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embeddings/oleObject1.bin" ContentType="application/vnd.openxmlformats-officedocument.oleObject"/>
  <Override PartName="/xl/embeddings/oleObject2.bin" ContentType="application/vnd.openxmlformats-officedocument.oleObject"/>
  <Override PartName="/xl/charts/chart1.xml" ContentType="application/vnd.openxmlformats-officedocument.drawingml.chart+xml"/>
  <Override PartName="/xl/drawings/drawing3.xml" ContentType="application/vnd.openxmlformats-officedocument.drawingml.chartshapes+xml"/>
  <Override PartName="/xl/drawings/drawing4.xml" ContentType="application/vnd.openxmlformats-officedocument.drawing+xml"/>
  <Override PartName="/xl/charts/chart2.xml" ContentType="application/vnd.openxmlformats-officedocument.drawingml.chart+xml"/>
  <Override PartName="/xl/drawings/drawing5.xml" ContentType="application/vnd.openxmlformats-officedocument.drawingml.chartshapes+xml"/>
  <Override PartName="/xl/drawings/drawing6.xml" ContentType="application/vnd.openxmlformats-officedocument.drawing+xml"/>
  <Override PartName="/xl/charts/chart3.xml" ContentType="application/vnd.openxmlformats-officedocument.drawingml.chart+xml"/>
  <Override PartName="/xl/drawings/drawing7.xml" ContentType="application/vnd.openxmlformats-officedocument.drawingml.chartshapes+xml"/>
  <Override PartName="/xl/drawings/drawing8.xml" ContentType="application/vnd.openxmlformats-officedocument.drawing+xml"/>
  <Override PartName="/xl/embeddings/oleObject3.bin" ContentType="application/vnd.openxmlformats-officedocument.oleObject"/>
  <Override PartName="/xl/embeddings/oleObject4.bin" ContentType="application/vnd.openxmlformats-officedocument.oleObject"/>
  <Override PartName="/xl/charts/chart4.xml" ContentType="application/vnd.openxmlformats-officedocument.drawingml.chart+xml"/>
  <Override PartName="/xl/drawings/drawing9.xml" ContentType="application/vnd.openxmlformats-officedocument.drawingml.chartshapes+xml"/>
  <Override PartName="/xl/drawings/drawing10.xml" ContentType="application/vnd.openxmlformats-officedocument.drawing+xml"/>
  <Override PartName="/xl/charts/chart5.xml" ContentType="application/vnd.openxmlformats-officedocument.drawingml.chart+xml"/>
  <Override PartName="/xl/drawings/drawing11.xml" ContentType="application/vnd.openxmlformats-officedocument.drawingml.chartshapes+xml"/>
  <Override PartName="/xl/drawings/drawing12.xml" ContentType="application/vnd.openxmlformats-officedocument.drawing+xml"/>
  <Override PartName="/xl/charts/chart6.xml" ContentType="application/vnd.openxmlformats-officedocument.drawingml.chart+xml"/>
  <Override PartName="/xl/drawings/drawing13.xml" ContentType="application/vnd.openxmlformats-officedocument.drawingml.chartshapes+xml"/>
  <Override PartName="/xl/drawings/drawing14.xml" ContentType="application/vnd.openxmlformats-officedocument.drawing+xml"/>
  <Override PartName="/xl/charts/chart7.xml" ContentType="application/vnd.openxmlformats-officedocument.drawingml.chart+xml"/>
  <Override PartName="/xl/drawings/drawing15.xml" ContentType="application/vnd.openxmlformats-officedocument.drawingml.chartshapes+xml"/>
  <Override PartName="/xl/drawings/drawing16.xml" ContentType="application/vnd.openxmlformats-officedocument.drawing+xml"/>
  <Override PartName="/xl/charts/chart8.xml" ContentType="application/vnd.openxmlformats-officedocument.drawingml.chart+xml"/>
  <Override PartName="/xl/drawings/drawing17.xml" ContentType="application/vnd.openxmlformats-officedocument.drawingml.chartshapes+xml"/>
  <Override PartName="/xl/drawings/drawing18.xml" ContentType="application/vnd.openxmlformats-officedocument.drawing+xml"/>
  <Override PartName="/xl/charts/chart9.xml" ContentType="application/vnd.openxmlformats-officedocument.drawingml.chart+xml"/>
  <Override PartName="/xl/drawings/drawing19.xml" ContentType="application/vnd.openxmlformats-officedocument.drawingml.chartshapes+xml"/>
  <Override PartName="/xl/drawings/drawing20.xml" ContentType="application/vnd.openxmlformats-officedocument.drawing+xml"/>
  <Override PartName="/xl/charts/chart10.xml" ContentType="application/vnd.openxmlformats-officedocument.drawingml.chart+xml"/>
  <Override PartName="/xl/drawings/drawing21.xml" ContentType="application/vnd.openxmlformats-officedocument.drawingml.chartshapes+xml"/>
  <Override PartName="/xl/drawings/drawing22.xml" ContentType="application/vnd.openxmlformats-officedocument.drawing+xml"/>
  <Override PartName="/xl/charts/chart11.xml" ContentType="application/vnd.openxmlformats-officedocument.drawingml.chart+xml"/>
  <Override PartName="/xl/drawings/drawing23.xml" ContentType="application/vnd.openxmlformats-officedocument.drawingml.chartshapes+xml"/>
  <Override PartName="/xl/drawings/drawing24.xml" ContentType="application/vnd.openxmlformats-officedocument.drawing+xml"/>
  <Override PartName="/xl/charts/chart12.xml" ContentType="application/vnd.openxmlformats-officedocument.drawingml.chart+xml"/>
  <Override PartName="/xl/drawings/drawing25.xml" ContentType="application/vnd.openxmlformats-officedocument.drawingml.chartshapes+xml"/>
  <Override PartName="/xl/drawings/drawing26.xml" ContentType="application/vnd.openxmlformats-officedocument.drawing+xml"/>
  <Override PartName="/xl/charts/chart13.xml" ContentType="application/vnd.openxmlformats-officedocument.drawingml.chart+xml"/>
  <Override PartName="/xl/drawings/drawing27.xml" ContentType="application/vnd.openxmlformats-officedocument.drawingml.chartshapes+xml"/>
  <Override PartName="/xl/drawings/drawing28.xml" ContentType="application/vnd.openxmlformats-officedocument.drawing+xml"/>
  <Override PartName="/xl/charts/chart14.xml" ContentType="application/vnd.openxmlformats-officedocument.drawingml.chart+xml"/>
  <Override PartName="/xl/drawings/drawing29.xml" ContentType="application/vnd.openxmlformats-officedocument.drawingml.chartshapes+xml"/>
  <Override PartName="/xl/drawings/drawing30.xml" ContentType="application/vnd.openxmlformats-officedocument.drawing+xml"/>
  <Override PartName="/xl/charts/chart15.xml" ContentType="application/vnd.openxmlformats-officedocument.drawingml.chart+xml"/>
  <Override PartName="/xl/drawings/drawing31.xml" ContentType="application/vnd.openxmlformats-officedocument.drawingml.chartshapes+xml"/>
  <Override PartName="/xl/drawings/drawing32.xml" ContentType="application/vnd.openxmlformats-officedocument.drawing+xml"/>
  <Override PartName="/xl/charts/chart16.xml" ContentType="application/vnd.openxmlformats-officedocument.drawingml.chart+xml"/>
  <Override PartName="/xl/drawings/drawing33.xml" ContentType="application/vnd.openxmlformats-officedocument.drawingml.chartshapes+xml"/>
  <Override PartName="/xl/drawings/drawing34.xml" ContentType="application/vnd.openxmlformats-officedocument.drawing+xml"/>
  <Override PartName="/xl/charts/chart17.xml" ContentType="application/vnd.openxmlformats-officedocument.drawingml.chart+xml"/>
  <Override PartName="/xl/drawings/drawing35.xml" ContentType="application/vnd.openxmlformats-officedocument.drawingml.chartshapes+xml"/>
  <Override PartName="/xl/drawings/drawing36.xml" ContentType="application/vnd.openxmlformats-officedocument.drawing+xml"/>
  <Override PartName="/xl/charts/chart18.xml" ContentType="application/vnd.openxmlformats-officedocument.drawingml.chart+xml"/>
  <Override PartName="/xl/drawings/drawing37.xml" ContentType="application/vnd.openxmlformats-officedocument.drawingml.chartshapes+xml"/>
  <Override PartName="/xl/drawings/drawing38.xml" ContentType="application/vnd.openxmlformats-officedocument.drawing+xml"/>
  <Override PartName="/xl/charts/chart19.xml" ContentType="application/vnd.openxmlformats-officedocument.drawingml.chart+xml"/>
  <Override PartName="/xl/drawings/drawing39.xml" ContentType="application/vnd.openxmlformats-officedocument.drawingml.chartshapes+xml"/>
  <Override PartName="/xl/drawings/drawing40.xml" ContentType="application/vnd.openxmlformats-officedocument.drawing+xml"/>
  <Override PartName="/xl/charts/chart20.xml" ContentType="application/vnd.openxmlformats-officedocument.drawingml.chart+xml"/>
  <Override PartName="/xl/drawings/drawing41.xml" ContentType="application/vnd.openxmlformats-officedocument.drawingml.chartshapes+xml"/>
  <Override PartName="/xl/drawings/drawing42.xml" ContentType="application/vnd.openxmlformats-officedocument.drawing+xml"/>
  <Override PartName="/xl/charts/chart21.xml" ContentType="application/vnd.openxmlformats-officedocument.drawingml.chart+xml"/>
  <Override PartName="/xl/drawings/drawing43.xml" ContentType="application/vnd.openxmlformats-officedocument.drawingml.chartshapes+xml"/>
  <Override PartName="/xl/drawings/drawing44.xml" ContentType="application/vnd.openxmlformats-officedocument.drawing+xml"/>
  <Override PartName="/xl/charts/chart22.xml" ContentType="application/vnd.openxmlformats-officedocument.drawingml.chart+xml"/>
  <Override PartName="/xl/drawings/drawing45.xml" ContentType="application/vnd.openxmlformats-officedocument.drawingml.chartshapes+xml"/>
  <Override PartName="/xl/drawings/drawing46.xml" ContentType="application/vnd.openxmlformats-officedocument.drawing+xml"/>
  <Override PartName="/xl/charts/chart23.xml" ContentType="application/vnd.openxmlformats-officedocument.drawingml.chart+xml"/>
  <Override PartName="/xl/drawings/drawing47.xml" ContentType="application/vnd.openxmlformats-officedocument.drawingml.chartshapes+xml"/>
  <Override PartName="/xl/drawings/drawing48.xml" ContentType="application/vnd.openxmlformats-officedocument.drawing+xml"/>
  <Override PartName="/xl/charts/chart24.xml" ContentType="application/vnd.openxmlformats-officedocument.drawingml.chart+xml"/>
  <Override PartName="/xl/drawings/drawing49.xml" ContentType="application/vnd.openxmlformats-officedocument.drawingml.chartshapes+xml"/>
  <Override PartName="/xl/drawings/drawing50.xml" ContentType="application/vnd.openxmlformats-officedocument.drawing+xml"/>
  <Override PartName="/xl/charts/chart25.xml" ContentType="application/vnd.openxmlformats-officedocument.drawingml.chart+xml"/>
  <Override PartName="/xl/drawings/drawing51.xml" ContentType="application/vnd.openxmlformats-officedocument.drawingml.chartshapes+xml"/>
  <Override PartName="/xl/drawings/drawing52.xml" ContentType="application/vnd.openxmlformats-officedocument.drawing+xml"/>
  <Override PartName="/xl/charts/chart26.xml" ContentType="application/vnd.openxmlformats-officedocument.drawingml.chart+xml"/>
  <Override PartName="/xl/drawings/drawing53.xml" ContentType="application/vnd.openxmlformats-officedocument.drawingml.chartshapes+xml"/>
  <Override PartName="/xl/drawings/drawing54.xml" ContentType="application/vnd.openxmlformats-officedocument.drawing+xml"/>
  <Override PartName="/xl/charts/chart27.xml" ContentType="application/vnd.openxmlformats-officedocument.drawingml.chart+xml"/>
  <Override PartName="/xl/drawings/drawing55.xml" ContentType="application/vnd.openxmlformats-officedocument.drawingml.chartshapes+xml"/>
  <Override PartName="/xl/drawings/drawing56.xml" ContentType="application/vnd.openxmlformats-officedocument.drawing+xml"/>
  <Override PartName="/xl/charts/chart28.xml" ContentType="application/vnd.openxmlformats-officedocument.drawingml.chart+xml"/>
  <Override PartName="/xl/drawings/drawing57.xml" ContentType="application/vnd.openxmlformats-officedocument.drawingml.chartshapes+xml"/>
  <Override PartName="/xl/drawings/drawing58.xml" ContentType="application/vnd.openxmlformats-officedocument.drawing+xml"/>
  <Override PartName="/xl/charts/chart29.xml" ContentType="application/vnd.openxmlformats-officedocument.drawingml.chart+xml"/>
  <Override PartName="/xl/drawings/drawing59.xml" ContentType="application/vnd.openxmlformats-officedocument.drawingml.chartshapes+xml"/>
  <Override PartName="/xl/drawings/drawing60.xml" ContentType="application/vnd.openxmlformats-officedocument.drawing+xml"/>
  <Override PartName="/xl/charts/chart30.xml" ContentType="application/vnd.openxmlformats-officedocument.drawingml.chart+xml"/>
  <Override PartName="/xl/drawings/drawing61.xml" ContentType="application/vnd.openxmlformats-officedocument.drawingml.chartshapes+xml"/>
  <Override PartName="/xl/drawings/drawing62.xml" ContentType="application/vnd.openxmlformats-officedocument.drawing+xml"/>
  <Override PartName="/xl/charts/chart31.xml" ContentType="application/vnd.openxmlformats-officedocument.drawingml.chart+xml"/>
  <Override PartName="/xl/drawings/drawing63.xml" ContentType="application/vnd.openxmlformats-officedocument.drawingml.chartshapes+xml"/>
  <Override PartName="/xl/drawings/drawing64.xml" ContentType="application/vnd.openxmlformats-officedocument.drawing+xml"/>
  <Override PartName="/xl/charts/chart32.xml" ContentType="application/vnd.openxmlformats-officedocument.drawingml.chart+xml"/>
  <Override PartName="/xl/drawings/drawing65.xml" ContentType="application/vnd.openxmlformats-officedocument.drawingml.chartshapes+xml"/>
  <Override PartName="/xl/drawings/drawing66.xml" ContentType="application/vnd.openxmlformats-officedocument.drawing+xml"/>
  <Override PartName="/xl/charts/chart33.xml" ContentType="application/vnd.openxmlformats-officedocument.drawingml.chart+xml"/>
  <Override PartName="/xl/drawings/drawing67.xml" ContentType="application/vnd.openxmlformats-officedocument.drawingml.chartshapes+xml"/>
  <Override PartName="/xl/drawings/drawing68.xml" ContentType="application/vnd.openxmlformats-officedocument.drawing+xml"/>
  <Override PartName="/xl/charts/chart34.xml" ContentType="application/vnd.openxmlformats-officedocument.drawingml.chart+xml"/>
  <Override PartName="/xl/drawings/drawing69.xml" ContentType="application/vnd.openxmlformats-officedocument.drawingml.chartshapes+xml"/>
  <Override PartName="/xl/drawings/drawing70.xml" ContentType="application/vnd.openxmlformats-officedocument.drawing+xml"/>
  <Override PartName="/xl/charts/chart35.xml" ContentType="application/vnd.openxmlformats-officedocument.drawingml.chart+xml"/>
  <Override PartName="/xl/drawings/drawing71.xml" ContentType="application/vnd.openxmlformats-officedocument.drawingml.chartshapes+xml"/>
  <Override PartName="/xl/drawings/drawing72.xml" ContentType="application/vnd.openxmlformats-officedocument.drawing+xml"/>
  <Override PartName="/xl/charts/chart36.xml" ContentType="application/vnd.openxmlformats-officedocument.drawingml.chart+xml"/>
  <Override PartName="/xl/drawings/drawing73.xml" ContentType="application/vnd.openxmlformats-officedocument.drawingml.chartshap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fs-f1\l6489\PRJ\STEO_NEW\Charts\xls\"/>
    </mc:Choice>
  </mc:AlternateContent>
  <bookViews>
    <workbookView xWindow="360" yWindow="270" windowWidth="10455" windowHeight="6315" tabRatio="940"/>
  </bookViews>
  <sheets>
    <sheet name="Contents" sheetId="30" r:id="rId1"/>
    <sheet name="Fig1" sheetId="35" r:id="rId2"/>
    <sheet name="Fig2" sheetId="40" r:id="rId3"/>
    <sheet name="Fig3" sheetId="17" r:id="rId4"/>
    <sheet name="Fig4" sheetId="36" r:id="rId5"/>
    <sheet name="Fig5" sheetId="4" r:id="rId6"/>
    <sheet name="Fig32" sheetId="53" r:id="rId7"/>
    <sheet name="Fig35" sheetId="59" r:id="rId8"/>
    <sheet name="Fig36" sheetId="60" r:id="rId9"/>
    <sheet name="Fig6" sheetId="22" r:id="rId10"/>
    <sheet name="Fig7" sheetId="13" r:id="rId11"/>
    <sheet name="Fig8" sheetId="31" r:id="rId12"/>
    <sheet name="Fig9" sheetId="24" r:id="rId13"/>
    <sheet name="Fig10" sheetId="23" r:id="rId14"/>
    <sheet name="Fig11" sheetId="32" r:id="rId15"/>
    <sheet name="Fig12" sheetId="15" r:id="rId16"/>
    <sheet name="Fig13" sheetId="44" r:id="rId17"/>
    <sheet name="Fig14" sheetId="37" r:id="rId18"/>
    <sheet name="Fig15" sheetId="43" r:id="rId19"/>
    <sheet name="Fig16" sheetId="6" r:id="rId20"/>
    <sheet name="Fig17" sheetId="45" r:id="rId21"/>
    <sheet name="Fig18" sheetId="49" r:id="rId22"/>
    <sheet name="Fig19" sheetId="34" r:id="rId23"/>
    <sheet name="Fig20" sheetId="46" r:id="rId24"/>
    <sheet name="Fig21" sheetId="47" r:id="rId25"/>
    <sheet name="Fig22" sheetId="38" r:id="rId26"/>
    <sheet name="Fig23" sheetId="48" r:id="rId27"/>
    <sheet name="Fig24" sheetId="10" r:id="rId28"/>
    <sheet name="Fig25" sheetId="41" r:id="rId29"/>
    <sheet name="Fig26" sheetId="51" r:id="rId30"/>
    <sheet name="Fig27" sheetId="18" r:id="rId31"/>
    <sheet name="Fig28" sheetId="33" r:id="rId32"/>
    <sheet name="Fig33" sheetId="55" r:id="rId33"/>
    <sheet name="Fig34" sheetId="56" r:id="rId34"/>
    <sheet name="Fig29" sheetId="57" r:id="rId35"/>
    <sheet name="Fig30" sheetId="58" r:id="rId36"/>
    <sheet name="Fig31" sheetId="52" r:id="rId37"/>
  </sheets>
  <definedNames>
    <definedName name="_xlnm.Print_Area" localSheetId="1">'Fig1'!$A$1:$P$83</definedName>
    <definedName name="_xlnm.Print_Area" localSheetId="13">'Fig10'!$A$1:$O$52</definedName>
    <definedName name="_xlnm.Print_Area" localSheetId="14">'Fig11'!$A$1:$O$45</definedName>
    <definedName name="_xlnm.Print_Area" localSheetId="15">'Fig12'!$A$1:$O$114</definedName>
    <definedName name="_xlnm.Print_Area" localSheetId="17">'Fig14'!$A$1:$O$100</definedName>
    <definedName name="_xlnm.Print_Area" localSheetId="18">'Fig15'!$A$1:$O$33</definedName>
    <definedName name="_xlnm.Print_Area" localSheetId="19">'Fig16'!$A$1:$O$111</definedName>
    <definedName name="_xlnm.Print_Area" localSheetId="22">'Fig19'!$A$1:$O$114</definedName>
    <definedName name="_xlnm.Print_Area" localSheetId="2">'Fig2'!$A$1:$O$100</definedName>
    <definedName name="_xlnm.Print_Area" localSheetId="25">'Fig22'!$A$1:$O$148</definedName>
    <definedName name="_xlnm.Print_Area" localSheetId="27">'Fig24'!$A$1:$O$184</definedName>
    <definedName name="_xlnm.Print_Area" localSheetId="28">'Fig25'!$A$1:$O$38</definedName>
    <definedName name="_xlnm.Print_Area" localSheetId="29">'Fig26'!$A$1:$O$24</definedName>
    <definedName name="_xlnm.Print_Area" localSheetId="30">'Fig27'!$A$1:$O$55</definedName>
    <definedName name="_xlnm.Print_Area" localSheetId="31">'Fig28'!$A$1:$O$31</definedName>
    <definedName name="_xlnm.Print_Area" localSheetId="3">'Fig3'!$A$1:$O$100</definedName>
    <definedName name="_xlnm.Print_Area" localSheetId="4">'Fig4'!$A$1:$O$82</definedName>
    <definedName name="_xlnm.Print_Area" localSheetId="5">'Fig5'!$A$1:$O$100</definedName>
    <definedName name="_xlnm.Print_Area" localSheetId="9">'Fig6'!$A$1:$O$37</definedName>
    <definedName name="_xlnm.Print_Area" localSheetId="10">'Fig7'!$A$1:$O$32</definedName>
    <definedName name="_xlnm.Print_Area" localSheetId="11">'Fig8'!$A$1:$O$49</definedName>
    <definedName name="_xlnm.Print_Area" localSheetId="12">'Fig9'!$A$1:$O$48</definedName>
  </definedNames>
  <calcPr calcId="152511"/>
</workbook>
</file>

<file path=xl/calcChain.xml><?xml version="1.0" encoding="utf-8"?>
<calcChain xmlns="http://schemas.openxmlformats.org/spreadsheetml/2006/main">
  <c r="B87" i="35" l="1"/>
  <c r="B86" i="35"/>
  <c r="B86" i="36"/>
  <c r="B85" i="36"/>
  <c r="B42" i="32" l="1"/>
  <c r="E99" i="40" l="1"/>
  <c r="L37" i="41"/>
  <c r="D36" i="22"/>
  <c r="N37" i="41"/>
  <c r="P37" i="41"/>
  <c r="E99" i="17"/>
  <c r="E33" i="57"/>
  <c r="K29" i="13"/>
  <c r="K28" i="13"/>
  <c r="K31" i="13"/>
  <c r="H31" i="43"/>
  <c r="H30" i="45"/>
  <c r="K37" i="41"/>
  <c r="M37" i="41"/>
  <c r="O37" i="41"/>
  <c r="Q37" i="41"/>
  <c r="G30" i="13"/>
  <c r="G41" i="10"/>
  <c r="E87" i="17" l="1"/>
  <c r="J64" i="36"/>
  <c r="K64" i="36"/>
  <c r="H64" i="36"/>
  <c r="I64" i="36"/>
  <c r="J29" i="13"/>
  <c r="J31" i="13"/>
  <c r="G40" i="10"/>
  <c r="G35" i="22"/>
  <c r="I64" i="35"/>
  <c r="H64" i="35"/>
  <c r="K64" i="35"/>
  <c r="J64" i="35"/>
  <c r="E98" i="40"/>
  <c r="F33" i="58"/>
  <c r="E98" i="17"/>
  <c r="N36" i="41"/>
  <c r="L36" i="41"/>
  <c r="O36" i="41"/>
  <c r="P36" i="41"/>
  <c r="K36" i="41"/>
  <c r="H36" i="22"/>
  <c r="G31" i="43"/>
  <c r="E87" i="40"/>
  <c r="J36" i="22"/>
  <c r="D35" i="22"/>
  <c r="D33" i="57"/>
  <c r="E33" i="58"/>
  <c r="Q36" i="41"/>
  <c r="G36" i="22"/>
  <c r="K27" i="13"/>
  <c r="G30" i="45"/>
  <c r="M36" i="41"/>
  <c r="F30" i="13"/>
  <c r="K30" i="13" s="1"/>
  <c r="F33" i="57" l="1"/>
  <c r="H34" i="22"/>
  <c r="G34" i="22"/>
  <c r="J34" i="22"/>
  <c r="I29" i="13"/>
  <c r="I27" i="13"/>
  <c r="I28" i="13"/>
  <c r="G39" i="10"/>
  <c r="P35" i="41"/>
  <c r="M35" i="41"/>
  <c r="L35" i="41"/>
  <c r="E86" i="17"/>
  <c r="E75" i="40"/>
  <c r="N35" i="41"/>
  <c r="Q35" i="41"/>
  <c r="E75" i="17"/>
  <c r="E97" i="17"/>
  <c r="E86" i="40"/>
  <c r="O35" i="41"/>
  <c r="K63" i="36"/>
  <c r="J63" i="36"/>
  <c r="I63" i="36"/>
  <c r="H63" i="36"/>
  <c r="C33" i="57"/>
  <c r="K52" i="36"/>
  <c r="J52" i="36"/>
  <c r="I52" i="36"/>
  <c r="H52" i="36"/>
  <c r="D34" i="22"/>
  <c r="I35" i="22" s="1"/>
  <c r="J63" i="35"/>
  <c r="H63" i="35"/>
  <c r="K63" i="35"/>
  <c r="I63" i="35"/>
  <c r="K35" i="41"/>
  <c r="J35" i="22"/>
  <c r="D33" i="58"/>
  <c r="J28" i="13"/>
  <c r="I52" i="35"/>
  <c r="H52" i="35"/>
  <c r="J52" i="35"/>
  <c r="K52" i="35"/>
  <c r="I36" i="22"/>
  <c r="F31" i="43"/>
  <c r="F30" i="45"/>
  <c r="E30" i="13"/>
  <c r="J30" i="13" s="1"/>
  <c r="J27" i="13"/>
  <c r="E97" i="40"/>
  <c r="H35" i="22"/>
  <c r="G38" i="10" l="1"/>
  <c r="E96" i="17"/>
  <c r="E85" i="40"/>
  <c r="E96" i="40"/>
  <c r="E85" i="17"/>
  <c r="E74" i="17"/>
  <c r="Q34" i="41"/>
  <c r="E31" i="43"/>
  <c r="M34" i="41"/>
  <c r="K51" i="36"/>
  <c r="J51" i="36"/>
  <c r="I51" i="36"/>
  <c r="H51" i="36"/>
  <c r="D33" i="22"/>
  <c r="I34" i="22" s="1"/>
  <c r="J40" i="35"/>
  <c r="H40" i="35"/>
  <c r="K40" i="35"/>
  <c r="I40" i="35"/>
  <c r="K40" i="36"/>
  <c r="J40" i="36"/>
  <c r="I40" i="36"/>
  <c r="H40" i="36"/>
  <c r="O34" i="41"/>
  <c r="L34" i="41"/>
  <c r="E30" i="45"/>
  <c r="K34" i="41"/>
  <c r="J62" i="35"/>
  <c r="K62" i="35"/>
  <c r="I62" i="35"/>
  <c r="H62" i="35"/>
  <c r="I31" i="13"/>
  <c r="D30" i="13"/>
  <c r="I30" i="13" s="1"/>
  <c r="I62" i="36"/>
  <c r="H62" i="36"/>
  <c r="K62" i="36"/>
  <c r="J62" i="36"/>
  <c r="I51" i="35"/>
  <c r="J51" i="35"/>
  <c r="H51" i="35"/>
  <c r="K51" i="35"/>
  <c r="N34" i="41"/>
  <c r="C33" i="58"/>
  <c r="P34" i="41"/>
  <c r="E74" i="40"/>
  <c r="E63" i="40"/>
  <c r="B33" i="57"/>
  <c r="E63" i="17"/>
  <c r="H32" i="22" l="1"/>
  <c r="E73" i="17"/>
  <c r="E51" i="17"/>
  <c r="E62" i="17"/>
  <c r="E95" i="17"/>
  <c r="K39" i="36"/>
  <c r="J39" i="36"/>
  <c r="I39" i="36"/>
  <c r="H39" i="36"/>
  <c r="K33" i="41"/>
  <c r="E62" i="40"/>
  <c r="E95" i="40"/>
  <c r="P33" i="41"/>
  <c r="E84" i="40"/>
  <c r="D32" i="22"/>
  <c r="I33" i="22" s="1"/>
  <c r="I61" i="36"/>
  <c r="H61" i="36"/>
  <c r="K61" i="36"/>
  <c r="J61" i="36"/>
  <c r="N33" i="41"/>
  <c r="B33" i="58"/>
  <c r="L33" i="41"/>
  <c r="H50" i="35"/>
  <c r="J50" i="35"/>
  <c r="K50" i="35"/>
  <c r="I50" i="35"/>
  <c r="M33" i="41"/>
  <c r="E84" i="17"/>
  <c r="E51" i="40"/>
  <c r="D31" i="43"/>
  <c r="O33" i="41"/>
  <c r="I50" i="36"/>
  <c r="H50" i="36"/>
  <c r="K50" i="36"/>
  <c r="J50" i="36"/>
  <c r="I61" i="35"/>
  <c r="J61" i="35"/>
  <c r="H61" i="35"/>
  <c r="K61" i="35"/>
  <c r="Q33" i="41"/>
  <c r="J33" i="22"/>
  <c r="J39" i="35"/>
  <c r="H39" i="35"/>
  <c r="K39" i="35"/>
  <c r="I39" i="35"/>
  <c r="H33" i="22"/>
  <c r="G33" i="22"/>
  <c r="E73" i="40"/>
  <c r="D30" i="45"/>
  <c r="G37" i="10"/>
  <c r="J31" i="22" l="1"/>
  <c r="H31" i="22"/>
  <c r="E83" i="17"/>
  <c r="E83" i="40"/>
  <c r="E94" i="40"/>
  <c r="E61" i="40"/>
  <c r="E94" i="17"/>
  <c r="E39" i="40"/>
  <c r="E61" i="17"/>
  <c r="E39" i="17"/>
  <c r="Q32" i="41"/>
  <c r="D31" i="22"/>
  <c r="I32" i="22" s="1"/>
  <c r="K32" i="41"/>
  <c r="G35" i="10"/>
  <c r="E50" i="40"/>
  <c r="L32" i="41"/>
  <c r="E50" i="17"/>
  <c r="E72" i="40"/>
  <c r="J32" i="22"/>
  <c r="I49" i="36"/>
  <c r="H49" i="36"/>
  <c r="K49" i="36"/>
  <c r="J49" i="36"/>
  <c r="O32" i="41"/>
  <c r="I49" i="35"/>
  <c r="J49" i="35"/>
  <c r="H49" i="35"/>
  <c r="K49" i="35"/>
  <c r="I38" i="36"/>
  <c r="H38" i="36"/>
  <c r="K38" i="36"/>
  <c r="J38" i="36"/>
  <c r="J38" i="35"/>
  <c r="K38" i="35"/>
  <c r="I38" i="35"/>
  <c r="H38" i="35"/>
  <c r="P32" i="41"/>
  <c r="N32" i="41"/>
  <c r="E72" i="17"/>
  <c r="D111" i="37"/>
  <c r="C51" i="37"/>
  <c r="C75" i="37"/>
  <c r="C99" i="37"/>
  <c r="D39" i="37"/>
  <c r="D63" i="37"/>
  <c r="D87" i="37"/>
  <c r="D51" i="37"/>
  <c r="D75" i="37"/>
  <c r="D99" i="37"/>
  <c r="C39" i="37"/>
  <c r="C63" i="37"/>
  <c r="C87" i="37"/>
  <c r="C111" i="37"/>
  <c r="G32" i="22"/>
  <c r="D112" i="15"/>
  <c r="C40" i="15"/>
  <c r="C64" i="15"/>
  <c r="C88" i="15"/>
  <c r="C112" i="15"/>
  <c r="D40" i="15"/>
  <c r="D64" i="15"/>
  <c r="D88" i="15"/>
  <c r="C52" i="15"/>
  <c r="C76" i="15"/>
  <c r="C100" i="15"/>
  <c r="D52" i="15"/>
  <c r="D76" i="15"/>
  <c r="D100" i="15"/>
  <c r="I60" i="35"/>
  <c r="H60" i="35"/>
  <c r="J60" i="35"/>
  <c r="K60" i="35"/>
  <c r="K60" i="36"/>
  <c r="J60" i="36"/>
  <c r="I60" i="36"/>
  <c r="H60" i="36"/>
  <c r="M32" i="41"/>
  <c r="G36" i="10"/>
  <c r="H48" i="36" l="1"/>
  <c r="E82" i="17"/>
  <c r="E82" i="40"/>
  <c r="H30" i="22"/>
  <c r="J30" i="22"/>
  <c r="Q31" i="41"/>
  <c r="E51" i="37"/>
  <c r="E40" i="15"/>
  <c r="E76" i="15"/>
  <c r="E71" i="40"/>
  <c r="E60" i="40"/>
  <c r="N31" i="41"/>
  <c r="E49" i="40"/>
  <c r="E38" i="17"/>
  <c r="E60" i="17"/>
  <c r="E71" i="17"/>
  <c r="E75" i="37"/>
  <c r="E93" i="40"/>
  <c r="E63" i="37"/>
  <c r="E100" i="15"/>
  <c r="E52" i="15"/>
  <c r="L31" i="41"/>
  <c r="P31" i="41"/>
  <c r="E87" i="37"/>
  <c r="E93" i="17"/>
  <c r="E99" i="37"/>
  <c r="D111" i="15"/>
  <c r="C39" i="15"/>
  <c r="C63" i="15"/>
  <c r="C87" i="15"/>
  <c r="C111" i="15"/>
  <c r="D51" i="15"/>
  <c r="D75" i="15"/>
  <c r="D99" i="15"/>
  <c r="C51" i="15"/>
  <c r="C75" i="15"/>
  <c r="C99" i="15"/>
  <c r="D39" i="15"/>
  <c r="D63" i="15"/>
  <c r="D87" i="15"/>
  <c r="E64" i="15"/>
  <c r="G31" i="22"/>
  <c r="E111" i="37"/>
  <c r="E49" i="17"/>
  <c r="I37" i="35"/>
  <c r="J37" i="35"/>
  <c r="H37" i="35"/>
  <c r="K37" i="35"/>
  <c r="J48" i="35"/>
  <c r="H48" i="35"/>
  <c r="K48" i="35"/>
  <c r="I48" i="35"/>
  <c r="K48" i="36"/>
  <c r="J48" i="36"/>
  <c r="I48" i="36"/>
  <c r="I37" i="36"/>
  <c r="H37" i="36"/>
  <c r="K37" i="36"/>
  <c r="J37" i="36"/>
  <c r="E88" i="15"/>
  <c r="E112" i="15"/>
  <c r="K31" i="41"/>
  <c r="E38" i="40"/>
  <c r="M31" i="41"/>
  <c r="D30" i="22"/>
  <c r="K59" i="36"/>
  <c r="J59" i="36"/>
  <c r="I59" i="36"/>
  <c r="H59" i="36"/>
  <c r="O31" i="41"/>
  <c r="E39" i="37"/>
  <c r="D110" i="37"/>
  <c r="D38" i="37"/>
  <c r="D62" i="37"/>
  <c r="D86" i="37"/>
  <c r="C50" i="37"/>
  <c r="C74" i="37"/>
  <c r="C98" i="37"/>
  <c r="D50" i="37"/>
  <c r="D74" i="37"/>
  <c r="D98" i="37"/>
  <c r="C38" i="37"/>
  <c r="C62" i="37"/>
  <c r="C86" i="37"/>
  <c r="C110" i="37"/>
  <c r="I59" i="35"/>
  <c r="J59" i="35"/>
  <c r="H59" i="35"/>
  <c r="K59" i="35"/>
  <c r="E111" i="15" l="1"/>
  <c r="G34" i="10"/>
  <c r="G29" i="22"/>
  <c r="H29" i="22"/>
  <c r="J29" i="22"/>
  <c r="E51" i="15"/>
  <c r="E37" i="40"/>
  <c r="E70" i="17"/>
  <c r="E86" i="37"/>
  <c r="E59" i="40"/>
  <c r="E48" i="17"/>
  <c r="E59" i="17"/>
  <c r="E62" i="37"/>
  <c r="E92" i="17"/>
  <c r="Q30" i="41"/>
  <c r="I58" i="36"/>
  <c r="H58" i="36"/>
  <c r="K58" i="36"/>
  <c r="J58" i="36"/>
  <c r="K47" i="36"/>
  <c r="J47" i="36"/>
  <c r="I47" i="36"/>
  <c r="H47" i="36"/>
  <c r="D109" i="37"/>
  <c r="C49" i="37"/>
  <c r="C73" i="37"/>
  <c r="C97" i="37"/>
  <c r="D37" i="37"/>
  <c r="D61" i="37"/>
  <c r="D85" i="37"/>
  <c r="D49" i="37"/>
  <c r="D73" i="37"/>
  <c r="D97" i="37"/>
  <c r="C37" i="37"/>
  <c r="C61" i="37"/>
  <c r="C85" i="37"/>
  <c r="C109" i="37"/>
  <c r="E74" i="37"/>
  <c r="E110" i="37"/>
  <c r="E70" i="40"/>
  <c r="L30" i="41"/>
  <c r="J47" i="35"/>
  <c r="H47" i="35"/>
  <c r="K47" i="35"/>
  <c r="I47" i="35"/>
  <c r="K36" i="36"/>
  <c r="J36" i="36"/>
  <c r="I36" i="36"/>
  <c r="H36" i="36"/>
  <c r="E92" i="40"/>
  <c r="E98" i="37"/>
  <c r="E38" i="37"/>
  <c r="P30" i="41"/>
  <c r="D110" i="15"/>
  <c r="D50" i="15"/>
  <c r="D74" i="15"/>
  <c r="D98" i="15"/>
  <c r="C38" i="15"/>
  <c r="C62" i="15"/>
  <c r="C86" i="15"/>
  <c r="C110" i="15"/>
  <c r="D38" i="15"/>
  <c r="D62" i="15"/>
  <c r="D86" i="15"/>
  <c r="C50" i="15"/>
  <c r="C74" i="15"/>
  <c r="C98" i="15"/>
  <c r="E37" i="17"/>
  <c r="K30" i="41"/>
  <c r="E63" i="15"/>
  <c r="I36" i="35"/>
  <c r="H36" i="35"/>
  <c r="J36" i="35"/>
  <c r="K36" i="35"/>
  <c r="I31" i="22"/>
  <c r="O30" i="41"/>
  <c r="E87" i="15"/>
  <c r="H58" i="35"/>
  <c r="J58" i="35"/>
  <c r="K58" i="35"/>
  <c r="I58" i="35"/>
  <c r="G30" i="22"/>
  <c r="E75" i="15"/>
  <c r="E48" i="40"/>
  <c r="M30" i="41"/>
  <c r="E99" i="15"/>
  <c r="E81" i="17"/>
  <c r="D29" i="22"/>
  <c r="E81" i="40"/>
  <c r="E50" i="37"/>
  <c r="N30" i="41"/>
  <c r="E39" i="15"/>
  <c r="G33" i="10" l="1"/>
  <c r="E80" i="17"/>
  <c r="G28" i="22"/>
  <c r="H28" i="22"/>
  <c r="E69" i="40"/>
  <c r="E36" i="40"/>
  <c r="E50" i="15"/>
  <c r="E91" i="40"/>
  <c r="E110" i="15"/>
  <c r="E85" i="37"/>
  <c r="E58" i="40"/>
  <c r="E47" i="40"/>
  <c r="Q29" i="41"/>
  <c r="D28" i="22"/>
  <c r="I29" i="22" s="1"/>
  <c r="E91" i="17"/>
  <c r="E69" i="17"/>
  <c r="L29" i="41"/>
  <c r="E97" i="37"/>
  <c r="I35" i="35"/>
  <c r="J35" i="35"/>
  <c r="H35" i="35"/>
  <c r="K35" i="35"/>
  <c r="I46" i="36"/>
  <c r="H46" i="36"/>
  <c r="K46" i="36"/>
  <c r="J46" i="36"/>
  <c r="J46" i="35"/>
  <c r="K46" i="35"/>
  <c r="I46" i="35"/>
  <c r="H46" i="35"/>
  <c r="N29" i="41"/>
  <c r="E80" i="40"/>
  <c r="D109" i="15"/>
  <c r="D49" i="15"/>
  <c r="D73" i="15"/>
  <c r="D97" i="15"/>
  <c r="C37" i="15"/>
  <c r="C61" i="15"/>
  <c r="C85" i="15"/>
  <c r="C109" i="15"/>
  <c r="D37" i="15"/>
  <c r="D61" i="15"/>
  <c r="D85" i="15"/>
  <c r="C49" i="15"/>
  <c r="C73" i="15"/>
  <c r="C97" i="15"/>
  <c r="E38" i="15"/>
  <c r="D108" i="37"/>
  <c r="D36" i="37"/>
  <c r="D60" i="37"/>
  <c r="D84" i="37"/>
  <c r="C36" i="37"/>
  <c r="C60" i="37"/>
  <c r="C84" i="37"/>
  <c r="C108" i="37"/>
  <c r="C48" i="37"/>
  <c r="C72" i="37"/>
  <c r="C96" i="37"/>
  <c r="D48" i="37"/>
  <c r="D72" i="37"/>
  <c r="D96" i="37"/>
  <c r="K29" i="41"/>
  <c r="E62" i="15"/>
  <c r="E37" i="37"/>
  <c r="I57" i="36"/>
  <c r="H57" i="36"/>
  <c r="K57" i="36"/>
  <c r="J57" i="36"/>
  <c r="M29" i="41"/>
  <c r="E86" i="15"/>
  <c r="E74" i="15"/>
  <c r="E61" i="37"/>
  <c r="O29" i="41"/>
  <c r="E98" i="15"/>
  <c r="I57" i="35"/>
  <c r="J57" i="35"/>
  <c r="H57" i="35"/>
  <c r="K57" i="35"/>
  <c r="K35" i="36"/>
  <c r="J35" i="36"/>
  <c r="I35" i="36"/>
  <c r="H35" i="36"/>
  <c r="I30" i="22"/>
  <c r="E49" i="37"/>
  <c r="E47" i="17"/>
  <c r="P29" i="41"/>
  <c r="E58" i="17"/>
  <c r="E36" i="17"/>
  <c r="E73" i="37"/>
  <c r="E109" i="37"/>
  <c r="E68" i="40" l="1"/>
  <c r="G32" i="10"/>
  <c r="E79" i="17"/>
  <c r="E35" i="40"/>
  <c r="P28" i="41"/>
  <c r="E90" i="40"/>
  <c r="E57" i="17"/>
  <c r="E79" i="40"/>
  <c r="E72" i="37"/>
  <c r="E68" i="17"/>
  <c r="E85" i="15"/>
  <c r="E49" i="15"/>
  <c r="E73" i="15"/>
  <c r="E57" i="40"/>
  <c r="E60" i="37"/>
  <c r="E48" i="37"/>
  <c r="E84" i="37"/>
  <c r="O28" i="41"/>
  <c r="D27" i="22"/>
  <c r="I28" i="22" s="1"/>
  <c r="K56" i="36"/>
  <c r="J56" i="36"/>
  <c r="I56" i="36"/>
  <c r="H56" i="36"/>
  <c r="Q28" i="41"/>
  <c r="D108" i="15"/>
  <c r="C48" i="15"/>
  <c r="C72" i="15"/>
  <c r="C96" i="15"/>
  <c r="D48" i="15"/>
  <c r="D72" i="15"/>
  <c r="D96" i="15"/>
  <c r="C36" i="15"/>
  <c r="C60" i="15"/>
  <c r="C84" i="15"/>
  <c r="C108" i="15"/>
  <c r="D36" i="15"/>
  <c r="D60" i="15"/>
  <c r="D84" i="15"/>
  <c r="I34" i="36"/>
  <c r="H34" i="36"/>
  <c r="K34" i="36"/>
  <c r="J34" i="36"/>
  <c r="I45" i="36"/>
  <c r="H45" i="36"/>
  <c r="K45" i="36"/>
  <c r="J45" i="36"/>
  <c r="E90" i="17"/>
  <c r="E96" i="37"/>
  <c r="E97" i="15"/>
  <c r="L28" i="41"/>
  <c r="E37" i="15"/>
  <c r="E46" i="40"/>
  <c r="E46" i="17"/>
  <c r="N28" i="41"/>
  <c r="H34" i="35"/>
  <c r="J34" i="35"/>
  <c r="K34" i="35"/>
  <c r="I34" i="35"/>
  <c r="D107" i="37"/>
  <c r="C35" i="37"/>
  <c r="C59" i="37"/>
  <c r="C83" i="37"/>
  <c r="C107" i="37"/>
  <c r="D47" i="37"/>
  <c r="D71" i="37"/>
  <c r="D95" i="37"/>
  <c r="D35" i="37"/>
  <c r="D59" i="37"/>
  <c r="D83" i="37"/>
  <c r="C47" i="37"/>
  <c r="C71" i="37"/>
  <c r="C95" i="37"/>
  <c r="E108" i="37"/>
  <c r="J28" i="22"/>
  <c r="M28" i="41"/>
  <c r="E36" i="37"/>
  <c r="E109" i="15"/>
  <c r="K28" i="41"/>
  <c r="I45" i="35"/>
  <c r="J45" i="35"/>
  <c r="H45" i="35"/>
  <c r="K45" i="35"/>
  <c r="J56" i="35"/>
  <c r="H56" i="35"/>
  <c r="K56" i="35"/>
  <c r="I56" i="35"/>
  <c r="E35" i="17"/>
  <c r="E61" i="15"/>
  <c r="E34" i="17" l="1"/>
  <c r="E78" i="40"/>
  <c r="E34" i="40"/>
  <c r="E78" i="17"/>
  <c r="E89" i="17"/>
  <c r="E35" i="37"/>
  <c r="E83" i="37"/>
  <c r="G31" i="10"/>
  <c r="E36" i="15"/>
  <c r="E96" i="15"/>
  <c r="E67" i="17"/>
  <c r="E45" i="40"/>
  <c r="E95" i="37"/>
  <c r="E107" i="37"/>
  <c r="E67" i="40"/>
  <c r="I44" i="35"/>
  <c r="H44" i="35"/>
  <c r="J44" i="35"/>
  <c r="K44" i="35"/>
  <c r="E89" i="40"/>
  <c r="D107" i="15"/>
  <c r="C47" i="15"/>
  <c r="C71" i="15"/>
  <c r="C95" i="15"/>
  <c r="D35" i="15"/>
  <c r="D59" i="15"/>
  <c r="D83" i="15"/>
  <c r="C35" i="15"/>
  <c r="C59" i="15"/>
  <c r="C83" i="15"/>
  <c r="C107" i="15"/>
  <c r="D47" i="15"/>
  <c r="D71" i="15"/>
  <c r="D95" i="15"/>
  <c r="I33" i="35"/>
  <c r="J33" i="35"/>
  <c r="H33" i="35"/>
  <c r="K33" i="35"/>
  <c r="E56" i="40"/>
  <c r="E47" i="37"/>
  <c r="E56" i="17"/>
  <c r="E71" i="37"/>
  <c r="E60" i="15"/>
  <c r="E48" i="15"/>
  <c r="D106" i="37"/>
  <c r="D46" i="37"/>
  <c r="D70" i="37"/>
  <c r="D94" i="37"/>
  <c r="C34" i="37"/>
  <c r="C58" i="37"/>
  <c r="C82" i="37"/>
  <c r="C106" i="37"/>
  <c r="D34" i="37"/>
  <c r="D58" i="37"/>
  <c r="D82" i="37"/>
  <c r="C46" i="37"/>
  <c r="C70" i="37"/>
  <c r="C94" i="37"/>
  <c r="J55" i="35"/>
  <c r="H55" i="35"/>
  <c r="K55" i="35"/>
  <c r="I55" i="35"/>
  <c r="K55" i="36"/>
  <c r="J55" i="36"/>
  <c r="I55" i="36"/>
  <c r="H55" i="36"/>
  <c r="E84" i="15"/>
  <c r="E72" i="15"/>
  <c r="D42" i="32"/>
  <c r="K44" i="36"/>
  <c r="J44" i="36"/>
  <c r="I44" i="36"/>
  <c r="H44" i="36"/>
  <c r="E59" i="37"/>
  <c r="E45" i="17"/>
  <c r="I33" i="36"/>
  <c r="H33" i="36"/>
  <c r="K33" i="36"/>
  <c r="J33" i="36"/>
  <c r="E108" i="15"/>
  <c r="E77" i="40" l="1"/>
  <c r="E82" i="37"/>
  <c r="D28" i="32"/>
  <c r="D41" i="32"/>
  <c r="E107" i="15"/>
  <c r="G30" i="10"/>
  <c r="E95" i="15"/>
  <c r="E33" i="17"/>
  <c r="E55" i="17"/>
  <c r="E44" i="40"/>
  <c r="E66" i="40"/>
  <c r="E59" i="15"/>
  <c r="E70" i="37"/>
  <c r="E46" i="37"/>
  <c r="E44" i="17"/>
  <c r="E88" i="40"/>
  <c r="E88" i="17"/>
  <c r="I54" i="36"/>
  <c r="H54" i="36"/>
  <c r="K54" i="36"/>
  <c r="J54" i="36"/>
  <c r="E47" i="15"/>
  <c r="E66" i="17"/>
  <c r="K32" i="36"/>
  <c r="J32" i="36"/>
  <c r="I32" i="36"/>
  <c r="H32" i="36"/>
  <c r="D39" i="32"/>
  <c r="D37" i="32"/>
  <c r="B44" i="32"/>
  <c r="D35" i="32"/>
  <c r="D38" i="32"/>
  <c r="D31" i="32"/>
  <c r="D34" i="32"/>
  <c r="D40" i="32"/>
  <c r="D33" i="32"/>
  <c r="D36" i="32"/>
  <c r="D29" i="32"/>
  <c r="D32" i="32"/>
  <c r="D30" i="32"/>
  <c r="E94" i="37"/>
  <c r="E71" i="15"/>
  <c r="D106" i="15"/>
  <c r="D34" i="15"/>
  <c r="D58" i="15"/>
  <c r="D82" i="15"/>
  <c r="C46" i="15"/>
  <c r="C70" i="15"/>
  <c r="C94" i="15"/>
  <c r="D46" i="15"/>
  <c r="D70" i="15"/>
  <c r="D94" i="15"/>
  <c r="C34" i="15"/>
  <c r="C58" i="15"/>
  <c r="C82" i="15"/>
  <c r="C106" i="15"/>
  <c r="D105" i="37"/>
  <c r="C33" i="37"/>
  <c r="C57" i="37"/>
  <c r="C81" i="37"/>
  <c r="C105" i="37"/>
  <c r="D45" i="37"/>
  <c r="D69" i="37"/>
  <c r="D93" i="37"/>
  <c r="D33" i="37"/>
  <c r="D57" i="37"/>
  <c r="D81" i="37"/>
  <c r="C45" i="37"/>
  <c r="C69" i="37"/>
  <c r="C93" i="37"/>
  <c r="E55" i="40"/>
  <c r="E77" i="17"/>
  <c r="E83" i="15"/>
  <c r="K43" i="36"/>
  <c r="J43" i="36"/>
  <c r="I43" i="36"/>
  <c r="H43" i="36"/>
  <c r="I43" i="35"/>
  <c r="J43" i="35"/>
  <c r="H43" i="35"/>
  <c r="K43" i="35"/>
  <c r="E35" i="15"/>
  <c r="E33" i="40"/>
  <c r="J32" i="35"/>
  <c r="H32" i="35"/>
  <c r="K32" i="35"/>
  <c r="I32" i="35"/>
  <c r="E34" i="37"/>
  <c r="E106" i="37"/>
  <c r="J54" i="35"/>
  <c r="K54" i="35"/>
  <c r="I54" i="35"/>
  <c r="H54" i="35"/>
  <c r="E58" i="37"/>
  <c r="G29" i="10" l="1"/>
  <c r="E32" i="17"/>
  <c r="E43" i="17"/>
  <c r="E65" i="17"/>
  <c r="E54" i="17"/>
  <c r="E76" i="40"/>
  <c r="E46" i="15"/>
  <c r="E43" i="40"/>
  <c r="E54" i="40"/>
  <c r="E33" i="37"/>
  <c r="E58" i="15"/>
  <c r="E45" i="37"/>
  <c r="E32" i="40"/>
  <c r="E65" i="40"/>
  <c r="E69" i="37"/>
  <c r="K31" i="36"/>
  <c r="J31" i="36"/>
  <c r="I31" i="36"/>
  <c r="H31" i="36"/>
  <c r="H42" i="35"/>
  <c r="J42" i="35"/>
  <c r="K42" i="35"/>
  <c r="I42" i="35"/>
  <c r="I53" i="36"/>
  <c r="H53" i="36"/>
  <c r="K53" i="36"/>
  <c r="J53" i="36"/>
  <c r="J31" i="35"/>
  <c r="H31" i="35"/>
  <c r="K31" i="35"/>
  <c r="I31" i="35"/>
  <c r="I53" i="35"/>
  <c r="J53" i="35"/>
  <c r="H53" i="35"/>
  <c r="K53" i="35"/>
  <c r="E93" i="37"/>
  <c r="I42" i="36"/>
  <c r="H42" i="36"/>
  <c r="K42" i="36"/>
  <c r="J42" i="36"/>
  <c r="E105" i="37"/>
  <c r="E76" i="17"/>
  <c r="E70" i="15"/>
  <c r="E106" i="15"/>
  <c r="D105" i="15"/>
  <c r="D33" i="15"/>
  <c r="D57" i="15"/>
  <c r="D81" i="15"/>
  <c r="C45" i="15"/>
  <c r="C69" i="15"/>
  <c r="C93" i="15"/>
  <c r="D45" i="15"/>
  <c r="D69" i="15"/>
  <c r="D93" i="15"/>
  <c r="C33" i="15"/>
  <c r="C57" i="15"/>
  <c r="C81" i="15"/>
  <c r="C105" i="15"/>
  <c r="E57" i="37"/>
  <c r="E94" i="15"/>
  <c r="E34" i="15"/>
  <c r="E81" i="37"/>
  <c r="D104" i="37"/>
  <c r="D44" i="37"/>
  <c r="D68" i="37"/>
  <c r="D92" i="37"/>
  <c r="C44" i="37"/>
  <c r="C68" i="37"/>
  <c r="C92" i="37"/>
  <c r="C32" i="37"/>
  <c r="C56" i="37"/>
  <c r="C80" i="37"/>
  <c r="C104" i="37"/>
  <c r="D32" i="37"/>
  <c r="D56" i="37"/>
  <c r="D80" i="37"/>
  <c r="E82" i="15"/>
  <c r="E31" i="40" l="1"/>
  <c r="E64" i="17"/>
  <c r="E42" i="40"/>
  <c r="E105" i="15"/>
  <c r="E44" i="37"/>
  <c r="E53" i="40"/>
  <c r="E45" i="15"/>
  <c r="E80" i="37"/>
  <c r="E93" i="15"/>
  <c r="E81" i="15"/>
  <c r="E104" i="37"/>
  <c r="E33" i="15"/>
  <c r="E53" i="17"/>
  <c r="I41" i="35"/>
  <c r="J41" i="35"/>
  <c r="H41" i="35"/>
  <c r="K41" i="35"/>
  <c r="I30" i="36"/>
  <c r="H30" i="36"/>
  <c r="K30" i="36"/>
  <c r="J30" i="36"/>
  <c r="E42" i="17"/>
  <c r="E69" i="15"/>
  <c r="E31" i="17"/>
  <c r="E68" i="37"/>
  <c r="E32" i="37"/>
  <c r="E92" i="37"/>
  <c r="I41" i="36"/>
  <c r="H41" i="36"/>
  <c r="K41" i="36"/>
  <c r="J41" i="36"/>
  <c r="E56" i="37"/>
  <c r="E57" i="15"/>
  <c r="D103" i="37"/>
  <c r="C43" i="37"/>
  <c r="C67" i="37"/>
  <c r="C91" i="37"/>
  <c r="D31" i="37"/>
  <c r="D55" i="37"/>
  <c r="D79" i="37"/>
  <c r="D43" i="37"/>
  <c r="D67" i="37"/>
  <c r="D91" i="37"/>
  <c r="C31" i="37"/>
  <c r="C55" i="37"/>
  <c r="C79" i="37"/>
  <c r="C103" i="37"/>
  <c r="D104" i="15"/>
  <c r="C32" i="15"/>
  <c r="C56" i="15"/>
  <c r="C80" i="15"/>
  <c r="C104" i="15"/>
  <c r="D32" i="15"/>
  <c r="D56" i="15"/>
  <c r="D80" i="15"/>
  <c r="C44" i="15"/>
  <c r="C68" i="15"/>
  <c r="C92" i="15"/>
  <c r="D44" i="15"/>
  <c r="D68" i="15"/>
  <c r="D92" i="15"/>
  <c r="J30" i="35"/>
  <c r="K30" i="35"/>
  <c r="I30" i="35"/>
  <c r="H30" i="35"/>
  <c r="E64" i="40"/>
  <c r="E91" i="37" l="1"/>
  <c r="E41" i="17"/>
  <c r="E103" i="37"/>
  <c r="E30" i="40"/>
  <c r="E52" i="17"/>
  <c r="E30" i="17"/>
  <c r="E104" i="15"/>
  <c r="E55" i="37"/>
  <c r="E31" i="37"/>
  <c r="E44" i="15"/>
  <c r="E68" i="15"/>
  <c r="H29" i="35"/>
  <c r="I29" i="35"/>
  <c r="J29" i="35"/>
  <c r="K29" i="35"/>
  <c r="E92" i="15"/>
  <c r="E32" i="15"/>
  <c r="E79" i="37"/>
  <c r="E41" i="40"/>
  <c r="I29" i="36"/>
  <c r="J29" i="36"/>
  <c r="H29" i="36"/>
  <c r="K29" i="36"/>
  <c r="E56" i="15"/>
  <c r="E43" i="37"/>
  <c r="D103" i="15"/>
  <c r="C31" i="15"/>
  <c r="C55" i="15"/>
  <c r="C79" i="15"/>
  <c r="C103" i="15"/>
  <c r="D43" i="15"/>
  <c r="D67" i="15"/>
  <c r="D91" i="15"/>
  <c r="C43" i="15"/>
  <c r="C67" i="15"/>
  <c r="C91" i="15"/>
  <c r="D31" i="15"/>
  <c r="D55" i="15"/>
  <c r="D79" i="15"/>
  <c r="D102" i="37"/>
  <c r="D30" i="37"/>
  <c r="D54" i="37"/>
  <c r="D78" i="37"/>
  <c r="C42" i="37"/>
  <c r="C66" i="37"/>
  <c r="C90" i="37"/>
  <c r="D42" i="37"/>
  <c r="D66" i="37"/>
  <c r="D90" i="37"/>
  <c r="C30" i="37"/>
  <c r="C54" i="37"/>
  <c r="C78" i="37"/>
  <c r="C102" i="37"/>
  <c r="E80" i="15"/>
  <c r="E67" i="37"/>
  <c r="E52" i="40"/>
  <c r="E40" i="40" l="1"/>
  <c r="E29" i="40"/>
  <c r="E29" i="17"/>
  <c r="E66" i="37"/>
  <c r="E102" i="37"/>
  <c r="E40" i="17"/>
  <c r="E90" i="37"/>
  <c r="E42" i="37"/>
  <c r="E78" i="37"/>
  <c r="E30" i="37"/>
  <c r="E31" i="15"/>
  <c r="E54" i="37"/>
  <c r="D101" i="37"/>
  <c r="C41" i="37"/>
  <c r="C65" i="37"/>
  <c r="C89" i="37"/>
  <c r="D29" i="37"/>
  <c r="D53" i="37"/>
  <c r="D77" i="37"/>
  <c r="D41" i="37"/>
  <c r="D65" i="37"/>
  <c r="D89" i="37"/>
  <c r="C29" i="37"/>
  <c r="C53" i="37"/>
  <c r="C77" i="37"/>
  <c r="C101" i="37"/>
  <c r="D102" i="15"/>
  <c r="D42" i="15"/>
  <c r="D66" i="15"/>
  <c r="D90" i="15"/>
  <c r="C30" i="15"/>
  <c r="C54" i="15"/>
  <c r="C78" i="15"/>
  <c r="C102" i="15"/>
  <c r="D30" i="15"/>
  <c r="D54" i="15"/>
  <c r="D78" i="15"/>
  <c r="C42" i="15"/>
  <c r="C66" i="15"/>
  <c r="C90" i="15"/>
  <c r="E55" i="15"/>
  <c r="E103" i="15"/>
  <c r="E79" i="15"/>
  <c r="E43" i="15"/>
  <c r="E67" i="15"/>
  <c r="E91" i="15"/>
  <c r="E28" i="17" l="1"/>
  <c r="E78" i="15"/>
  <c r="E89" i="37"/>
  <c r="E90" i="15"/>
  <c r="E53" i="37"/>
  <c r="E28" i="40"/>
  <c r="E77" i="37"/>
  <c r="E66" i="15"/>
  <c r="E65" i="37"/>
  <c r="E101" i="37"/>
  <c r="E29" i="37"/>
  <c r="E30" i="15"/>
  <c r="E102" i="15"/>
  <c r="E54" i="15"/>
  <c r="E42" i="15"/>
  <c r="E41" i="37"/>
  <c r="D100" i="37" l="1"/>
  <c r="D28" i="37"/>
  <c r="D52" i="37"/>
  <c r="D76" i="37"/>
  <c r="C28" i="37"/>
  <c r="C52" i="37"/>
  <c r="C76" i="37"/>
  <c r="C100" i="37"/>
  <c r="C40" i="37"/>
  <c r="C64" i="37"/>
  <c r="C88" i="37"/>
  <c r="D40" i="37"/>
  <c r="D64" i="37"/>
  <c r="D88" i="37"/>
  <c r="D101" i="15"/>
  <c r="D41" i="15"/>
  <c r="D65" i="15"/>
  <c r="D89" i="15"/>
  <c r="C29" i="15"/>
  <c r="C53" i="15"/>
  <c r="C77" i="15"/>
  <c r="C101" i="15"/>
  <c r="D29" i="15"/>
  <c r="D53" i="15"/>
  <c r="D77" i="15"/>
  <c r="C41" i="15"/>
  <c r="C65" i="15"/>
  <c r="C89" i="15"/>
  <c r="E52" i="37" l="1"/>
  <c r="E29" i="15"/>
  <c r="E101" i="15"/>
  <c r="E40" i="37"/>
  <c r="E28" i="37"/>
  <c r="E53" i="15"/>
  <c r="E89" i="15"/>
  <c r="E100" i="37"/>
  <c r="E41" i="15"/>
  <c r="E76" i="37"/>
  <c r="E77" i="15"/>
  <c r="E65" i="15"/>
  <c r="E64" i="37"/>
  <c r="E88" i="37"/>
  <c r="J28" i="33" l="1"/>
  <c r="K27" i="33"/>
  <c r="M28" i="47"/>
  <c r="J28" i="47"/>
  <c r="M27" i="47"/>
  <c r="M29" i="46"/>
  <c r="J29" i="46"/>
  <c r="F28" i="34"/>
  <c r="G28" i="34" s="1"/>
  <c r="C30" i="34"/>
  <c r="D31" i="34"/>
  <c r="F32" i="34"/>
  <c r="G32" i="34" s="1"/>
  <c r="C34" i="34"/>
  <c r="D35" i="34"/>
  <c r="F36" i="34"/>
  <c r="G36" i="34" s="1"/>
  <c r="C38" i="34"/>
  <c r="D39" i="34"/>
  <c r="F40" i="34"/>
  <c r="G40" i="34" s="1"/>
  <c r="C42" i="34"/>
  <c r="D43" i="34"/>
  <c r="F44" i="34"/>
  <c r="G44" i="34" s="1"/>
  <c r="C46" i="34"/>
  <c r="D47" i="34"/>
  <c r="F48" i="34"/>
  <c r="G48" i="34" s="1"/>
  <c r="C50" i="34"/>
  <c r="D51" i="34"/>
  <c r="F52" i="34"/>
  <c r="G52" i="34" s="1"/>
  <c r="C54" i="34"/>
  <c r="D55" i="34"/>
  <c r="F56" i="34"/>
  <c r="G56" i="34" s="1"/>
  <c r="C58" i="34"/>
  <c r="D59" i="34"/>
  <c r="F60" i="34"/>
  <c r="G60" i="34" s="1"/>
  <c r="C62" i="34"/>
  <c r="D63" i="34"/>
  <c r="F64" i="34"/>
  <c r="G64" i="34" s="1"/>
  <c r="C66" i="34"/>
  <c r="D67" i="34"/>
  <c r="F68" i="34"/>
  <c r="G68" i="34" s="1"/>
  <c r="C70" i="34"/>
  <c r="D71" i="34"/>
  <c r="F72" i="34"/>
  <c r="G72" i="34" s="1"/>
  <c r="C74" i="34"/>
  <c r="D75" i="34"/>
  <c r="F76" i="34"/>
  <c r="G76" i="34" s="1"/>
  <c r="C78" i="34"/>
  <c r="D79" i="34"/>
  <c r="F80" i="34"/>
  <c r="G80" i="34" s="1"/>
  <c r="C82" i="34"/>
  <c r="D83" i="34"/>
  <c r="F84" i="34"/>
  <c r="G84" i="34" s="1"/>
  <c r="C86" i="34"/>
  <c r="D87" i="34"/>
  <c r="F88" i="34"/>
  <c r="G88" i="34" s="1"/>
  <c r="C90" i="34"/>
  <c r="D91" i="34"/>
  <c r="F92" i="34"/>
  <c r="G92" i="34" s="1"/>
  <c r="C94" i="34"/>
  <c r="D95" i="34"/>
  <c r="F96" i="34"/>
  <c r="G96" i="34" s="1"/>
  <c r="C98" i="34"/>
  <c r="D99" i="34"/>
  <c r="F100" i="34"/>
  <c r="G100" i="34" s="1"/>
  <c r="C102" i="34"/>
  <c r="D103" i="34"/>
  <c r="F104" i="34"/>
  <c r="G104" i="34" s="1"/>
  <c r="C106" i="34"/>
  <c r="D107" i="34"/>
  <c r="F108" i="34"/>
  <c r="G108" i="34" s="1"/>
  <c r="C110" i="34"/>
  <c r="D111" i="34"/>
  <c r="E86" i="6"/>
  <c r="G109" i="6"/>
  <c r="E108" i="6"/>
  <c r="H83" i="6"/>
  <c r="F94" i="6"/>
  <c r="H69" i="6"/>
  <c r="F68" i="6"/>
  <c r="H67" i="6"/>
  <c r="F54" i="6"/>
  <c r="G101" i="6"/>
  <c r="F76" i="6"/>
  <c r="H63" i="6"/>
  <c r="L31" i="43"/>
  <c r="J31" i="43"/>
  <c r="L30" i="43"/>
  <c r="J30" i="43"/>
  <c r="L29" i="43"/>
  <c r="J29" i="43"/>
  <c r="M28" i="43"/>
  <c r="J27" i="43"/>
  <c r="H51" i="23"/>
  <c r="M28" i="49"/>
  <c r="G51" i="23"/>
  <c r="H49" i="23"/>
  <c r="I49" i="23"/>
  <c r="I48" i="23"/>
  <c r="M30" i="44"/>
  <c r="M27" i="43"/>
  <c r="M28" i="44"/>
  <c r="L28" i="33"/>
  <c r="K28" i="43"/>
  <c r="L27" i="43"/>
  <c r="L28" i="44"/>
  <c r="K27" i="49"/>
  <c r="L30" i="46"/>
  <c r="L30" i="44"/>
  <c r="K31" i="44"/>
  <c r="H46" i="23"/>
  <c r="I46" i="23"/>
  <c r="I41" i="23"/>
  <c r="I45" i="23"/>
  <c r="H45" i="23"/>
  <c r="G43" i="23"/>
  <c r="I43" i="23"/>
  <c r="I47" i="23"/>
  <c r="G47" i="23"/>
  <c r="H47" i="23"/>
  <c r="J28" i="43"/>
  <c r="J29" i="45"/>
  <c r="J29" i="48"/>
  <c r="G41" i="23"/>
  <c r="G45" i="23"/>
  <c r="H44" i="23"/>
  <c r="J28" i="45"/>
  <c r="J30" i="48"/>
  <c r="G37" i="23"/>
  <c r="H36" i="23"/>
  <c r="G39" i="23"/>
  <c r="H40" i="23"/>
  <c r="H38" i="23"/>
  <c r="I38" i="23"/>
  <c r="G42" i="23"/>
  <c r="I37" i="23"/>
  <c r="I42" i="23"/>
  <c r="H42" i="23"/>
  <c r="G35" i="23"/>
  <c r="I32" i="23"/>
  <c r="G33" i="23"/>
  <c r="I33" i="23"/>
  <c r="I35" i="23"/>
  <c r="H32" i="23"/>
  <c r="I39" i="23"/>
  <c r="H34" i="23"/>
  <c r="G110" i="6"/>
  <c r="G86" i="6"/>
  <c r="G62" i="6"/>
  <c r="G38" i="6"/>
  <c r="G98" i="6"/>
  <c r="G50" i="6"/>
  <c r="G74" i="6"/>
  <c r="H50" i="6"/>
  <c r="H74" i="6"/>
  <c r="H98" i="6"/>
  <c r="H110" i="6"/>
  <c r="H38" i="6"/>
  <c r="H62" i="6"/>
  <c r="H86" i="6"/>
  <c r="F50" i="6"/>
  <c r="E98" i="6"/>
  <c r="F38" i="6"/>
  <c r="E74" i="6"/>
  <c r="D75" i="38"/>
  <c r="C135" i="38"/>
  <c r="C99" i="38"/>
  <c r="D51" i="38"/>
  <c r="D87" i="38"/>
  <c r="C39" i="38"/>
  <c r="G108" i="6"/>
  <c r="G96" i="6"/>
  <c r="G84" i="6"/>
  <c r="G72" i="6"/>
  <c r="G60" i="6"/>
  <c r="G48" i="6"/>
  <c r="G36" i="6"/>
  <c r="H108" i="6"/>
  <c r="H84" i="6"/>
  <c r="H96" i="6"/>
  <c r="K96" i="6" s="1"/>
  <c r="H72" i="6"/>
  <c r="H48" i="6"/>
  <c r="H60" i="6"/>
  <c r="H36" i="6"/>
  <c r="E60" i="6"/>
  <c r="F48" i="6"/>
  <c r="F108" i="6"/>
  <c r="J108" i="6" s="1"/>
  <c r="F109" i="6"/>
  <c r="E109" i="6"/>
  <c r="F97" i="6"/>
  <c r="E97" i="6"/>
  <c r="F85" i="6"/>
  <c r="F73" i="6"/>
  <c r="F61" i="6"/>
  <c r="F49" i="6"/>
  <c r="F37" i="6"/>
  <c r="E73" i="6"/>
  <c r="E49" i="6"/>
  <c r="E85" i="6"/>
  <c r="E61" i="6"/>
  <c r="E37" i="6"/>
  <c r="G107" i="6"/>
  <c r="H59" i="6"/>
  <c r="G95" i="6"/>
  <c r="G47" i="6"/>
  <c r="H85" i="6"/>
  <c r="H37" i="6"/>
  <c r="G73" i="6"/>
  <c r="F107" i="6"/>
  <c r="E107" i="6"/>
  <c r="F95" i="6"/>
  <c r="F83" i="6"/>
  <c r="F71" i="6"/>
  <c r="F59" i="6"/>
  <c r="F47" i="6"/>
  <c r="F35" i="6"/>
  <c r="E83" i="6"/>
  <c r="E59" i="6"/>
  <c r="E35" i="6"/>
  <c r="E95" i="6"/>
  <c r="E71" i="6"/>
  <c r="E47" i="6"/>
  <c r="C49" i="38"/>
  <c r="C145" i="38"/>
  <c r="D109" i="38"/>
  <c r="C61" i="38"/>
  <c r="C37" i="38"/>
  <c r="D85" i="38"/>
  <c r="D146" i="38"/>
  <c r="C62" i="38"/>
  <c r="C74" i="38"/>
  <c r="D134" i="38"/>
  <c r="D122" i="38"/>
  <c r="C98" i="38"/>
  <c r="D62" i="38"/>
  <c r="C38" i="38"/>
  <c r="C134" i="38"/>
  <c r="F70" i="6"/>
  <c r="E106" i="6"/>
  <c r="F106" i="6"/>
  <c r="F82" i="6"/>
  <c r="F34" i="6"/>
  <c r="E46" i="6"/>
  <c r="E34" i="6"/>
  <c r="H106" i="6"/>
  <c r="H82" i="6"/>
  <c r="H58" i="6"/>
  <c r="H34" i="6"/>
  <c r="G94" i="6"/>
  <c r="G70" i="6"/>
  <c r="G46" i="6"/>
  <c r="H94" i="6"/>
  <c r="H70" i="6"/>
  <c r="H46" i="6"/>
  <c r="G106" i="6"/>
  <c r="G82" i="6"/>
  <c r="G58" i="6"/>
  <c r="G34" i="6"/>
  <c r="J34" i="6" s="1"/>
  <c r="D72" i="38"/>
  <c r="D120" i="38"/>
  <c r="C48" i="38"/>
  <c r="C96" i="38"/>
  <c r="C144" i="38"/>
  <c r="D60" i="38"/>
  <c r="D108" i="38"/>
  <c r="C36" i="38"/>
  <c r="C84" i="38"/>
  <c r="C132" i="38"/>
  <c r="D37" i="38"/>
  <c r="H93" i="6"/>
  <c r="H45" i="6"/>
  <c r="G69" i="6"/>
  <c r="H105" i="6"/>
  <c r="H81" i="6"/>
  <c r="H33" i="6"/>
  <c r="G57" i="6"/>
  <c r="F105" i="6"/>
  <c r="F93" i="6"/>
  <c r="F69" i="6"/>
  <c r="F45" i="6"/>
  <c r="E81" i="6"/>
  <c r="E33" i="6"/>
  <c r="E69" i="6"/>
  <c r="F81" i="6"/>
  <c r="F57" i="6"/>
  <c r="E57" i="6"/>
  <c r="E45" i="6"/>
  <c r="E105" i="6"/>
  <c r="F33" i="6"/>
  <c r="E93" i="6"/>
  <c r="H104" i="6"/>
  <c r="H80" i="6"/>
  <c r="H56" i="6"/>
  <c r="H32" i="6"/>
  <c r="G92" i="6"/>
  <c r="G68" i="6"/>
  <c r="G44" i="6"/>
  <c r="H92" i="6"/>
  <c r="H68" i="6"/>
  <c r="H44" i="6"/>
  <c r="G104" i="6"/>
  <c r="G80" i="6"/>
  <c r="G56" i="6"/>
  <c r="G32" i="6"/>
  <c r="F92" i="6"/>
  <c r="F44" i="6"/>
  <c r="E68" i="6"/>
  <c r="E56" i="6"/>
  <c r="F56" i="6"/>
  <c r="E92" i="6"/>
  <c r="E80" i="6"/>
  <c r="C35" i="38"/>
  <c r="C131" i="38"/>
  <c r="D107" i="38"/>
  <c r="C95" i="38"/>
  <c r="D71" i="38"/>
  <c r="C59" i="38"/>
  <c r="D35" i="38"/>
  <c r="D131" i="38"/>
  <c r="C119" i="38"/>
  <c r="D95" i="38"/>
  <c r="D46" i="38"/>
  <c r="D142" i="38"/>
  <c r="C118" i="38"/>
  <c r="D82" i="38"/>
  <c r="C58" i="38"/>
  <c r="D70" i="38"/>
  <c r="C46" i="38"/>
  <c r="C142" i="38"/>
  <c r="D106" i="38"/>
  <c r="C82" i="38"/>
  <c r="H91" i="6"/>
  <c r="H43" i="6"/>
  <c r="G79" i="6"/>
  <c r="G31" i="6"/>
  <c r="H79" i="6"/>
  <c r="H31" i="6"/>
  <c r="G67" i="6"/>
  <c r="E103" i="6"/>
  <c r="F79" i="6"/>
  <c r="F55" i="6"/>
  <c r="F31" i="6"/>
  <c r="E55" i="6"/>
  <c r="E91" i="6"/>
  <c r="E43" i="6"/>
  <c r="F103" i="6"/>
  <c r="F91" i="6"/>
  <c r="F67" i="6"/>
  <c r="F43" i="6"/>
  <c r="E79" i="6"/>
  <c r="E31" i="6"/>
  <c r="E67" i="6"/>
  <c r="H90" i="6"/>
  <c r="H66" i="6"/>
  <c r="H42" i="6"/>
  <c r="G102" i="6"/>
  <c r="G78" i="6"/>
  <c r="G54" i="6"/>
  <c r="G30" i="6"/>
  <c r="H78" i="6"/>
  <c r="H30" i="6"/>
  <c r="G66" i="6"/>
  <c r="H102" i="6"/>
  <c r="H54" i="6"/>
  <c r="G90" i="6"/>
  <c r="G42" i="6"/>
  <c r="D81" i="38"/>
  <c r="D45" i="38"/>
  <c r="C129" i="38"/>
  <c r="C93" i="38"/>
  <c r="F78" i="6"/>
  <c r="F30" i="6"/>
  <c r="E42" i="6"/>
  <c r="E30" i="6"/>
  <c r="F42" i="6"/>
  <c r="E54" i="6"/>
  <c r="E102" i="6"/>
  <c r="C57" i="38"/>
  <c r="D129" i="38"/>
  <c r="D93" i="38"/>
  <c r="D57" i="38"/>
  <c r="C141" i="38"/>
  <c r="H77" i="6"/>
  <c r="H29" i="6"/>
  <c r="G53" i="6"/>
  <c r="H65" i="6"/>
  <c r="H101" i="6"/>
  <c r="H41" i="6"/>
  <c r="G41" i="6"/>
  <c r="D80" i="38"/>
  <c r="C56" i="38"/>
  <c r="D44" i="38"/>
  <c r="D140" i="38"/>
  <c r="C116" i="38"/>
  <c r="D104" i="38"/>
  <c r="C80" i="38"/>
  <c r="C44" i="38"/>
  <c r="C128" i="38"/>
  <c r="C140" i="38"/>
  <c r="C139" i="38"/>
  <c r="F101" i="6"/>
  <c r="F89" i="6"/>
  <c r="F65" i="6"/>
  <c r="F41" i="6"/>
  <c r="E77" i="6"/>
  <c r="E29" i="6"/>
  <c r="E65" i="6"/>
  <c r="E101" i="6"/>
  <c r="F53" i="6"/>
  <c r="E53" i="6"/>
  <c r="E41" i="6"/>
  <c r="F77" i="6"/>
  <c r="F29" i="6"/>
  <c r="E89" i="6"/>
  <c r="C67" i="38"/>
  <c r="C91" i="38"/>
  <c r="D115" i="38"/>
  <c r="D91" i="38"/>
  <c r="C43" i="38"/>
  <c r="D127" i="38"/>
  <c r="D55" i="38"/>
  <c r="C31" i="38"/>
  <c r="D103" i="38"/>
  <c r="F52" i="6"/>
  <c r="E88" i="6"/>
  <c r="E76" i="6"/>
  <c r="F88" i="6"/>
  <c r="F40" i="6"/>
  <c r="E64" i="6"/>
  <c r="E52" i="6"/>
  <c r="C30" i="38"/>
  <c r="H100" i="6"/>
  <c r="H76" i="6"/>
  <c r="H52" i="6"/>
  <c r="H28" i="6"/>
  <c r="G88" i="6"/>
  <c r="G64" i="6"/>
  <c r="G40" i="6"/>
  <c r="H88" i="6"/>
  <c r="H64" i="6"/>
  <c r="H40" i="6"/>
  <c r="G100" i="6"/>
  <c r="G76" i="6"/>
  <c r="G52" i="6"/>
  <c r="G28" i="6"/>
  <c r="C103" i="38"/>
  <c r="C126" i="38"/>
  <c r="D102" i="38"/>
  <c r="C90" i="38"/>
  <c r="E99" i="6"/>
  <c r="F75" i="6"/>
  <c r="F51" i="6"/>
  <c r="F27" i="6"/>
  <c r="E51" i="6"/>
  <c r="E87" i="6"/>
  <c r="E39" i="6"/>
  <c r="F99" i="6"/>
  <c r="F87" i="6"/>
  <c r="F39" i="6"/>
  <c r="E75" i="6"/>
  <c r="E63" i="6"/>
  <c r="F63" i="6"/>
  <c r="E27" i="6"/>
  <c r="H87" i="6"/>
  <c r="H39" i="6"/>
  <c r="G75" i="6"/>
  <c r="G27" i="6"/>
  <c r="H51" i="6"/>
  <c r="G63" i="6"/>
  <c r="G87" i="6"/>
  <c r="D30" i="38"/>
  <c r="D90" i="38"/>
  <c r="D66" i="38"/>
  <c r="C114" i="38"/>
  <c r="D138" i="38"/>
  <c r="C102" i="38"/>
  <c r="C65" i="38"/>
  <c r="D41" i="38"/>
  <c r="D137" i="38"/>
  <c r="C101" i="38"/>
  <c r="D77" i="38"/>
  <c r="C41" i="38"/>
  <c r="C137" i="38"/>
  <c r="D113" i="38"/>
  <c r="C77" i="38"/>
  <c r="D53" i="38"/>
  <c r="D52" i="38"/>
  <c r="C28" i="38"/>
  <c r="C124" i="38"/>
  <c r="D112" i="38"/>
  <c r="C88" i="38"/>
  <c r="C64" i="38"/>
  <c r="D76" i="38"/>
  <c r="C52" i="38"/>
  <c r="D40" i="38"/>
  <c r="D136" i="38"/>
  <c r="K60" i="6" l="1"/>
  <c r="K38" i="6"/>
  <c r="I71" i="6"/>
  <c r="K106" i="6"/>
  <c r="I73" i="6"/>
  <c r="K84" i="6"/>
  <c r="K74" i="6"/>
  <c r="I43" i="6"/>
  <c r="K42" i="6"/>
  <c r="K62" i="6"/>
  <c r="E37" i="38"/>
  <c r="K48" i="6"/>
  <c r="E131" i="38"/>
  <c r="K79" i="6"/>
  <c r="J48" i="6"/>
  <c r="K50" i="6"/>
  <c r="E91" i="38"/>
  <c r="J67" i="6"/>
  <c r="K80" i="6"/>
  <c r="J44" i="6"/>
  <c r="K30" i="6"/>
  <c r="E142" i="38"/>
  <c r="K86" i="6"/>
  <c r="I88" i="6"/>
  <c r="E140" i="38"/>
  <c r="E129" i="38"/>
  <c r="J78" i="6"/>
  <c r="J57" i="6"/>
  <c r="J73" i="6"/>
  <c r="E93" i="38"/>
  <c r="K54" i="6"/>
  <c r="E35" i="38"/>
  <c r="K108" i="6"/>
  <c r="E80" i="38"/>
  <c r="I42" i="6"/>
  <c r="K31" i="6"/>
  <c r="E95" i="38"/>
  <c r="K98" i="6"/>
  <c r="K110" i="6"/>
  <c r="K90" i="6"/>
  <c r="K56" i="6"/>
  <c r="J69" i="6"/>
  <c r="E62" i="38"/>
  <c r="L27" i="45"/>
  <c r="L28" i="45"/>
  <c r="M28" i="45"/>
  <c r="M29" i="45"/>
  <c r="J30" i="45"/>
  <c r="L30" i="45"/>
  <c r="J28" i="44"/>
  <c r="J29" i="44"/>
  <c r="L29" i="44"/>
  <c r="J30" i="44"/>
  <c r="J30" i="46"/>
  <c r="L30" i="47"/>
  <c r="K27" i="48"/>
  <c r="I49" i="6"/>
  <c r="K94" i="6"/>
  <c r="J29" i="33"/>
  <c r="M30" i="33"/>
  <c r="J30" i="6"/>
  <c r="I51" i="6"/>
  <c r="I89" i="6"/>
  <c r="I56" i="6"/>
  <c r="J27" i="49"/>
  <c r="J29" i="49"/>
  <c r="L29" i="49"/>
  <c r="M29" i="49"/>
  <c r="E30" i="38"/>
  <c r="I87" i="6"/>
  <c r="I29" i="6"/>
  <c r="J42" i="6"/>
  <c r="K78" i="6"/>
  <c r="K102" i="6"/>
  <c r="J79" i="6"/>
  <c r="I92" i="6"/>
  <c r="I33" i="6"/>
  <c r="E41" i="38"/>
  <c r="J41" i="6"/>
  <c r="J56" i="6"/>
  <c r="J92" i="6"/>
  <c r="K104" i="6"/>
  <c r="K82" i="6"/>
  <c r="I106" i="6"/>
  <c r="I52" i="6"/>
  <c r="E57" i="38"/>
  <c r="J31" i="6"/>
  <c r="E134" i="38"/>
  <c r="J95" i="6"/>
  <c r="I37" i="6"/>
  <c r="I85" i="6"/>
  <c r="I97" i="6"/>
  <c r="H33" i="23"/>
  <c r="H35" i="23"/>
  <c r="I36" i="23"/>
  <c r="H37" i="23"/>
  <c r="H39" i="23"/>
  <c r="G40" i="23"/>
  <c r="I50" i="23"/>
  <c r="J68" i="6"/>
  <c r="K69" i="6"/>
  <c r="D100" i="38"/>
  <c r="C113" i="38"/>
  <c r="E113" i="38" s="1"/>
  <c r="D114" i="38"/>
  <c r="E114" i="38" s="1"/>
  <c r="D43" i="38"/>
  <c r="E43" i="38" s="1"/>
  <c r="D32" i="38"/>
  <c r="C105" i="38"/>
  <c r="D94" i="38"/>
  <c r="C83" i="38"/>
  <c r="D48" i="38"/>
  <c r="E48" i="38" s="1"/>
  <c r="D50" i="38"/>
  <c r="M28" i="48"/>
  <c r="M29" i="48"/>
  <c r="K30" i="48"/>
  <c r="J31" i="48"/>
  <c r="C73" i="38"/>
  <c r="C121" i="38"/>
  <c r="D145" i="38"/>
  <c r="E145" i="38" s="1"/>
  <c r="D49" i="38"/>
  <c r="E49" i="38" s="1"/>
  <c r="D61" i="38"/>
  <c r="E61" i="38" s="1"/>
  <c r="C85" i="38"/>
  <c r="E85" i="38" s="1"/>
  <c r="C133" i="38"/>
  <c r="D121" i="38"/>
  <c r="D133" i="38"/>
  <c r="C87" i="38"/>
  <c r="E87" i="38" s="1"/>
  <c r="D111" i="38"/>
  <c r="C51" i="38"/>
  <c r="E51" i="38" s="1"/>
  <c r="C147" i="38"/>
  <c r="D99" i="38"/>
  <c r="E99" i="38" s="1"/>
  <c r="C63" i="38"/>
  <c r="D135" i="38"/>
  <c r="E135" i="38" s="1"/>
  <c r="D39" i="38"/>
  <c r="E39" i="38" s="1"/>
  <c r="C123" i="38"/>
  <c r="D123" i="38"/>
  <c r="C112" i="38"/>
  <c r="E112" i="38" s="1"/>
  <c r="D88" i="38"/>
  <c r="E88" i="38" s="1"/>
  <c r="C100" i="38"/>
  <c r="D124" i="38"/>
  <c r="E124" i="38" s="1"/>
  <c r="D28" i="38"/>
  <c r="E28" i="38" s="1"/>
  <c r="C136" i="38"/>
  <c r="E136" i="38" s="1"/>
  <c r="C40" i="38"/>
  <c r="E40" i="38" s="1"/>
  <c r="D64" i="38"/>
  <c r="E64" i="38" s="1"/>
  <c r="C76" i="38"/>
  <c r="E76" i="38" s="1"/>
  <c r="D101" i="38"/>
  <c r="E101" i="38" s="1"/>
  <c r="C125" i="38"/>
  <c r="C29" i="38"/>
  <c r="D65" i="38"/>
  <c r="E65" i="38" s="1"/>
  <c r="C89" i="38"/>
  <c r="D125" i="38"/>
  <c r="D29" i="38"/>
  <c r="C53" i="38"/>
  <c r="E53" i="38" s="1"/>
  <c r="D89" i="38"/>
  <c r="C138" i="38"/>
  <c r="E138" i="38" s="1"/>
  <c r="D42" i="38"/>
  <c r="C66" i="38"/>
  <c r="E66" i="38" s="1"/>
  <c r="C42" i="38"/>
  <c r="G39" i="6"/>
  <c r="J39" i="6" s="1"/>
  <c r="H75" i="6"/>
  <c r="K75" i="6" s="1"/>
  <c r="H27" i="6"/>
  <c r="K27" i="6" s="1"/>
  <c r="G99" i="6"/>
  <c r="J99" i="6" s="1"/>
  <c r="G51" i="6"/>
  <c r="J51" i="6" s="1"/>
  <c r="H99" i="6"/>
  <c r="D126" i="38"/>
  <c r="E126" i="38" s="1"/>
  <c r="C78" i="38"/>
  <c r="C54" i="38"/>
  <c r="D54" i="38"/>
  <c r="D78" i="38"/>
  <c r="E100" i="6"/>
  <c r="F100" i="6"/>
  <c r="F64" i="6"/>
  <c r="I64" i="6" s="1"/>
  <c r="E28" i="6"/>
  <c r="E40" i="6"/>
  <c r="I40" i="6" s="1"/>
  <c r="F28" i="6"/>
  <c r="J28" i="6" s="1"/>
  <c r="C127" i="38"/>
  <c r="E127" i="38" s="1"/>
  <c r="D31" i="38"/>
  <c r="E31" i="38" s="1"/>
  <c r="C79" i="38"/>
  <c r="C55" i="38"/>
  <c r="E55" i="38" s="1"/>
  <c r="C115" i="38"/>
  <c r="E115" i="38" s="1"/>
  <c r="D79" i="38"/>
  <c r="D139" i="38"/>
  <c r="E139" i="38" s="1"/>
  <c r="D67" i="38"/>
  <c r="E67" i="38" s="1"/>
  <c r="D116" i="38"/>
  <c r="E116" i="38" s="1"/>
  <c r="C92" i="38"/>
  <c r="D68" i="38"/>
  <c r="C32" i="38"/>
  <c r="D56" i="38"/>
  <c r="E56" i="38" s="1"/>
  <c r="C68" i="38"/>
  <c r="D92" i="38"/>
  <c r="C104" i="38"/>
  <c r="E104" i="38" s="1"/>
  <c r="D128" i="38"/>
  <c r="E128" i="38" s="1"/>
  <c r="G89" i="6"/>
  <c r="J89" i="6" s="1"/>
  <c r="H89" i="6"/>
  <c r="G65" i="6"/>
  <c r="K65" i="6" s="1"/>
  <c r="G29" i="6"/>
  <c r="J29" i="6" s="1"/>
  <c r="G77" i="6"/>
  <c r="J77" i="6" s="1"/>
  <c r="H53" i="6"/>
  <c r="K53" i="6" s="1"/>
  <c r="C33" i="38"/>
  <c r="D117" i="38"/>
  <c r="C45" i="38"/>
  <c r="E45" i="38" s="1"/>
  <c r="C81" i="38"/>
  <c r="E81" i="38" s="1"/>
  <c r="C117" i="38"/>
  <c r="D33" i="38"/>
  <c r="F102" i="6"/>
  <c r="J102" i="6" s="1"/>
  <c r="F66" i="6"/>
  <c r="J66" i="6" s="1"/>
  <c r="E66" i="6"/>
  <c r="F90" i="6"/>
  <c r="E78" i="6"/>
  <c r="I78" i="6" s="1"/>
  <c r="E90" i="6"/>
  <c r="D69" i="38"/>
  <c r="D105" i="38"/>
  <c r="D141" i="38"/>
  <c r="E141" i="38" s="1"/>
  <c r="C69" i="38"/>
  <c r="G43" i="6"/>
  <c r="J43" i="6" s="1"/>
  <c r="G91" i="6"/>
  <c r="J91" i="6" s="1"/>
  <c r="H55" i="6"/>
  <c r="G103" i="6"/>
  <c r="J103" i="6" s="1"/>
  <c r="G55" i="6"/>
  <c r="J55" i="6" s="1"/>
  <c r="H103" i="6"/>
  <c r="C130" i="38"/>
  <c r="C34" i="38"/>
  <c r="D58" i="38"/>
  <c r="E58" i="38" s="1"/>
  <c r="C94" i="38"/>
  <c r="D118" i="38"/>
  <c r="E118" i="38" s="1"/>
  <c r="C106" i="38"/>
  <c r="E106" i="38" s="1"/>
  <c r="D130" i="38"/>
  <c r="D34" i="38"/>
  <c r="C70" i="38"/>
  <c r="E70" i="38" s="1"/>
  <c r="D143" i="38"/>
  <c r="D47" i="38"/>
  <c r="C71" i="38"/>
  <c r="E71" i="38" s="1"/>
  <c r="D83" i="38"/>
  <c r="C107" i="38"/>
  <c r="E107" i="38" s="1"/>
  <c r="D119" i="38"/>
  <c r="E119" i="38" s="1"/>
  <c r="C143" i="38"/>
  <c r="C47" i="38"/>
  <c r="D59" i="38"/>
  <c r="E59" i="38" s="1"/>
  <c r="E32" i="6"/>
  <c r="E44" i="6"/>
  <c r="I44" i="6" s="1"/>
  <c r="F32" i="6"/>
  <c r="F80" i="6"/>
  <c r="J80" i="6" s="1"/>
  <c r="E104" i="6"/>
  <c r="F104" i="6"/>
  <c r="J104" i="6" s="1"/>
  <c r="K68" i="6"/>
  <c r="K32" i="6"/>
  <c r="G33" i="6"/>
  <c r="J33" i="6" s="1"/>
  <c r="G81" i="6"/>
  <c r="K81" i="6" s="1"/>
  <c r="H57" i="6"/>
  <c r="K57" i="6" s="1"/>
  <c r="G105" i="6"/>
  <c r="K105" i="6" s="1"/>
  <c r="G45" i="6"/>
  <c r="J45" i="6" s="1"/>
  <c r="G93" i="6"/>
  <c r="K93" i="6" s="1"/>
  <c r="C108" i="38"/>
  <c r="E108" i="38" s="1"/>
  <c r="C60" i="38"/>
  <c r="E60" i="38" s="1"/>
  <c r="D132" i="38"/>
  <c r="E132" i="38" s="1"/>
  <c r="D84" i="38"/>
  <c r="E84" i="38" s="1"/>
  <c r="D36" i="38"/>
  <c r="E36" i="38" s="1"/>
  <c r="C120" i="38"/>
  <c r="E120" i="38" s="1"/>
  <c r="C72" i="38"/>
  <c r="E72" i="38" s="1"/>
  <c r="D144" i="38"/>
  <c r="E144" i="38" s="1"/>
  <c r="D96" i="38"/>
  <c r="E96" i="38" s="1"/>
  <c r="J94" i="6"/>
  <c r="K58" i="6"/>
  <c r="E82" i="6"/>
  <c r="I82" i="6" s="1"/>
  <c r="E94" i="6"/>
  <c r="I94" i="6" s="1"/>
  <c r="F58" i="6"/>
  <c r="E58" i="6"/>
  <c r="E70" i="6"/>
  <c r="I70" i="6" s="1"/>
  <c r="F46" i="6"/>
  <c r="J46" i="6" s="1"/>
  <c r="C86" i="38"/>
  <c r="D110" i="38"/>
  <c r="C146" i="38"/>
  <c r="E146" i="38" s="1"/>
  <c r="C50" i="38"/>
  <c r="E50" i="38" s="1"/>
  <c r="D74" i="38"/>
  <c r="E74" i="38" s="1"/>
  <c r="C110" i="38"/>
  <c r="D38" i="38"/>
  <c r="E38" i="38" s="1"/>
  <c r="D98" i="38"/>
  <c r="E98" i="38" s="1"/>
  <c r="D86" i="38"/>
  <c r="C122" i="38"/>
  <c r="E122" i="38" s="1"/>
  <c r="D73" i="38"/>
  <c r="C109" i="38"/>
  <c r="E109" i="38" s="1"/>
  <c r="D97" i="38"/>
  <c r="C97" i="38"/>
  <c r="G49" i="6"/>
  <c r="J49" i="6" s="1"/>
  <c r="H97" i="6"/>
  <c r="H61" i="6"/>
  <c r="G71" i="6"/>
  <c r="J71" i="6" s="1"/>
  <c r="H35" i="6"/>
  <c r="F60" i="6"/>
  <c r="E72" i="6"/>
  <c r="F96" i="6"/>
  <c r="J96" i="6" s="1"/>
  <c r="C75" i="38"/>
  <c r="E75" i="38" s="1"/>
  <c r="C111" i="38"/>
  <c r="D147" i="38"/>
  <c r="D63" i="38"/>
  <c r="E62" i="6"/>
  <c r="F86" i="6"/>
  <c r="I86" i="6" s="1"/>
  <c r="J38" i="6"/>
  <c r="K31" i="43"/>
  <c r="K29" i="46"/>
  <c r="K30" i="45"/>
  <c r="L29" i="45"/>
  <c r="K31" i="48"/>
  <c r="K28" i="47"/>
  <c r="M30" i="43"/>
  <c r="K27" i="44"/>
  <c r="J27" i="44"/>
  <c r="M31" i="44"/>
  <c r="L27" i="44"/>
  <c r="H95" i="6"/>
  <c r="K95" i="6" s="1"/>
  <c r="H71" i="6"/>
  <c r="H47" i="6"/>
  <c r="K47" i="6" s="1"/>
  <c r="H107" i="6"/>
  <c r="K107" i="6" s="1"/>
  <c r="G83" i="6"/>
  <c r="J83" i="6" s="1"/>
  <c r="G59" i="6"/>
  <c r="J59" i="6" s="1"/>
  <c r="G35" i="6"/>
  <c r="J35" i="6" s="1"/>
  <c r="E84" i="6"/>
  <c r="E36" i="6"/>
  <c r="F72" i="6"/>
  <c r="J72" i="6" s="1"/>
  <c r="E96" i="6"/>
  <c r="E48" i="6"/>
  <c r="I48" i="6" s="1"/>
  <c r="F84" i="6"/>
  <c r="F36" i="6"/>
  <c r="J36" i="6" s="1"/>
  <c r="G97" i="6"/>
  <c r="J97" i="6" s="1"/>
  <c r="H73" i="6"/>
  <c r="K73" i="6" s="1"/>
  <c r="H49" i="6"/>
  <c r="H109" i="6"/>
  <c r="K109" i="6" s="1"/>
  <c r="G85" i="6"/>
  <c r="K85" i="6" s="1"/>
  <c r="G61" i="6"/>
  <c r="J61" i="6" s="1"/>
  <c r="G37" i="6"/>
  <c r="K37" i="6" s="1"/>
  <c r="F74" i="6"/>
  <c r="F110" i="6"/>
  <c r="E38" i="6"/>
  <c r="I38" i="6" s="1"/>
  <c r="E50" i="6"/>
  <c r="I50" i="6" s="1"/>
  <c r="F62" i="6"/>
  <c r="J62" i="6" s="1"/>
  <c r="F98" i="6"/>
  <c r="J98" i="6" s="1"/>
  <c r="E110" i="6"/>
  <c r="J27" i="45"/>
  <c r="K27" i="45"/>
  <c r="K31" i="45"/>
  <c r="J31" i="45"/>
  <c r="K28" i="49"/>
  <c r="J28" i="49"/>
  <c r="J101" i="6"/>
  <c r="K66" i="6"/>
  <c r="E82" i="38"/>
  <c r="E46" i="38"/>
  <c r="I69" i="6"/>
  <c r="J70" i="6"/>
  <c r="J109" i="6"/>
  <c r="I108" i="6"/>
  <c r="G32" i="23"/>
  <c r="G34" i="23"/>
  <c r="I34" i="23"/>
  <c r="G36" i="23"/>
  <c r="G38" i="23"/>
  <c r="I40" i="23"/>
  <c r="H41" i="23"/>
  <c r="H43" i="23"/>
  <c r="G44" i="23"/>
  <c r="I44" i="23"/>
  <c r="G46" i="23"/>
  <c r="G48" i="23"/>
  <c r="G50" i="23"/>
  <c r="I47" i="6"/>
  <c r="I95" i="6"/>
  <c r="I35" i="6"/>
  <c r="I107" i="6"/>
  <c r="K36" i="6"/>
  <c r="L31" i="44"/>
  <c r="M27" i="44"/>
  <c r="K28" i="44"/>
  <c r="K29" i="44"/>
  <c r="M29" i="44"/>
  <c r="K30" i="44"/>
  <c r="K27" i="43"/>
  <c r="L28" i="43"/>
  <c r="K29" i="43"/>
  <c r="M29" i="43"/>
  <c r="K30" i="43"/>
  <c r="M31" i="43"/>
  <c r="M27" i="45"/>
  <c r="K28" i="45"/>
  <c r="K29" i="45"/>
  <c r="M30" i="45"/>
  <c r="L31" i="45"/>
  <c r="M31" i="45"/>
  <c r="L28" i="49"/>
  <c r="K29" i="49"/>
  <c r="J27" i="46"/>
  <c r="L27" i="46"/>
  <c r="M27" i="46"/>
  <c r="J28" i="46"/>
  <c r="L29" i="46"/>
  <c r="K30" i="46"/>
  <c r="M30" i="46"/>
  <c r="K27" i="47"/>
  <c r="L27" i="47"/>
  <c r="L28" i="47"/>
  <c r="K29" i="47"/>
  <c r="J30" i="47"/>
  <c r="K30" i="47"/>
  <c r="M30" i="47"/>
  <c r="J27" i="48"/>
  <c r="L27" i="48"/>
  <c r="M27" i="48"/>
  <c r="K28" i="48"/>
  <c r="L28" i="48"/>
  <c r="L29" i="48"/>
  <c r="L30" i="48"/>
  <c r="L31" i="48"/>
  <c r="M31" i="48"/>
  <c r="J27" i="33"/>
  <c r="L27" i="33"/>
  <c r="M27" i="33"/>
  <c r="K28" i="33"/>
  <c r="M28" i="33"/>
  <c r="M29" i="33"/>
  <c r="K30" i="33"/>
  <c r="L30" i="33"/>
  <c r="C28" i="34"/>
  <c r="D40" i="34"/>
  <c r="D52" i="34"/>
  <c r="D64" i="34"/>
  <c r="D76" i="34"/>
  <c r="D88" i="34"/>
  <c r="D100" i="34"/>
  <c r="C29" i="34"/>
  <c r="F29" i="34"/>
  <c r="G29" i="34" s="1"/>
  <c r="C41" i="34"/>
  <c r="F41" i="34"/>
  <c r="G41" i="34" s="1"/>
  <c r="C53" i="34"/>
  <c r="F53" i="34"/>
  <c r="G53" i="34" s="1"/>
  <c r="C65" i="34"/>
  <c r="F65" i="34"/>
  <c r="G65" i="34" s="1"/>
  <c r="C77" i="34"/>
  <c r="F77" i="34"/>
  <c r="G77" i="34" s="1"/>
  <c r="C89" i="34"/>
  <c r="F89" i="34"/>
  <c r="G89" i="34" s="1"/>
  <c r="C101" i="34"/>
  <c r="F101" i="34"/>
  <c r="G101" i="34" s="1"/>
  <c r="D30" i="34"/>
  <c r="E30" i="34" s="1"/>
  <c r="D42" i="34"/>
  <c r="E42" i="34" s="1"/>
  <c r="D54" i="34"/>
  <c r="E54" i="34" s="1"/>
  <c r="D66" i="34"/>
  <c r="E66" i="34" s="1"/>
  <c r="D78" i="34"/>
  <c r="E78" i="34" s="1"/>
  <c r="D90" i="34"/>
  <c r="E90" i="34" s="1"/>
  <c r="D102" i="34"/>
  <c r="E102" i="34" s="1"/>
  <c r="C31" i="34"/>
  <c r="E31" i="34" s="1"/>
  <c r="F31" i="34"/>
  <c r="G31" i="34" s="1"/>
  <c r="C43" i="34"/>
  <c r="E43" i="34" s="1"/>
  <c r="F43" i="34"/>
  <c r="G43" i="34" s="1"/>
  <c r="C55" i="34"/>
  <c r="E55" i="34" s="1"/>
  <c r="F55" i="34"/>
  <c r="G55" i="34" s="1"/>
  <c r="C67" i="34"/>
  <c r="E67" i="34" s="1"/>
  <c r="F67" i="34"/>
  <c r="G67" i="34" s="1"/>
  <c r="C79" i="34"/>
  <c r="E79" i="34" s="1"/>
  <c r="F79" i="34"/>
  <c r="G79" i="34" s="1"/>
  <c r="C91" i="34"/>
  <c r="E91" i="34" s="1"/>
  <c r="F91" i="34"/>
  <c r="G91" i="34" s="1"/>
  <c r="C103" i="34"/>
  <c r="E103" i="34" s="1"/>
  <c r="F103" i="34"/>
  <c r="G103" i="34" s="1"/>
  <c r="D32" i="34"/>
  <c r="D44" i="34"/>
  <c r="D56" i="34"/>
  <c r="D68" i="34"/>
  <c r="D80" i="34"/>
  <c r="D92" i="34"/>
  <c r="D104" i="34"/>
  <c r="C33" i="34"/>
  <c r="F33" i="34"/>
  <c r="G33" i="34" s="1"/>
  <c r="C45" i="34"/>
  <c r="F45" i="34"/>
  <c r="G45" i="34" s="1"/>
  <c r="C57" i="34"/>
  <c r="F57" i="34"/>
  <c r="G57" i="34" s="1"/>
  <c r="C69" i="34"/>
  <c r="F69" i="34"/>
  <c r="G69" i="34" s="1"/>
  <c r="C81" i="34"/>
  <c r="F81" i="34"/>
  <c r="G81" i="34" s="1"/>
  <c r="C93" i="34"/>
  <c r="F93" i="34"/>
  <c r="G93" i="34" s="1"/>
  <c r="C105" i="34"/>
  <c r="F105" i="34"/>
  <c r="G105" i="34" s="1"/>
  <c r="D34" i="34"/>
  <c r="E34" i="34" s="1"/>
  <c r="D46" i="34"/>
  <c r="E46" i="34" s="1"/>
  <c r="D58" i="34"/>
  <c r="E58" i="34" s="1"/>
  <c r="D70" i="34"/>
  <c r="E70" i="34" s="1"/>
  <c r="D82" i="34"/>
  <c r="E82" i="34" s="1"/>
  <c r="D94" i="34"/>
  <c r="E94" i="34" s="1"/>
  <c r="D106" i="34"/>
  <c r="E106" i="34" s="1"/>
  <c r="C35" i="34"/>
  <c r="E35" i="34" s="1"/>
  <c r="F35" i="34"/>
  <c r="G35" i="34" s="1"/>
  <c r="C47" i="34"/>
  <c r="E47" i="34" s="1"/>
  <c r="F47" i="34"/>
  <c r="G47" i="34" s="1"/>
  <c r="C59" i="34"/>
  <c r="E59" i="34" s="1"/>
  <c r="F59" i="34"/>
  <c r="G59" i="34" s="1"/>
  <c r="C71" i="34"/>
  <c r="E71" i="34" s="1"/>
  <c r="F71" i="34"/>
  <c r="G71" i="34" s="1"/>
  <c r="C83" i="34"/>
  <c r="E83" i="34" s="1"/>
  <c r="F83" i="34"/>
  <c r="G83" i="34" s="1"/>
  <c r="C95" i="34"/>
  <c r="E95" i="34" s="1"/>
  <c r="F95" i="34"/>
  <c r="G95" i="34" s="1"/>
  <c r="C107" i="34"/>
  <c r="E107" i="34" s="1"/>
  <c r="F107" i="34"/>
  <c r="G107" i="34" s="1"/>
  <c r="D36" i="34"/>
  <c r="D48" i="34"/>
  <c r="D60" i="34"/>
  <c r="D72" i="34"/>
  <c r="D84" i="34"/>
  <c r="D96" i="34"/>
  <c r="D108" i="34"/>
  <c r="C37" i="34"/>
  <c r="F37" i="34"/>
  <c r="G37" i="34" s="1"/>
  <c r="C49" i="34"/>
  <c r="F49" i="34"/>
  <c r="G49" i="34" s="1"/>
  <c r="C61" i="34"/>
  <c r="F61" i="34"/>
  <c r="G61" i="34" s="1"/>
  <c r="C73" i="34"/>
  <c r="F73" i="34"/>
  <c r="G73" i="34" s="1"/>
  <c r="C85" i="34"/>
  <c r="F85" i="34"/>
  <c r="G85" i="34" s="1"/>
  <c r="C97" i="34"/>
  <c r="F97" i="34"/>
  <c r="G97" i="34" s="1"/>
  <c r="C109" i="34"/>
  <c r="F109" i="34"/>
  <c r="G109" i="34" s="1"/>
  <c r="D38" i="34"/>
  <c r="E38" i="34" s="1"/>
  <c r="D50" i="34"/>
  <c r="E50" i="34" s="1"/>
  <c r="D62" i="34"/>
  <c r="E62" i="34" s="1"/>
  <c r="D74" i="34"/>
  <c r="E74" i="34" s="1"/>
  <c r="D86" i="34"/>
  <c r="E86" i="34" s="1"/>
  <c r="D98" i="34"/>
  <c r="E98" i="34" s="1"/>
  <c r="D110" i="34"/>
  <c r="E110" i="34" s="1"/>
  <c r="C39" i="34"/>
  <c r="E39" i="34" s="1"/>
  <c r="F39" i="34"/>
  <c r="G39" i="34" s="1"/>
  <c r="C51" i="34"/>
  <c r="E51" i="34" s="1"/>
  <c r="F51" i="34"/>
  <c r="G51" i="34" s="1"/>
  <c r="C63" i="34"/>
  <c r="E63" i="34" s="1"/>
  <c r="F63" i="34"/>
  <c r="G63" i="34" s="1"/>
  <c r="C75" i="34"/>
  <c r="E75" i="34" s="1"/>
  <c r="F75" i="34"/>
  <c r="G75" i="34" s="1"/>
  <c r="C87" i="34"/>
  <c r="E87" i="34" s="1"/>
  <c r="F87" i="34"/>
  <c r="G87" i="34" s="1"/>
  <c r="C99" i="34"/>
  <c r="E99" i="34" s="1"/>
  <c r="F99" i="34"/>
  <c r="G99" i="34" s="1"/>
  <c r="C111" i="34"/>
  <c r="E111" i="34" s="1"/>
  <c r="F111" i="34"/>
  <c r="G111" i="34" s="1"/>
  <c r="M28" i="46"/>
  <c r="L28" i="46"/>
  <c r="M29" i="47"/>
  <c r="L29" i="47"/>
  <c r="L29" i="33"/>
  <c r="K29" i="33"/>
  <c r="M27" i="49"/>
  <c r="L27" i="49"/>
  <c r="I65" i="6"/>
  <c r="J54" i="6"/>
  <c r="I109" i="6"/>
  <c r="J47" i="6"/>
  <c r="J27" i="47"/>
  <c r="K28" i="46"/>
  <c r="J28" i="48"/>
  <c r="J30" i="33"/>
  <c r="J29" i="47"/>
  <c r="K27" i="46"/>
  <c r="K29" i="48"/>
  <c r="M30" i="48"/>
  <c r="H48" i="23"/>
  <c r="G49" i="23"/>
  <c r="H50" i="23"/>
  <c r="I51" i="23"/>
  <c r="F110" i="34"/>
  <c r="G110" i="34" s="1"/>
  <c r="D109" i="34"/>
  <c r="E109" i="34" s="1"/>
  <c r="C108" i="34"/>
  <c r="F106" i="34"/>
  <c r="G106" i="34" s="1"/>
  <c r="D105" i="34"/>
  <c r="C104" i="34"/>
  <c r="F102" i="34"/>
  <c r="G102" i="34" s="1"/>
  <c r="D101" i="34"/>
  <c r="C100" i="34"/>
  <c r="F98" i="34"/>
  <c r="G98" i="34" s="1"/>
  <c r="D97" i="34"/>
  <c r="C96" i="34"/>
  <c r="F94" i="34"/>
  <c r="G94" i="34" s="1"/>
  <c r="D93" i="34"/>
  <c r="C92" i="34"/>
  <c r="F90" i="34"/>
  <c r="G90" i="34" s="1"/>
  <c r="D89" i="34"/>
  <c r="C88" i="34"/>
  <c r="F86" i="34"/>
  <c r="G86" i="34" s="1"/>
  <c r="D85" i="34"/>
  <c r="C84" i="34"/>
  <c r="F82" i="34"/>
  <c r="G82" i="34" s="1"/>
  <c r="D81" i="34"/>
  <c r="C80" i="34"/>
  <c r="F78" i="34"/>
  <c r="G78" i="34" s="1"/>
  <c r="D77" i="34"/>
  <c r="C76" i="34"/>
  <c r="F74" i="34"/>
  <c r="G74" i="34" s="1"/>
  <c r="D73" i="34"/>
  <c r="C72" i="34"/>
  <c r="F70" i="34"/>
  <c r="G70" i="34" s="1"/>
  <c r="D69" i="34"/>
  <c r="C68" i="34"/>
  <c r="F66" i="34"/>
  <c r="G66" i="34" s="1"/>
  <c r="D65" i="34"/>
  <c r="C64" i="34"/>
  <c r="F62" i="34"/>
  <c r="G62" i="34" s="1"/>
  <c r="D61" i="34"/>
  <c r="C60" i="34"/>
  <c r="F58" i="34"/>
  <c r="G58" i="34" s="1"/>
  <c r="D57" i="34"/>
  <c r="C56" i="34"/>
  <c r="F54" i="34"/>
  <c r="G54" i="34" s="1"/>
  <c r="D53" i="34"/>
  <c r="C52" i="34"/>
  <c r="F50" i="34"/>
  <c r="G50" i="34" s="1"/>
  <c r="D49" i="34"/>
  <c r="C48" i="34"/>
  <c r="F46" i="34"/>
  <c r="G46" i="34" s="1"/>
  <c r="D45" i="34"/>
  <c r="C44" i="34"/>
  <c r="F42" i="34"/>
  <c r="G42" i="34" s="1"/>
  <c r="D41" i="34"/>
  <c r="C40" i="34"/>
  <c r="F38" i="34"/>
  <c r="G38" i="34" s="1"/>
  <c r="D37" i="34"/>
  <c r="C36" i="34"/>
  <c r="F34" i="34"/>
  <c r="G34" i="34" s="1"/>
  <c r="D33" i="34"/>
  <c r="C32" i="34"/>
  <c r="F30" i="34"/>
  <c r="G30" i="34" s="1"/>
  <c r="D29" i="34"/>
  <c r="D28" i="34"/>
  <c r="E77" i="38"/>
  <c r="E52" i="38"/>
  <c r="K88" i="6"/>
  <c r="E44" i="38"/>
  <c r="K41" i="6"/>
  <c r="I30" i="6"/>
  <c r="J63" i="6"/>
  <c r="J76" i="6"/>
  <c r="J87" i="6"/>
  <c r="K76" i="6"/>
  <c r="I99" i="6"/>
  <c r="I79" i="6"/>
  <c r="I76" i="6"/>
  <c r="I31" i="6"/>
  <c r="I91" i="6"/>
  <c r="J52" i="6"/>
  <c r="I103" i="6"/>
  <c r="J82" i="6"/>
  <c r="K87" i="6"/>
  <c r="J40" i="6"/>
  <c r="J88" i="6"/>
  <c r="K64" i="6"/>
  <c r="K100" i="6"/>
  <c r="I53" i="6"/>
  <c r="I77" i="6"/>
  <c r="I105" i="6"/>
  <c r="I57" i="6"/>
  <c r="I45" i="6"/>
  <c r="I93" i="6"/>
  <c r="K46" i="6"/>
  <c r="K70" i="6"/>
  <c r="K34" i="6"/>
  <c r="J50" i="6"/>
  <c r="E137" i="38"/>
  <c r="I27" i="6"/>
  <c r="I55" i="6"/>
  <c r="K67" i="6"/>
  <c r="I34" i="6"/>
  <c r="I59" i="6"/>
  <c r="J107" i="6"/>
  <c r="I61" i="6"/>
  <c r="K72" i="6"/>
  <c r="E102" i="38"/>
  <c r="E90" i="38"/>
  <c r="J27" i="6"/>
  <c r="J75" i="6"/>
  <c r="J53" i="6"/>
  <c r="I101" i="6"/>
  <c r="K40" i="6"/>
  <c r="I68" i="6"/>
  <c r="K44" i="6"/>
  <c r="K92" i="6"/>
  <c r="J106" i="6"/>
  <c r="I83" i="6"/>
  <c r="K101" i="6"/>
  <c r="I81" i="6"/>
  <c r="E103" i="38"/>
  <c r="I63" i="6"/>
  <c r="I75" i="6"/>
  <c r="K52" i="6"/>
  <c r="I41" i="6"/>
  <c r="I67" i="6"/>
  <c r="K63" i="6"/>
  <c r="I54" i="6"/>
  <c r="I39" i="6"/>
  <c r="K28" i="6"/>
  <c r="K51" i="6" l="1"/>
  <c r="E86" i="38"/>
  <c r="K33" i="6"/>
  <c r="K39" i="6"/>
  <c r="K43" i="6"/>
  <c r="J86" i="6"/>
  <c r="E147" i="38"/>
  <c r="K59" i="6"/>
  <c r="E33" i="34"/>
  <c r="E89" i="34"/>
  <c r="E100" i="38"/>
  <c r="E105" i="38"/>
  <c r="E44" i="34"/>
  <c r="I28" i="6"/>
  <c r="I102" i="6"/>
  <c r="J64" i="6"/>
  <c r="E49" i="34"/>
  <c r="E33" i="38"/>
  <c r="K45" i="6"/>
  <c r="E81" i="34"/>
  <c r="I36" i="6"/>
  <c r="K29" i="6"/>
  <c r="E34" i="38"/>
  <c r="K103" i="6"/>
  <c r="K99" i="6"/>
  <c r="E68" i="34"/>
  <c r="E57" i="34"/>
  <c r="E65" i="34"/>
  <c r="E93" i="34"/>
  <c r="E53" i="34"/>
  <c r="K35" i="6"/>
  <c r="E77" i="34"/>
  <c r="E79" i="38"/>
  <c r="J81" i="6"/>
  <c r="I80" i="6"/>
  <c r="J93" i="6"/>
  <c r="J37" i="6"/>
  <c r="K91" i="6"/>
  <c r="E29" i="34"/>
  <c r="E40" i="34"/>
  <c r="E64" i="34"/>
  <c r="E69" i="34"/>
  <c r="I46" i="6"/>
  <c r="E96" i="34"/>
  <c r="E94" i="38"/>
  <c r="E41" i="34"/>
  <c r="E73" i="34"/>
  <c r="E105" i="34"/>
  <c r="J65" i="6"/>
  <c r="E83" i="38"/>
  <c r="E92" i="34"/>
  <c r="E48" i="34"/>
  <c r="E97" i="34"/>
  <c r="K77" i="6"/>
  <c r="E130" i="38"/>
  <c r="E45" i="34"/>
  <c r="E88" i="34"/>
  <c r="E61" i="34"/>
  <c r="E72" i="34"/>
  <c r="K49" i="6"/>
  <c r="E92" i="38"/>
  <c r="E37" i="34"/>
  <c r="E101" i="34"/>
  <c r="E85" i="34"/>
  <c r="E89" i="38"/>
  <c r="E121" i="38"/>
  <c r="E133" i="38"/>
  <c r="I96" i="6"/>
  <c r="I72" i="6"/>
  <c r="J105" i="6"/>
  <c r="E28" i="34"/>
  <c r="E60" i="34"/>
  <c r="K83" i="6"/>
  <c r="I98" i="6"/>
  <c r="J85" i="6"/>
  <c r="K97" i="6"/>
  <c r="E111" i="38"/>
  <c r="E32" i="38"/>
  <c r="K89" i="6"/>
  <c r="I66" i="6"/>
  <c r="E117" i="38"/>
  <c r="E68" i="38"/>
  <c r="E54" i="38"/>
  <c r="E123" i="38"/>
  <c r="I100" i="6"/>
  <c r="I110" i="6"/>
  <c r="J110" i="6"/>
  <c r="J84" i="6"/>
  <c r="I84" i="6"/>
  <c r="J60" i="6"/>
  <c r="I60" i="6"/>
  <c r="J32" i="6"/>
  <c r="I32" i="6"/>
  <c r="I90" i="6"/>
  <c r="J90" i="6"/>
  <c r="E108" i="34"/>
  <c r="E84" i="34"/>
  <c r="E36" i="34"/>
  <c r="E104" i="34"/>
  <c r="E80" i="34"/>
  <c r="E56" i="34"/>
  <c r="E32" i="34"/>
  <c r="E100" i="34"/>
  <c r="E76" i="34"/>
  <c r="E52" i="34"/>
  <c r="K71" i="6"/>
  <c r="E110" i="38"/>
  <c r="E47" i="38"/>
  <c r="K55" i="6"/>
  <c r="J100" i="6"/>
  <c r="E42" i="38"/>
  <c r="E29" i="38"/>
  <c r="E63" i="38"/>
  <c r="E73" i="38"/>
  <c r="J74" i="6"/>
  <c r="I74" i="6"/>
  <c r="I62" i="6"/>
  <c r="K61" i="6"/>
  <c r="E97" i="38"/>
  <c r="I58" i="6"/>
  <c r="J58" i="6"/>
  <c r="I104" i="6"/>
  <c r="E143" i="38"/>
  <c r="E69" i="38"/>
  <c r="E78" i="38"/>
  <c r="E125" i="38"/>
  <c r="K27" i="31" l="1"/>
  <c r="L27" i="31"/>
  <c r="J30" i="31"/>
  <c r="K30" i="31"/>
  <c r="L30" i="31"/>
  <c r="J36" i="31"/>
  <c r="L31" i="31"/>
  <c r="K36" i="31"/>
  <c r="L43" i="31"/>
  <c r="J43" i="31"/>
  <c r="K42" i="31"/>
  <c r="L38" i="31"/>
  <c r="J38" i="31"/>
  <c r="K37" i="31"/>
  <c r="K43" i="31"/>
  <c r="K32" i="31"/>
  <c r="L48" i="31"/>
  <c r="L36" i="31"/>
  <c r="K31" i="31"/>
  <c r="L41" i="31"/>
  <c r="J37" i="31"/>
  <c r="J35" i="31"/>
  <c r="K48" i="31"/>
  <c r="E34" i="31"/>
  <c r="H40" i="31"/>
  <c r="L44" i="31"/>
  <c r="L42" i="31"/>
  <c r="G29" i="31"/>
  <c r="J44" i="31"/>
  <c r="E40" i="31"/>
  <c r="J41" i="31"/>
  <c r="J27" i="31"/>
  <c r="L35" i="31"/>
  <c r="H34" i="31"/>
  <c r="E29" i="31"/>
  <c r="K44" i="31"/>
  <c r="J48" i="31"/>
  <c r="K41" i="31"/>
  <c r="G40" i="31"/>
  <c r="J31" i="31"/>
  <c r="F29" i="31"/>
  <c r="F34" i="31"/>
  <c r="J42" i="31"/>
  <c r="K38" i="31"/>
  <c r="L37" i="31"/>
  <c r="G34" i="31"/>
  <c r="K35" i="31"/>
  <c r="J32" i="31"/>
  <c r="H29" i="31"/>
  <c r="L32" i="31"/>
  <c r="F40" i="31"/>
  <c r="H46" i="31" l="1"/>
  <c r="E46" i="31"/>
  <c r="G46" i="31"/>
  <c r="F46" i="31"/>
  <c r="J34" i="31"/>
  <c r="L40" i="31"/>
  <c r="K34" i="31"/>
  <c r="J40" i="31"/>
  <c r="L29" i="31"/>
  <c r="L34" i="31"/>
  <c r="K40" i="31"/>
  <c r="K29" i="31"/>
  <c r="J29" i="31"/>
  <c r="J46" i="31" l="1"/>
  <c r="K46" i="31"/>
  <c r="L46" i="31"/>
  <c r="J37" i="24"/>
  <c r="J31" i="24"/>
  <c r="J35" i="24"/>
  <c r="I34" i="24"/>
  <c r="I43" i="24"/>
  <c r="I27" i="24"/>
  <c r="J43" i="24"/>
  <c r="D46" i="24"/>
  <c r="H47" i="24"/>
  <c r="H35" i="24"/>
  <c r="J47" i="24"/>
  <c r="I37" i="24"/>
  <c r="I39" i="24"/>
  <c r="I29" i="24"/>
  <c r="H43" i="24"/>
  <c r="H40" i="24"/>
  <c r="I33" i="24"/>
  <c r="J39" i="24"/>
  <c r="I42" i="24"/>
  <c r="I45" i="24"/>
  <c r="H41" i="24"/>
  <c r="J44" i="24"/>
  <c r="J40" i="24"/>
  <c r="H31" i="24"/>
  <c r="J45" i="24"/>
  <c r="I31" i="24"/>
  <c r="I35" i="24"/>
  <c r="I44" i="24"/>
  <c r="I40" i="24"/>
  <c r="J32" i="24"/>
  <c r="J28" i="24"/>
  <c r="I28" i="24"/>
  <c r="J27" i="24"/>
  <c r="H42" i="24"/>
  <c r="H38" i="24"/>
  <c r="J33" i="24"/>
  <c r="J41" i="24"/>
  <c r="J38" i="24"/>
  <c r="H44" i="24"/>
  <c r="H37" i="24"/>
  <c r="I47" i="24"/>
  <c r="E46" i="24"/>
  <c r="I36" i="24"/>
  <c r="H39" i="24"/>
  <c r="J42" i="24"/>
  <c r="J36" i="24"/>
  <c r="I41" i="24"/>
  <c r="I38" i="24"/>
  <c r="J30" i="24"/>
  <c r="J29" i="24"/>
  <c r="H29" i="24"/>
  <c r="H32" i="24"/>
  <c r="I32" i="24"/>
  <c r="H27" i="24"/>
  <c r="C46" i="24"/>
  <c r="H45" i="24"/>
  <c r="F46" i="24"/>
  <c r="H34" i="24"/>
  <c r="J34" i="24"/>
  <c r="H33" i="24"/>
  <c r="H36" i="24"/>
  <c r="H30" i="24"/>
  <c r="I30" i="24"/>
  <c r="H28" i="24"/>
  <c r="I46" i="24" l="1"/>
  <c r="J46" i="24"/>
  <c r="H46" i="24"/>
</calcChain>
</file>

<file path=xl/sharedStrings.xml><?xml version="1.0" encoding="utf-8"?>
<sst xmlns="http://schemas.openxmlformats.org/spreadsheetml/2006/main" count="795" uniqueCount="406">
  <si>
    <t>Forecast</t>
  </si>
  <si>
    <t>Annual</t>
  </si>
  <si>
    <t>Month</t>
  </si>
  <si>
    <t>WTI</t>
  </si>
  <si>
    <t>Retail</t>
  </si>
  <si>
    <t>Gasoline</t>
  </si>
  <si>
    <t>Residential</t>
  </si>
  <si>
    <t>Henry Hub</t>
  </si>
  <si>
    <t>Price</t>
  </si>
  <si>
    <t>Annual Growth</t>
  </si>
  <si>
    <t>Total</t>
  </si>
  <si>
    <t>Other</t>
  </si>
  <si>
    <t>Total Percent Change</t>
  </si>
  <si>
    <t>Low</t>
  </si>
  <si>
    <t>High</t>
  </si>
  <si>
    <t>Growth</t>
  </si>
  <si>
    <t>Average</t>
  </si>
  <si>
    <t>Year</t>
  </si>
  <si>
    <t>FSU and Eastern Europe</t>
  </si>
  <si>
    <t>Diesel</t>
  </si>
  <si>
    <t>Energy</t>
  </si>
  <si>
    <t>Expenditures</t>
  </si>
  <si>
    <t>as % of GDP</t>
  </si>
  <si>
    <t>Range</t>
  </si>
  <si>
    <t>Supply</t>
  </si>
  <si>
    <t>World</t>
  </si>
  <si>
    <t>China</t>
  </si>
  <si>
    <t>U.S.</t>
  </si>
  <si>
    <t>Demand</t>
  </si>
  <si>
    <t>Non-OPEC</t>
  </si>
  <si>
    <t>Quarter</t>
  </si>
  <si>
    <t>Capacity</t>
  </si>
  <si>
    <t>Return to Contents</t>
  </si>
  <si>
    <t>Region / Country</t>
  </si>
  <si>
    <t>OPEC Countries</t>
  </si>
  <si>
    <t>North America</t>
  </si>
  <si>
    <t xml:space="preserve">   Canada</t>
  </si>
  <si>
    <t xml:space="preserve">   Mexico</t>
  </si>
  <si>
    <t xml:space="preserve">   United States</t>
  </si>
  <si>
    <t>Russia and Caspian Sea</t>
  </si>
  <si>
    <t xml:space="preserve">   Azerbaijan</t>
  </si>
  <si>
    <t xml:space="preserve">   Kazakhstan</t>
  </si>
  <si>
    <t xml:space="preserve">   Russia</t>
  </si>
  <si>
    <t>Latin America</t>
  </si>
  <si>
    <t xml:space="preserve">   Argentina</t>
  </si>
  <si>
    <t xml:space="preserve">   Brazil</t>
  </si>
  <si>
    <t xml:space="preserve">   Colombia</t>
  </si>
  <si>
    <t xml:space="preserve">   Other Latin America</t>
  </si>
  <si>
    <t>North Sea</t>
  </si>
  <si>
    <t>Other Non-OPEC</t>
  </si>
  <si>
    <t>World Total</t>
  </si>
  <si>
    <t>Surplus</t>
  </si>
  <si>
    <t>Non-OECD Asia</t>
  </si>
  <si>
    <t>Refiner</t>
  </si>
  <si>
    <t>Cost of Oil</t>
  </si>
  <si>
    <t xml:space="preserve">   Turkmenistan</t>
  </si>
  <si>
    <t>Total Winter</t>
  </si>
  <si>
    <t>Total Summer</t>
  </si>
  <si>
    <t>Coal</t>
  </si>
  <si>
    <t>Petroleum</t>
  </si>
  <si>
    <t>(Million bbls per day)</t>
  </si>
  <si>
    <t>($ per bbl)</t>
  </si>
  <si>
    <t>Change from Previous Year</t>
  </si>
  <si>
    <t>Upper</t>
  </si>
  <si>
    <t>Cooling Degree-Days</t>
  </si>
  <si>
    <t>Heating Degree-Days</t>
  </si>
  <si>
    <t>Stock</t>
  </si>
  <si>
    <t>Level</t>
  </si>
  <si>
    <t>Normal Range for Chart</t>
  </si>
  <si>
    <t>Distillate</t>
  </si>
  <si>
    <t>Natural Gas Prices</t>
  </si>
  <si>
    <t>(Dollars per thousand cubic feet)</t>
  </si>
  <si>
    <t>Annual Consumption (Million barrels per day)</t>
  </si>
  <si>
    <t>Annual Production (Million barrels per day)</t>
  </si>
  <si>
    <t>Consumption Growth (Million barrels per day)</t>
  </si>
  <si>
    <t>Production Growth (Million barrels per day)</t>
  </si>
  <si>
    <t>Inventories (Million barrels)</t>
  </si>
  <si>
    <t>U.S. Working Natural Gas in Storage
(billion cubic feet)</t>
  </si>
  <si>
    <t>Storage</t>
  </si>
  <si>
    <t>Deviation*</t>
  </si>
  <si>
    <t xml:space="preserve">  </t>
  </si>
  <si>
    <t>*</t>
  </si>
  <si>
    <t>Prices (dollars per gallon)</t>
  </si>
  <si>
    <t>Change the confidence interval by entering a</t>
  </si>
  <si>
    <t>percentage between 0% and 100%</t>
  </si>
  <si>
    <t>Historical</t>
  </si>
  <si>
    <t>STEO</t>
  </si>
  <si>
    <t>Settle</t>
  </si>
  <si>
    <t>Implied</t>
  </si>
  <si>
    <t>Days to</t>
  </si>
  <si>
    <t>Confidence Interval</t>
  </si>
  <si>
    <t>Volatility</t>
  </si>
  <si>
    <t>Expiry</t>
  </si>
  <si>
    <t>Lower</t>
  </si>
  <si>
    <t>Where:</t>
  </si>
  <si>
    <t>Total consumption</t>
  </si>
  <si>
    <t>Retail and general industry</t>
  </si>
  <si>
    <t>Coke plants</t>
  </si>
  <si>
    <t>Motor gasoline</t>
  </si>
  <si>
    <t>Jet fuel</t>
  </si>
  <si>
    <t>Distillate fuel</t>
  </si>
  <si>
    <t>Difference</t>
  </si>
  <si>
    <t>Ethanol</t>
  </si>
  <si>
    <t>Production (million barrels per day)</t>
  </si>
  <si>
    <t>Short</t>
  </si>
  <si>
    <t>Tons</t>
  </si>
  <si>
    <t>Electric Power Sector Coal Stocks</t>
  </si>
  <si>
    <t>Nuclear</t>
  </si>
  <si>
    <t>Total Non-OPEC</t>
  </si>
  <si>
    <t>Independent Statistics &amp; Analysis</t>
  </si>
  <si>
    <t>U.S. Energy Information Administration</t>
  </si>
  <si>
    <t>Natural</t>
  </si>
  <si>
    <t>Gas</t>
  </si>
  <si>
    <t>Hydro</t>
  </si>
  <si>
    <t>Generation</t>
  </si>
  <si>
    <t>Sources</t>
  </si>
  <si>
    <t>Power</t>
  </si>
  <si>
    <t>Share of Total Generation</t>
  </si>
  <si>
    <t>Date</t>
  </si>
  <si>
    <t>Production</t>
  </si>
  <si>
    <t>History</t>
  </si>
  <si>
    <t>Crude oil</t>
  </si>
  <si>
    <t>Biodiesel</t>
  </si>
  <si>
    <t>Total Consumption (bcf per day)</t>
  </si>
  <si>
    <t>Consumption (billion cubic feet per day)</t>
  </si>
  <si>
    <t>Electric power</t>
  </si>
  <si>
    <t>Industrial</t>
  </si>
  <si>
    <t>Residential and commercial</t>
  </si>
  <si>
    <t>Consumption Growth (bcf per day)</t>
  </si>
  <si>
    <t>Consumption (million short tons)</t>
  </si>
  <si>
    <t>Consumption Growth (million short tons)</t>
  </si>
  <si>
    <t>Total Consumption (million short tons)</t>
  </si>
  <si>
    <t>Production (million short tons)</t>
  </si>
  <si>
    <t>Production Growth (million short tons)</t>
  </si>
  <si>
    <t>Western region</t>
  </si>
  <si>
    <t>Appalachian region</t>
  </si>
  <si>
    <t>Interior region</t>
  </si>
  <si>
    <t>Total production</t>
  </si>
  <si>
    <t>Total Production (million short tons)</t>
  </si>
  <si>
    <t>Residential sales</t>
  </si>
  <si>
    <t>Industrial sales</t>
  </si>
  <si>
    <t>Direct use of electricity</t>
  </si>
  <si>
    <t>Consumption (million kilowatthours per day)</t>
  </si>
  <si>
    <t>Commercial and transportation</t>
  </si>
  <si>
    <r>
      <t>Annual CO</t>
    </r>
    <r>
      <rPr>
        <b/>
        <vertAlign val="subscript"/>
        <sz val="10"/>
        <rFont val="Arial"/>
        <family val="2"/>
      </rPr>
      <t>2</t>
    </r>
    <r>
      <rPr>
        <b/>
        <sz val="10"/>
        <rFont val="Arial"/>
        <family val="2"/>
      </rPr>
      <t xml:space="preserve"> Emissions (Million metric tons)</t>
    </r>
  </si>
  <si>
    <t>Consumption Growth (million barrels per day)</t>
  </si>
  <si>
    <t>Consumption (million barrels per day)</t>
  </si>
  <si>
    <t>Total Consumption (million bbl/day)</t>
  </si>
  <si>
    <t>OECD*</t>
  </si>
  <si>
    <t>Note: Labels show percentage share of total generation provided by coal and natural gas.</t>
  </si>
  <si>
    <t>Residential Price</t>
  </si>
  <si>
    <t>Federal Gulf of Mexico</t>
  </si>
  <si>
    <t>Net Imports</t>
  </si>
  <si>
    <t>U.S. excluding Gulf of Mexico</t>
  </si>
  <si>
    <t>Production / Imports (billion cubic feet per day)</t>
  </si>
  <si>
    <t>Annual Growth (bcf per day)</t>
  </si>
  <si>
    <t>U.S. Marketed Production (bcf per day)</t>
  </si>
  <si>
    <t>Electricity Generation, All Sectors (thousand megawatthours per day)</t>
  </si>
  <si>
    <t>Geothermal</t>
  </si>
  <si>
    <t>Solar</t>
  </si>
  <si>
    <t>Energy Source</t>
  </si>
  <si>
    <t>U.S. Renewable Energy Supply (Quadrillion Btu)</t>
  </si>
  <si>
    <t>Note: Hydropower excludes pumped storage generation.  Liquid biofuels include ethanol and biodiesel.  Other biomass includes municipal waste from biogenic sources, landfill gas, and other non-wood waste.</t>
  </si>
  <si>
    <t>Natural gas</t>
  </si>
  <si>
    <t xml:space="preserve">                                                                                                                                                                     </t>
  </si>
  <si>
    <t xml:space="preserve"> </t>
  </si>
  <si>
    <t>Annual Growth (million barrels per day)</t>
  </si>
  <si>
    <t>Middle</t>
  </si>
  <si>
    <t>Hydropower</t>
  </si>
  <si>
    <t>Wood biomass</t>
  </si>
  <si>
    <t>Liquid biofuels</t>
  </si>
  <si>
    <t>Wind power</t>
  </si>
  <si>
    <t>Other biomass</t>
  </si>
  <si>
    <t>April</t>
  </si>
  <si>
    <t>May</t>
  </si>
  <si>
    <t>June</t>
  </si>
  <si>
    <t>July</t>
  </si>
  <si>
    <t>August</t>
  </si>
  <si>
    <t>September</t>
  </si>
  <si>
    <t>October</t>
  </si>
  <si>
    <t>November</t>
  </si>
  <si>
    <t>December</t>
  </si>
  <si>
    <t>January</t>
  </si>
  <si>
    <t>February</t>
  </si>
  <si>
    <t>March</t>
  </si>
  <si>
    <t>Stock Change</t>
  </si>
  <si>
    <t>and Balance</t>
  </si>
  <si>
    <t>Crude oil price is composite refiner acquisition cost.  Retail prices include state and federal taxes.</t>
  </si>
  <si>
    <t>United States</t>
  </si>
  <si>
    <t>Canada</t>
  </si>
  <si>
    <t>Brazil</t>
  </si>
  <si>
    <t>Colombia</t>
  </si>
  <si>
    <t>Russia</t>
  </si>
  <si>
    <t>Vietnam</t>
  </si>
  <si>
    <t>Kazakhstan</t>
  </si>
  <si>
    <t>Malaysia</t>
  </si>
  <si>
    <t>India</t>
  </si>
  <si>
    <t>Gabon</t>
  </si>
  <si>
    <t>Oman</t>
  </si>
  <si>
    <t>Australia</t>
  </si>
  <si>
    <t>Egypt</t>
  </si>
  <si>
    <t>Azerbaijan</t>
  </si>
  <si>
    <t>United Kingdom</t>
  </si>
  <si>
    <t>Mexico</t>
  </si>
  <si>
    <t>Syria</t>
  </si>
  <si>
    <t>Norway</t>
  </si>
  <si>
    <t>State</t>
  </si>
  <si>
    <t>Region</t>
  </si>
  <si>
    <t>Census Division</t>
  </si>
  <si>
    <t>AK</t>
  </si>
  <si>
    <t>West</t>
  </si>
  <si>
    <t>Pacific</t>
  </si>
  <si>
    <t>AL</t>
  </si>
  <si>
    <t>South</t>
  </si>
  <si>
    <t>East South Central</t>
  </si>
  <si>
    <t>AR</t>
  </si>
  <si>
    <t>West South Central</t>
  </si>
  <si>
    <t>AZ</t>
  </si>
  <si>
    <t>Mountain</t>
  </si>
  <si>
    <t>CA</t>
  </si>
  <si>
    <t>CO</t>
  </si>
  <si>
    <t>CT</t>
  </si>
  <si>
    <t>Northeast</t>
  </si>
  <si>
    <t>New England</t>
  </si>
  <si>
    <t>DC</t>
  </si>
  <si>
    <t>South Atlantic</t>
  </si>
  <si>
    <t>DE</t>
  </si>
  <si>
    <t>FL</t>
  </si>
  <si>
    <t>GA</t>
  </si>
  <si>
    <t>HI</t>
  </si>
  <si>
    <t>IA</t>
  </si>
  <si>
    <t>Midwest</t>
  </si>
  <si>
    <t>West North Central</t>
  </si>
  <si>
    <t>ID</t>
  </si>
  <si>
    <t>IL</t>
  </si>
  <si>
    <t>East North Central</t>
  </si>
  <si>
    <t>IN</t>
  </si>
  <si>
    <t>KS</t>
  </si>
  <si>
    <t>KY</t>
  </si>
  <si>
    <t>LA</t>
  </si>
  <si>
    <t>MA</t>
  </si>
  <si>
    <t>MD</t>
  </si>
  <si>
    <t>ME</t>
  </si>
  <si>
    <t>MI</t>
  </si>
  <si>
    <t>MN</t>
  </si>
  <si>
    <t>MO</t>
  </si>
  <si>
    <t>MS</t>
  </si>
  <si>
    <t>MT</t>
  </si>
  <si>
    <t>NC</t>
  </si>
  <si>
    <t>ND</t>
  </si>
  <si>
    <t>NE</t>
  </si>
  <si>
    <t>NH</t>
  </si>
  <si>
    <t>NJ</t>
  </si>
  <si>
    <t>Middle Atlantic</t>
  </si>
  <si>
    <t>NM</t>
  </si>
  <si>
    <t>NV</t>
  </si>
  <si>
    <t>NY</t>
  </si>
  <si>
    <t>OH</t>
  </si>
  <si>
    <t>OK</t>
  </si>
  <si>
    <t>OR</t>
  </si>
  <si>
    <t>PA</t>
  </si>
  <si>
    <t>RI</t>
  </si>
  <si>
    <t>SC</t>
  </si>
  <si>
    <t>SD</t>
  </si>
  <si>
    <t>TN</t>
  </si>
  <si>
    <t>TX</t>
  </si>
  <si>
    <t>UT</t>
  </si>
  <si>
    <t>VA</t>
  </si>
  <si>
    <t>VT</t>
  </si>
  <si>
    <t>WA</t>
  </si>
  <si>
    <t>WI</t>
  </si>
  <si>
    <t>WV</t>
  </si>
  <si>
    <t>WY</t>
  </si>
  <si>
    <t>Index</t>
  </si>
  <si>
    <t>Change</t>
  </si>
  <si>
    <t>Real</t>
  </si>
  <si>
    <t>Disposable</t>
  </si>
  <si>
    <t>Income</t>
  </si>
  <si>
    <t>*  Countries belonging to the Organization for Economic Cooperation and Development</t>
  </si>
  <si>
    <t>Consumption</t>
  </si>
  <si>
    <t>Iran</t>
  </si>
  <si>
    <t>Libya</t>
  </si>
  <si>
    <t>Nigeria</t>
  </si>
  <si>
    <t>Iraq</t>
  </si>
  <si>
    <t>Yemen</t>
  </si>
  <si>
    <t>Argentina</t>
  </si>
  <si>
    <t>Indonesia</t>
  </si>
  <si>
    <t>See</t>
  </si>
  <si>
    <t>http://www.eia.gov/forecasts/steo/special/pdf/2012_sp_04.pdf</t>
  </si>
  <si>
    <t>for more information</t>
  </si>
  <si>
    <t>Consumption Growth (million kWh per day)</t>
  </si>
  <si>
    <t>(Cents/kWh)</t>
  </si>
  <si>
    <t>Natural gas plant liquids</t>
  </si>
  <si>
    <t>Degree days calculated by applying contemporaneous population weights to state-level data from NOAA.</t>
  </si>
  <si>
    <t>Estimated Unplanned Crude Oil Production Outages million bbls/day)</t>
  </si>
  <si>
    <t>Estimated Unplanned Crude Oil Production Outages (million bbls/day)</t>
  </si>
  <si>
    <t>Kuwait</t>
  </si>
  <si>
    <t>Saudi</t>
  </si>
  <si>
    <t>Arabia</t>
  </si>
  <si>
    <t>Total Consumption (million kWh/day)</t>
  </si>
  <si>
    <t>Ghana</t>
  </si>
  <si>
    <t>Countries Included in "Other" Category</t>
  </si>
  <si>
    <t>OECD Commercial Stocks of Crude Oil and Other Liquids</t>
  </si>
  <si>
    <t>Days of</t>
  </si>
  <si>
    <t>Peru</t>
  </si>
  <si>
    <t>Nonhydro</t>
  </si>
  <si>
    <t>Renewables</t>
  </si>
  <si>
    <t>U.S. gasoline and crude oil prices</t>
  </si>
  <si>
    <t>U.S. diesel fuel and crude oil prices</t>
  </si>
  <si>
    <t>U.S. natural gas prices</t>
  </si>
  <si>
    <t>World liquid fuels</t>
  </si>
  <si>
    <t>World liquid fuels production and consumption balance</t>
  </si>
  <si>
    <t>Estimated unplanned crude oil production outages among OPEC producers</t>
  </si>
  <si>
    <t>Estimated unplanned crude oil production disruptions among non-OPEC producers</t>
  </si>
  <si>
    <t>World liquid fuels consumption</t>
  </si>
  <si>
    <t>World liquid fuels consumption growth</t>
  </si>
  <si>
    <t>World crude oil and liquid fuels production growth</t>
  </si>
  <si>
    <t>Non-OPEC crude oil and liquid fuels production growth</t>
  </si>
  <si>
    <t>OPEC surplus crude oil production capacity</t>
  </si>
  <si>
    <t>OECD commercial stocks of crude oil and other liquids (days of supply)</t>
  </si>
  <si>
    <t>U.S. crude oil and liquid fuels production</t>
  </si>
  <si>
    <t>U.S. commercial crude oil stocks</t>
  </si>
  <si>
    <t>U.S. liquid fuels product supplied growth</t>
  </si>
  <si>
    <t>U.S. gasoline and distillate inventories</t>
  </si>
  <si>
    <t>U.S. natural gas consumption</t>
  </si>
  <si>
    <t>U.S. natural gas production and imports</t>
  </si>
  <si>
    <t>U.S. working natural gas in storage</t>
  </si>
  <si>
    <t>U.S. coal consumption</t>
  </si>
  <si>
    <t>U.S. coal production</t>
  </si>
  <si>
    <t>U.S. electric power sector coal stocks</t>
  </si>
  <si>
    <t>U.S. electricity consumption</t>
  </si>
  <si>
    <t>U.S. residential electricity price</t>
  </si>
  <si>
    <t>U.S. electricity generation by fuel, all sectors</t>
  </si>
  <si>
    <t>U.S. renewable energy supply</t>
  </si>
  <si>
    <t>U.S. carbon dioxide emissions growth</t>
  </si>
  <si>
    <t>U.S. economic assumptions</t>
  </si>
  <si>
    <t>U.S. total industrial production index</t>
  </si>
  <si>
    <t>U.S. disposable income</t>
  </si>
  <si>
    <t>U.S. annual energy expenditures share of gross domestic product</t>
  </si>
  <si>
    <t>U.S. summer cooling degree days</t>
  </si>
  <si>
    <t>U.S. winter heating degree days</t>
  </si>
  <si>
    <t>U.S. census regions and census divisions</t>
  </si>
  <si>
    <t>U.S. renewables and environment</t>
  </si>
  <si>
    <t>U.S. electricity</t>
  </si>
  <si>
    <t>U.S. coal</t>
  </si>
  <si>
    <t>U.S. natural gas</t>
  </si>
  <si>
    <t>U.S. liquid fuels</t>
  </si>
  <si>
    <t>U.S. prices</t>
  </si>
  <si>
    <t>World consumption and non-OPEC production growth</t>
  </si>
  <si>
    <t>West Texas Intermediate (WTI) crude oil price</t>
  </si>
  <si>
    <t>`</t>
  </si>
  <si>
    <t>Henry Hub natural gas price</t>
  </si>
  <si>
    <t>South Sudan</t>
  </si>
  <si>
    <t>Note: Outages for Norway and United Kingdom in 2014 are included in Other / North Sea category.</t>
  </si>
  <si>
    <t>Sudan / S. Sudan</t>
  </si>
  <si>
    <t>Total energy</t>
  </si>
  <si>
    <t>Note: Confidence interval derived from options market information for the 5 trading days ending Mar 1, 2018. Intervals not calculated for months with sparse trading in near-the-money options contracts.</t>
  </si>
  <si>
    <t>Short-Term Energy Outlook Figures, March 2018</t>
  </si>
  <si>
    <t>Short-Term Energy Outlook, March 2018</t>
  </si>
  <si>
    <t>Source: Short-Term Energy Outlook, March 2018, and CME Group.</t>
  </si>
  <si>
    <t>Source: Short-Term Energy Outlook, March 2018.</t>
  </si>
  <si>
    <t>Source: Short-Term Energy Outlook, March 2018, and Thomson Reuters.</t>
  </si>
  <si>
    <t>2013-Q1</t>
  </si>
  <si>
    <t>2013-Q2</t>
  </si>
  <si>
    <t>2013-Q3</t>
  </si>
  <si>
    <t>2013-Q4</t>
  </si>
  <si>
    <t>2014-Q1</t>
  </si>
  <si>
    <t>2014-Q2</t>
  </si>
  <si>
    <t>2014-Q3</t>
  </si>
  <si>
    <t>2014-Q4</t>
  </si>
  <si>
    <t>2015-Q1</t>
  </si>
  <si>
    <t>2015-Q2</t>
  </si>
  <si>
    <t>2015-Q3</t>
  </si>
  <si>
    <t>2015-Q4</t>
  </si>
  <si>
    <t>2016-Q1</t>
  </si>
  <si>
    <t>2016-Q2</t>
  </si>
  <si>
    <t>2016-Q3</t>
  </si>
  <si>
    <t>2016-Q4</t>
  </si>
  <si>
    <t>2017-Q1</t>
  </si>
  <si>
    <t>2017-Q2</t>
  </si>
  <si>
    <t>2017-Q3</t>
  </si>
  <si>
    <t>2017-Q4</t>
  </si>
  <si>
    <t>2018-Q1</t>
  </si>
  <si>
    <t>2018-Q2</t>
  </si>
  <si>
    <t>2018-Q3</t>
  </si>
  <si>
    <t>2018-Q4</t>
  </si>
  <si>
    <t>2019-Q1</t>
  </si>
  <si>
    <t>2019-Q2</t>
  </si>
  <si>
    <t>2019-Q3</t>
  </si>
  <si>
    <t>2019-Q4</t>
  </si>
  <si>
    <t>2007-2017 average</t>
  </si>
  <si>
    <t>2013 - 2017</t>
  </si>
  <si>
    <t>Note:  Colored band around days of supply of crude oil and other liquids stocks represents the range between the minimum and maximum from Jan. 2013 - Dec. 2017.</t>
  </si>
  <si>
    <t>Note:  Colored band around storage levels represents the range between the minimum and maximum from Jan. 2013 - Dec. 2017.</t>
  </si>
  <si>
    <t>Note:  Colored bands around storage levels represent the range between the minimum and maximum from Jan. 2013 - Dec. 2017.</t>
  </si>
  <si>
    <t>Deviation from 2013 - 2017 average</t>
  </si>
  <si>
    <t>2010-2017</t>
  </si>
  <si>
    <t>Note:  Colored band around stock levels represents the range between the minimum and maximum from Jan. 2010 - Dec. 2017.</t>
  </si>
  <si>
    <t>2008-2017 Avg</t>
  </si>
  <si>
    <t>Note: EIA calculations based on from the National Oceanic and Atmospheric Administration data. Horizontal lines indicate each month's prior 10-year average (2008-2017). Projections reflect NOAA's 14-16 month outlook.</t>
  </si>
  <si>
    <t>2015/16</t>
  </si>
  <si>
    <t>2016/17</t>
  </si>
  <si>
    <t>2017/18</t>
  </si>
  <si>
    <t>2018/19</t>
  </si>
  <si>
    <t>2007-2017 Avg</t>
  </si>
  <si>
    <t>Note: EIA calculations based on National Oceanic and Atmospheric Administration (NOAA) data. Horizontal lines indicate each month's prior 10-year average (Oct 2007 - Mar 2017). Projections reflect NOAA's 14-16 month outlook.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</si>
</sst>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164" formatCode="mmm\ yyyy"/>
    <numFmt numFmtId="165" formatCode="mmmm\ yyyy"/>
    <numFmt numFmtId="166" formatCode="0.0%"/>
    <numFmt numFmtId="167" formatCode="0.0"/>
    <numFmt numFmtId="168" formatCode="0.000"/>
    <numFmt numFmtId="169" formatCode="#,##0.0"/>
    <numFmt numFmtId="170" formatCode="mm/dd/yy"/>
    <numFmt numFmtId="171" formatCode="[$-409]d\-mmm\-yy;@"/>
    <numFmt numFmtId="172" formatCode="#,##0.000"/>
  </numFmts>
  <fonts count="19" x14ac:knownFonts="1">
    <font>
      <sz val="10"/>
      <name val="Arial"/>
    </font>
    <font>
      <sz val="11"/>
      <color theme="1"/>
      <name val="Calibri"/>
      <family val="2"/>
      <scheme val="minor"/>
    </font>
    <font>
      <sz val="10"/>
      <name val="Arial"/>
      <family val="2"/>
    </font>
    <font>
      <u/>
      <sz val="10"/>
      <color indexed="12"/>
      <name val="Arial"/>
      <family val="2"/>
    </font>
    <font>
      <b/>
      <sz val="12"/>
      <name val="Arial"/>
      <family val="2"/>
    </font>
    <font>
      <b/>
      <sz val="10"/>
      <name val="Arial"/>
      <family val="2"/>
    </font>
    <font>
      <b/>
      <sz val="10"/>
      <color indexed="12"/>
      <name val="Arial"/>
      <family val="2"/>
    </font>
    <font>
      <sz val="8"/>
      <name val="Arial"/>
      <family val="2"/>
    </font>
    <font>
      <sz val="9"/>
      <name val="Arial"/>
      <family val="2"/>
    </font>
    <font>
      <sz val="10"/>
      <name val="Arial"/>
      <family val="2"/>
    </font>
    <font>
      <b/>
      <sz val="10"/>
      <color indexed="10"/>
      <name val="Arial"/>
      <family val="2"/>
    </font>
    <font>
      <i/>
      <sz val="10"/>
      <name val="Palatino Linotype"/>
      <family val="1"/>
    </font>
    <font>
      <sz val="18"/>
      <name val="Times New Roman"/>
      <family val="1"/>
    </font>
    <font>
      <b/>
      <sz val="9"/>
      <name val="Arial"/>
      <family val="2"/>
    </font>
    <font>
      <b/>
      <vertAlign val="subscript"/>
      <sz val="10"/>
      <name val="Arial"/>
      <family val="2"/>
    </font>
    <font>
      <sz val="9"/>
      <name val="Arial"/>
      <family val="2"/>
    </font>
    <font>
      <u/>
      <sz val="10"/>
      <color indexed="12"/>
      <name val="Arial"/>
      <family val="2"/>
    </font>
    <font>
      <b/>
      <sz val="14"/>
      <name val="Arial"/>
      <family val="2"/>
    </font>
    <font>
      <u/>
      <sz val="10"/>
      <color rgb="FF3333FF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9"/>
      </left>
      <right style="thin">
        <color indexed="9"/>
      </right>
      <top style="thin">
        <color indexed="9"/>
      </top>
      <bottom style="thin">
        <color indexed="9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9"/>
      </right>
      <top/>
      <bottom style="thin">
        <color indexed="9"/>
      </bottom>
      <diagonal/>
    </border>
    <border>
      <left style="thin">
        <color indexed="9"/>
      </left>
      <right/>
      <top style="thin">
        <color indexed="9"/>
      </top>
      <bottom style="thin">
        <color indexed="9"/>
      </bottom>
      <diagonal/>
    </border>
    <border>
      <left/>
      <right style="thin">
        <color indexed="9"/>
      </right>
      <top style="thin">
        <color indexed="9"/>
      </top>
      <bottom style="thin">
        <color indexed="9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indexed="9"/>
      </left>
      <right style="thin">
        <color indexed="9"/>
      </right>
      <top/>
      <bottom style="thin">
        <color indexed="9"/>
      </bottom>
      <diagonal/>
    </border>
    <border>
      <left style="thin">
        <color indexed="9"/>
      </left>
      <right/>
      <top/>
      <bottom style="thin">
        <color indexed="9"/>
      </bottom>
      <diagonal/>
    </border>
  </borders>
  <cellStyleXfs count="5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  <xf numFmtId="9" fontId="2" fillId="0" borderId="0" applyFont="0" applyFill="0" applyBorder="0" applyAlignment="0" applyProtection="0"/>
    <xf numFmtId="0" fontId="2" fillId="0" borderId="0"/>
    <xf numFmtId="0" fontId="1" fillId="0" borderId="0"/>
  </cellStyleXfs>
  <cellXfs count="222">
    <xf numFmtId="0" fontId="0" fillId="0" borderId="0" xfId="0"/>
    <xf numFmtId="164" fontId="0" fillId="0" borderId="0" xfId="0" quotePrefix="1" applyNumberFormat="1"/>
    <xf numFmtId="164" fontId="0" fillId="0" borderId="0" xfId="0" applyNumberFormat="1"/>
    <xf numFmtId="0" fontId="0" fillId="0" borderId="0" xfId="0" applyNumberFormat="1"/>
    <xf numFmtId="0" fontId="0" fillId="0" borderId="0" xfId="0" applyAlignment="1">
      <alignment horizontal="right"/>
    </xf>
    <xf numFmtId="164" fontId="0" fillId="0" borderId="1" xfId="0" applyNumberFormat="1" applyBorder="1" applyAlignment="1">
      <alignment horizontal="right"/>
    </xf>
    <xf numFmtId="0" fontId="0" fillId="0" borderId="1" xfId="0" applyBorder="1" applyAlignment="1">
      <alignment horizontal="right"/>
    </xf>
    <xf numFmtId="2" fontId="0" fillId="0" borderId="0" xfId="0" applyNumberFormat="1"/>
    <xf numFmtId="2" fontId="0" fillId="0" borderId="0" xfId="0" applyNumberFormat="1" applyAlignment="1">
      <alignment horizontal="right"/>
    </xf>
    <xf numFmtId="2" fontId="0" fillId="0" borderId="1" xfId="0" applyNumberFormat="1" applyBorder="1" applyAlignment="1">
      <alignment horizontal="right"/>
    </xf>
    <xf numFmtId="0" fontId="0" fillId="0" borderId="0" xfId="0" quotePrefix="1"/>
    <xf numFmtId="14" fontId="0" fillId="0" borderId="0" xfId="0" applyNumberFormat="1"/>
    <xf numFmtId="0" fontId="0" fillId="0" borderId="1" xfId="0" applyBorder="1"/>
    <xf numFmtId="0" fontId="0" fillId="0" borderId="1" xfId="0" applyNumberFormat="1" applyBorder="1"/>
    <xf numFmtId="0" fontId="0" fillId="0" borderId="0" xfId="0" applyNumberFormat="1" applyAlignment="1">
      <alignment horizontal="right"/>
    </xf>
    <xf numFmtId="3" fontId="0" fillId="0" borderId="0" xfId="0" applyNumberFormat="1"/>
    <xf numFmtId="167" fontId="0" fillId="0" borderId="0" xfId="0" applyNumberFormat="1"/>
    <xf numFmtId="166" fontId="0" fillId="0" borderId="0" xfId="0" applyNumberFormat="1"/>
    <xf numFmtId="167" fontId="0" fillId="0" borderId="0" xfId="0" quotePrefix="1" applyNumberFormat="1"/>
    <xf numFmtId="0" fontId="0" fillId="0" borderId="0" xfId="0" applyBorder="1"/>
    <xf numFmtId="0" fontId="0" fillId="0" borderId="0" xfId="0" applyBorder="1" applyAlignment="1">
      <alignment horizontal="right"/>
    </xf>
    <xf numFmtId="164" fontId="0" fillId="0" borderId="0" xfId="0" applyNumberFormat="1" applyAlignment="1">
      <alignment horizontal="right"/>
    </xf>
    <xf numFmtId="1" fontId="0" fillId="0" borderId="0" xfId="0" applyNumberFormat="1"/>
    <xf numFmtId="4" fontId="0" fillId="0" borderId="0" xfId="0" applyNumberFormat="1"/>
    <xf numFmtId="0" fontId="0" fillId="0" borderId="1" xfId="0" applyFill="1" applyBorder="1"/>
    <xf numFmtId="0" fontId="0" fillId="0" borderId="0" xfId="0" applyFill="1"/>
    <xf numFmtId="0" fontId="0" fillId="0" borderId="2" xfId="0" applyBorder="1" applyAlignment="1">
      <alignment horizontal="right"/>
    </xf>
    <xf numFmtId="168" fontId="0" fillId="0" borderId="0" xfId="0" applyNumberFormat="1"/>
    <xf numFmtId="0" fontId="0" fillId="0" borderId="3" xfId="0" applyBorder="1"/>
    <xf numFmtId="0" fontId="3" fillId="0" borderId="0" xfId="1" applyAlignment="1" applyProtection="1"/>
    <xf numFmtId="0" fontId="0" fillId="0" borderId="0" xfId="0" applyAlignment="1"/>
    <xf numFmtId="0" fontId="0" fillId="0" borderId="0" xfId="0" applyAlignment="1">
      <alignment horizontal="left"/>
    </xf>
    <xf numFmtId="168" fontId="0" fillId="0" borderId="0" xfId="0" applyNumberFormat="1" applyAlignment="1"/>
    <xf numFmtId="1" fontId="0" fillId="0" borderId="0" xfId="0" applyNumberFormat="1" applyFill="1"/>
    <xf numFmtId="170" fontId="0" fillId="0" borderId="0" xfId="0" applyNumberFormat="1"/>
    <xf numFmtId="166" fontId="0" fillId="0" borderId="0" xfId="0" applyNumberFormat="1" applyAlignment="1">
      <alignment horizontal="right"/>
    </xf>
    <xf numFmtId="166" fontId="0" fillId="0" borderId="0" xfId="0" applyNumberFormat="1" applyBorder="1" applyAlignment="1">
      <alignment horizontal="right"/>
    </xf>
    <xf numFmtId="1" fontId="6" fillId="0" borderId="0" xfId="0" applyNumberFormat="1" applyFont="1" applyFill="1"/>
    <xf numFmtId="2" fontId="2" fillId="0" borderId="0" xfId="0" applyNumberFormat="1" applyFont="1"/>
    <xf numFmtId="168" fontId="2" fillId="0" borderId="0" xfId="0" applyNumberFormat="1" applyFont="1"/>
    <xf numFmtId="0" fontId="2" fillId="0" borderId="0" xfId="0" applyFont="1"/>
    <xf numFmtId="0" fontId="2" fillId="0" borderId="0" xfId="0" applyFont="1" applyBorder="1" applyAlignment="1">
      <alignment horizontal="right"/>
    </xf>
    <xf numFmtId="166" fontId="2" fillId="0" borderId="0" xfId="0" applyNumberFormat="1" applyFont="1"/>
    <xf numFmtId="2" fontId="0" fillId="0" borderId="1" xfId="0" applyNumberFormat="1" applyBorder="1" applyAlignment="1">
      <alignment horizontal="left"/>
    </xf>
    <xf numFmtId="2" fontId="7" fillId="0" borderId="0" xfId="0" applyNumberFormat="1" applyFont="1" applyAlignment="1">
      <alignment horizontal="right"/>
    </xf>
    <xf numFmtId="2" fontId="7" fillId="0" borderId="1" xfId="0" applyNumberFormat="1" applyFont="1" applyBorder="1" applyAlignment="1">
      <alignment horizontal="right"/>
    </xf>
    <xf numFmtId="0" fontId="7" fillId="0" borderId="1" xfId="0" applyFont="1" applyFill="1" applyBorder="1" applyAlignment="1">
      <alignment horizontal="right"/>
    </xf>
    <xf numFmtId="0" fontId="8" fillId="0" borderId="0" xfId="0" applyFont="1"/>
    <xf numFmtId="0" fontId="8" fillId="0" borderId="1" xfId="0" applyFont="1" applyFill="1" applyBorder="1" applyAlignment="1">
      <alignment horizontal="right"/>
    </xf>
    <xf numFmtId="0" fontId="8" fillId="0" borderId="1" xfId="0" applyFont="1" applyBorder="1"/>
    <xf numFmtId="0" fontId="8" fillId="0" borderId="0" xfId="0" applyFont="1" applyAlignment="1">
      <alignment horizontal="left"/>
    </xf>
    <xf numFmtId="0" fontId="8" fillId="0" borderId="1" xfId="0" applyNumberFormat="1" applyFont="1" applyBorder="1"/>
    <xf numFmtId="0" fontId="8" fillId="0" borderId="0" xfId="0" applyFont="1" applyAlignment="1"/>
    <xf numFmtId="0" fontId="8" fillId="0" borderId="1" xfId="0" applyFont="1" applyBorder="1" applyAlignment="1"/>
    <xf numFmtId="0" fontId="8" fillId="0" borderId="1" xfId="0" applyFont="1" applyBorder="1" applyAlignment="1">
      <alignment horizontal="left"/>
    </xf>
    <xf numFmtId="0" fontId="8" fillId="0" borderId="0" xfId="0" applyFont="1" applyAlignment="1">
      <alignment horizontal="right"/>
    </xf>
    <xf numFmtId="0" fontId="8" fillId="0" borderId="1" xfId="0" applyFont="1" applyBorder="1" applyAlignment="1">
      <alignment horizontal="right"/>
    </xf>
    <xf numFmtId="0" fontId="0" fillId="0" borderId="1" xfId="0" applyBorder="1" applyAlignment="1">
      <alignment horizontal="center"/>
    </xf>
    <xf numFmtId="0" fontId="0" fillId="0" borderId="1" xfId="0" applyFill="1" applyBorder="1" applyAlignment="1">
      <alignment horizontal="center"/>
    </xf>
    <xf numFmtId="167" fontId="0" fillId="0" borderId="0" xfId="0" applyNumberFormat="1" applyAlignment="1">
      <alignment horizontal="center"/>
    </xf>
    <xf numFmtId="0" fontId="0" fillId="0" borderId="0" xfId="0" applyBorder="1" applyAlignment="1">
      <alignment horizontal="center"/>
    </xf>
    <xf numFmtId="1" fontId="2" fillId="0" borderId="0" xfId="2" quotePrefix="1" applyNumberFormat="1" applyFont="1"/>
    <xf numFmtId="0" fontId="0" fillId="0" borderId="1" xfId="0" applyFill="1" applyBorder="1" applyAlignment="1">
      <alignment horizontal="center" wrapText="1"/>
    </xf>
    <xf numFmtId="165" fontId="4" fillId="0" borderId="0" xfId="0" applyNumberFormat="1" applyFont="1"/>
    <xf numFmtId="0" fontId="5" fillId="2" borderId="0" xfId="0" applyFont="1" applyFill="1"/>
    <xf numFmtId="0" fontId="0" fillId="2" borderId="0" xfId="0" applyFill="1"/>
    <xf numFmtId="0" fontId="5" fillId="0" borderId="0" xfId="0" applyFont="1" applyAlignment="1">
      <alignment horizontal="center"/>
    </xf>
    <xf numFmtId="0" fontId="5" fillId="0" borderId="1" xfId="0" applyFont="1" applyBorder="1" applyAlignment="1">
      <alignment horizontal="center"/>
    </xf>
    <xf numFmtId="0" fontId="5" fillId="0" borderId="1" xfId="0" applyFont="1" applyBorder="1"/>
    <xf numFmtId="0" fontId="5" fillId="0" borderId="1" xfId="0" applyFont="1" applyFill="1" applyBorder="1" applyAlignment="1">
      <alignment horizontal="center"/>
    </xf>
    <xf numFmtId="2" fontId="9" fillId="0" borderId="0" xfId="0" applyNumberFormat="1" applyFont="1" applyBorder="1" applyAlignment="1">
      <alignment horizontal="center"/>
    </xf>
    <xf numFmtId="0" fontId="9" fillId="0" borderId="0" xfId="0" applyFont="1" applyFill="1" applyBorder="1" applyAlignment="1">
      <alignment horizontal="center"/>
    </xf>
    <xf numFmtId="2" fontId="9" fillId="0" borderId="1" xfId="0" applyNumberFormat="1" applyFont="1" applyBorder="1" applyAlignment="1">
      <alignment horizontal="center"/>
    </xf>
    <xf numFmtId="0" fontId="4" fillId="0" borderId="0" xfId="0" applyFont="1"/>
    <xf numFmtId="164" fontId="9" fillId="0" borderId="0" xfId="0" applyNumberFormat="1" applyFont="1" applyBorder="1" applyAlignment="1">
      <alignment horizontal="right"/>
    </xf>
    <xf numFmtId="164" fontId="9" fillId="0" borderId="1" xfId="0" applyNumberFormat="1" applyFont="1" applyBorder="1" applyAlignment="1">
      <alignment horizontal="right"/>
    </xf>
    <xf numFmtId="171" fontId="0" fillId="0" borderId="0" xfId="0" applyNumberFormat="1" applyAlignment="1">
      <alignment horizontal="left"/>
    </xf>
    <xf numFmtId="0" fontId="0" fillId="0" borderId="0" xfId="0" applyNumberFormat="1" applyBorder="1"/>
    <xf numFmtId="2" fontId="9" fillId="0" borderId="2" xfId="0" applyNumberFormat="1" applyFont="1" applyBorder="1" applyAlignment="1">
      <alignment horizontal="center"/>
    </xf>
    <xf numFmtId="0" fontId="9" fillId="0" borderId="2" xfId="0" applyFont="1" applyFill="1" applyBorder="1" applyAlignment="1">
      <alignment horizontal="center"/>
    </xf>
    <xf numFmtId="0" fontId="9" fillId="0" borderId="1" xfId="0" applyFont="1" applyFill="1" applyBorder="1" applyAlignment="1">
      <alignment horizontal="center"/>
    </xf>
    <xf numFmtId="166" fontId="9" fillId="0" borderId="2" xfId="0" applyNumberFormat="1" applyFont="1" applyBorder="1" applyAlignment="1">
      <alignment horizontal="center"/>
    </xf>
    <xf numFmtId="166" fontId="9" fillId="0" borderId="0" xfId="0" applyNumberFormat="1" applyFont="1" applyBorder="1" applyAlignment="1">
      <alignment horizontal="center"/>
    </xf>
    <xf numFmtId="166" fontId="9" fillId="0" borderId="1" xfId="0" applyNumberFormat="1" applyFont="1" applyBorder="1" applyAlignment="1">
      <alignment horizontal="center"/>
    </xf>
    <xf numFmtId="164" fontId="0" fillId="0" borderId="1" xfId="0" applyNumberFormat="1" applyBorder="1"/>
    <xf numFmtId="2" fontId="0" fillId="0" borderId="1" xfId="0" applyNumberFormat="1" applyBorder="1"/>
    <xf numFmtId="2" fontId="2" fillId="0" borderId="1" xfId="0" applyNumberFormat="1" applyFont="1" applyBorder="1"/>
    <xf numFmtId="168" fontId="0" fillId="0" borderId="1" xfId="0" applyNumberFormat="1" applyBorder="1"/>
    <xf numFmtId="168" fontId="2" fillId="0" borderId="1" xfId="0" applyNumberFormat="1" applyFont="1" applyBorder="1"/>
    <xf numFmtId="0" fontId="0" fillId="0" borderId="1" xfId="0" applyNumberFormat="1" applyBorder="1" applyAlignment="1">
      <alignment horizontal="right"/>
    </xf>
    <xf numFmtId="0" fontId="0" fillId="0" borderId="1" xfId="0" applyBorder="1" applyAlignment="1">
      <alignment horizontal="left"/>
    </xf>
    <xf numFmtId="168" fontId="0" fillId="0" borderId="1" xfId="0" applyNumberFormat="1" applyBorder="1" applyAlignment="1"/>
    <xf numFmtId="1" fontId="0" fillId="0" borderId="1" xfId="0" applyNumberFormat="1" applyBorder="1"/>
    <xf numFmtId="1" fontId="2" fillId="0" borderId="1" xfId="2" quotePrefix="1" applyNumberFormat="1" applyFont="1" applyBorder="1"/>
    <xf numFmtId="167" fontId="0" fillId="0" borderId="1" xfId="0" applyNumberFormat="1" applyBorder="1"/>
    <xf numFmtId="3" fontId="0" fillId="0" borderId="1" xfId="0" applyNumberFormat="1" applyBorder="1"/>
    <xf numFmtId="167" fontId="0" fillId="0" borderId="1" xfId="0" applyNumberFormat="1" applyBorder="1" applyAlignment="1">
      <alignment horizontal="center"/>
    </xf>
    <xf numFmtId="166" fontId="0" fillId="0" borderId="1" xfId="0" applyNumberFormat="1" applyBorder="1"/>
    <xf numFmtId="4" fontId="0" fillId="0" borderId="1" xfId="0" applyNumberFormat="1" applyBorder="1"/>
    <xf numFmtId="3" fontId="6" fillId="0" borderId="1" xfId="0" applyNumberFormat="1" applyFont="1" applyBorder="1"/>
    <xf numFmtId="0" fontId="0" fillId="0" borderId="0" xfId="0" applyAlignment="1">
      <alignment horizontal="center"/>
    </xf>
    <xf numFmtId="2" fontId="7" fillId="0" borderId="0" xfId="0" applyNumberFormat="1" applyFont="1" applyAlignment="1">
      <alignment horizontal="center"/>
    </xf>
    <xf numFmtId="2" fontId="7" fillId="0" borderId="1" xfId="0" applyNumberFormat="1" applyFont="1" applyBorder="1" applyAlignment="1">
      <alignment horizontal="center"/>
    </xf>
    <xf numFmtId="2" fontId="0" fillId="0" borderId="2" xfId="0" applyNumberFormat="1" applyBorder="1" applyAlignment="1">
      <alignment horizontal="center"/>
    </xf>
    <xf numFmtId="2" fontId="0" fillId="0" borderId="0" xfId="0" applyNumberFormat="1" applyBorder="1" applyAlignment="1">
      <alignment horizontal="center"/>
    </xf>
    <xf numFmtId="2" fontId="0" fillId="0" borderId="1" xfId="0" applyNumberFormat="1" applyBorder="1" applyAlignment="1">
      <alignment horizontal="center"/>
    </xf>
    <xf numFmtId="0" fontId="2" fillId="0" borderId="0" xfId="0" applyFont="1" applyAlignment="1">
      <alignment horizontal="right"/>
    </xf>
    <xf numFmtId="0" fontId="2" fillId="0" borderId="1" xfId="0" applyFont="1" applyBorder="1" applyAlignment="1">
      <alignment horizontal="right"/>
    </xf>
    <xf numFmtId="0" fontId="2" fillId="0" borderId="1" xfId="0" applyFont="1" applyBorder="1" applyAlignment="1">
      <alignment horizontal="center"/>
    </xf>
    <xf numFmtId="0" fontId="2" fillId="0" borderId="1" xfId="0" applyFont="1" applyFill="1" applyBorder="1" applyAlignment="1">
      <alignment horizontal="center"/>
    </xf>
    <xf numFmtId="0" fontId="2" fillId="0" borderId="1" xfId="0" applyFont="1" applyBorder="1"/>
    <xf numFmtId="1" fontId="2" fillId="0" borderId="0" xfId="0" applyNumberFormat="1" applyFont="1" applyBorder="1" applyAlignment="1">
      <alignment horizontal="right"/>
    </xf>
    <xf numFmtId="1" fontId="2" fillId="0" borderId="0" xfId="0" applyNumberFormat="1" applyFont="1" applyFill="1" applyBorder="1" applyAlignment="1">
      <alignment horizontal="right"/>
    </xf>
    <xf numFmtId="1" fontId="0" fillId="0" borderId="0" xfId="0" applyNumberFormat="1" applyAlignment="1">
      <alignment horizontal="right"/>
    </xf>
    <xf numFmtId="1" fontId="0" fillId="0" borderId="1" xfId="0" applyNumberFormat="1" applyBorder="1" applyAlignment="1">
      <alignment horizontal="right"/>
    </xf>
    <xf numFmtId="2" fontId="0" fillId="0" borderId="0" xfId="0" applyNumberFormat="1" applyBorder="1"/>
    <xf numFmtId="168" fontId="0" fillId="0" borderId="0" xfId="0" applyNumberFormat="1" applyBorder="1"/>
    <xf numFmtId="3" fontId="0" fillId="0" borderId="0" xfId="0" applyNumberFormat="1" applyBorder="1" applyAlignment="1">
      <alignment horizontal="center"/>
    </xf>
    <xf numFmtId="3" fontId="0" fillId="0" borderId="1" xfId="0" applyNumberFormat="1" applyBorder="1" applyAlignment="1">
      <alignment horizontal="center"/>
    </xf>
    <xf numFmtId="166" fontId="0" fillId="0" borderId="0" xfId="2" applyNumberFormat="1" applyFont="1" applyBorder="1" applyAlignment="1">
      <alignment horizontal="center"/>
    </xf>
    <xf numFmtId="166" fontId="0" fillId="0" borderId="0" xfId="2" applyNumberFormat="1" applyFont="1" applyFill="1" applyBorder="1" applyAlignment="1">
      <alignment horizontal="center"/>
    </xf>
    <xf numFmtId="166" fontId="0" fillId="0" borderId="1" xfId="2" applyNumberFormat="1" applyFont="1" applyBorder="1" applyAlignment="1">
      <alignment horizontal="center"/>
    </xf>
    <xf numFmtId="166" fontId="0" fillId="0" borderId="1" xfId="2" applyNumberFormat="1" applyFont="1" applyFill="1" applyBorder="1" applyAlignment="1">
      <alignment horizontal="center"/>
    </xf>
    <xf numFmtId="14" fontId="0" fillId="0" borderId="2" xfId="0" applyNumberFormat="1" applyBorder="1" applyAlignment="1">
      <alignment horizontal="right"/>
    </xf>
    <xf numFmtId="14" fontId="0" fillId="0" borderId="0" xfId="0" applyNumberFormat="1" applyBorder="1" applyAlignment="1">
      <alignment horizontal="right"/>
    </xf>
    <xf numFmtId="14" fontId="0" fillId="0" borderId="1" xfId="0" applyNumberFormat="1" applyBorder="1" applyAlignment="1">
      <alignment horizontal="right"/>
    </xf>
    <xf numFmtId="0" fontId="0" fillId="0" borderId="0" xfId="0" applyAlignment="1">
      <alignment vertical="top"/>
    </xf>
    <xf numFmtId="0" fontId="13" fillId="0" borderId="1" xfId="0" applyNumberFormat="1" applyFont="1" applyBorder="1"/>
    <xf numFmtId="172" fontId="0" fillId="0" borderId="0" xfId="0" applyNumberFormat="1"/>
    <xf numFmtId="172" fontId="0" fillId="0" borderId="1" xfId="0" applyNumberFormat="1" applyBorder="1"/>
    <xf numFmtId="0" fontId="5" fillId="0" borderId="1" xfId="0" applyFont="1" applyBorder="1" applyAlignment="1"/>
    <xf numFmtId="169" fontId="0" fillId="0" borderId="0" xfId="0" applyNumberFormat="1"/>
    <xf numFmtId="3" fontId="0" fillId="0" borderId="0" xfId="0" applyNumberFormat="1" applyBorder="1"/>
    <xf numFmtId="4" fontId="0" fillId="0" borderId="2" xfId="0" applyNumberFormat="1" applyBorder="1"/>
    <xf numFmtId="4" fontId="0" fillId="0" borderId="0" xfId="0" applyNumberFormat="1" applyBorder="1"/>
    <xf numFmtId="169" fontId="0" fillId="0" borderId="1" xfId="0" applyNumberFormat="1" applyBorder="1"/>
    <xf numFmtId="0" fontId="5" fillId="0" borderId="1" xfId="0" applyNumberFormat="1" applyFont="1" applyBorder="1"/>
    <xf numFmtId="0" fontId="5" fillId="0" borderId="1" xfId="0" applyFont="1" applyFill="1" applyBorder="1" applyAlignment="1">
      <alignment horizontal="right"/>
    </xf>
    <xf numFmtId="0" fontId="5" fillId="0" borderId="1" xfId="0" applyFont="1" applyFill="1" applyBorder="1"/>
    <xf numFmtId="164" fontId="0" fillId="0" borderId="0" xfId="0" applyNumberFormat="1" applyBorder="1"/>
    <xf numFmtId="167" fontId="0" fillId="0" borderId="0" xfId="0" applyNumberFormat="1" applyBorder="1"/>
    <xf numFmtId="0" fontId="5" fillId="0" borderId="1" xfId="0" applyFont="1" applyBorder="1" applyAlignment="1">
      <alignment horizontal="right"/>
    </xf>
    <xf numFmtId="0" fontId="5" fillId="0" borderId="1" xfId="0" applyNumberFormat="1" applyFont="1" applyBorder="1" applyAlignment="1">
      <alignment horizontal="right"/>
    </xf>
    <xf numFmtId="0" fontId="9" fillId="0" borderId="1" xfId="0" applyFont="1" applyBorder="1" applyAlignment="1">
      <alignment horizontal="right"/>
    </xf>
    <xf numFmtId="0" fontId="15" fillId="0" borderId="0" xfId="0" applyFont="1" applyAlignment="1">
      <alignment horizontal="right"/>
    </xf>
    <xf numFmtId="0" fontId="16" fillId="0" borderId="3" xfId="1" applyFont="1" applyBorder="1" applyAlignment="1" applyProtection="1"/>
    <xf numFmtId="0" fontId="16" fillId="0" borderId="3" xfId="1" applyFont="1" applyBorder="1" applyAlignment="1" applyProtection="1">
      <alignment wrapText="1"/>
    </xf>
    <xf numFmtId="9" fontId="0" fillId="0" borderId="0" xfId="0" applyNumberFormat="1"/>
    <xf numFmtId="0" fontId="5" fillId="0" borderId="0" xfId="0" applyFont="1" applyFill="1" applyBorder="1" applyAlignment="1">
      <alignment horizontal="center"/>
    </xf>
    <xf numFmtId="0" fontId="3" fillId="0" borderId="3" xfId="1" applyBorder="1" applyAlignment="1" applyProtection="1"/>
    <xf numFmtId="0" fontId="3" fillId="0" borderId="3" xfId="1" applyFont="1" applyBorder="1" applyAlignment="1" applyProtection="1"/>
    <xf numFmtId="0" fontId="0" fillId="0" borderId="7" xfId="0" applyBorder="1" applyAlignment="1"/>
    <xf numFmtId="0" fontId="5" fillId="0" borderId="3" xfId="0" applyFont="1" applyBorder="1"/>
    <xf numFmtId="0" fontId="3" fillId="0" borderId="3" xfId="1" applyFont="1" applyBorder="1" applyAlignment="1" applyProtection="1">
      <alignment wrapText="1"/>
    </xf>
    <xf numFmtId="0" fontId="7" fillId="0" borderId="0" xfId="0" applyFont="1" applyAlignment="1"/>
    <xf numFmtId="2" fontId="7" fillId="0" borderId="0" xfId="0" applyNumberFormat="1" applyFont="1" applyBorder="1" applyAlignment="1">
      <alignment horizontal="right"/>
    </xf>
    <xf numFmtId="2" fontId="2" fillId="0" borderId="0" xfId="0" applyNumberFormat="1" applyFont="1" applyBorder="1"/>
    <xf numFmtId="0" fontId="2" fillId="0" borderId="0" xfId="0" applyNumberFormat="1" applyFont="1" applyAlignment="1">
      <alignment horizontal="right"/>
    </xf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2" fillId="0" borderId="0" xfId="3"/>
    <xf numFmtId="0" fontId="2" fillId="0" borderId="0" xfId="3" applyAlignment="1">
      <alignment horizontal="right"/>
    </xf>
    <xf numFmtId="2" fontId="2" fillId="0" borderId="2" xfId="0" applyNumberFormat="1" applyFont="1" applyBorder="1" applyAlignment="1">
      <alignment horizontal="center"/>
    </xf>
    <xf numFmtId="164" fontId="2" fillId="0" borderId="0" xfId="0" applyNumberFormat="1" applyFont="1" applyBorder="1" applyAlignment="1">
      <alignment horizontal="right"/>
    </xf>
    <xf numFmtId="166" fontId="2" fillId="0" borderId="2" xfId="0" applyNumberFormat="1" applyFont="1" applyBorder="1" applyAlignment="1">
      <alignment horizontal="center"/>
    </xf>
    <xf numFmtId="0" fontId="2" fillId="0" borderId="2" xfId="0" applyFont="1" applyFill="1" applyBorder="1" applyAlignment="1">
      <alignment horizontal="center"/>
    </xf>
    <xf numFmtId="2" fontId="2" fillId="0" borderId="0" xfId="0" applyNumberFormat="1" applyFont="1" applyBorder="1" applyAlignment="1">
      <alignment horizontal="center"/>
    </xf>
    <xf numFmtId="166" fontId="2" fillId="0" borderId="0" xfId="0" applyNumberFormat="1" applyFont="1" applyBorder="1" applyAlignment="1">
      <alignment horizontal="center"/>
    </xf>
    <xf numFmtId="0" fontId="2" fillId="0" borderId="0" xfId="0" applyFont="1" applyFill="1" applyBorder="1" applyAlignment="1">
      <alignment horizontal="center"/>
    </xf>
    <xf numFmtId="164" fontId="2" fillId="0" borderId="1" xfId="0" applyNumberFormat="1" applyFont="1" applyBorder="1" applyAlignment="1">
      <alignment horizontal="right"/>
    </xf>
    <xf numFmtId="2" fontId="2" fillId="0" borderId="1" xfId="0" applyNumberFormat="1" applyFont="1" applyBorder="1" applyAlignment="1">
      <alignment horizontal="center"/>
    </xf>
    <xf numFmtId="166" fontId="2" fillId="0" borderId="1" xfId="0" applyNumberFormat="1" applyFont="1" applyBorder="1" applyAlignment="1">
      <alignment horizontal="center"/>
    </xf>
    <xf numFmtId="166" fontId="0" fillId="0" borderId="2" xfId="2" applyNumberFormat="1" applyFont="1" applyBorder="1" applyAlignment="1">
      <alignment horizontal="center"/>
    </xf>
    <xf numFmtId="0" fontId="3" fillId="0" borderId="3" xfId="1" applyBorder="1" applyAlignment="1" applyProtection="1">
      <alignment wrapText="1"/>
    </xf>
    <xf numFmtId="0" fontId="6" fillId="0" borderId="1" xfId="0" applyFont="1" applyFill="1" applyBorder="1" applyAlignment="1">
      <alignment horizontal="left"/>
    </xf>
    <xf numFmtId="0" fontId="0" fillId="0" borderId="7" xfId="0" applyBorder="1"/>
    <xf numFmtId="0" fontId="0" fillId="0" borderId="9" xfId="0" applyBorder="1"/>
    <xf numFmtId="0" fontId="0" fillId="0" borderId="8" xfId="0" applyBorder="1"/>
    <xf numFmtId="0" fontId="7" fillId="0" borderId="0" xfId="0" applyFont="1" applyAlignment="1">
      <alignment horizontal="center"/>
    </xf>
    <xf numFmtId="0" fontId="7" fillId="0" borderId="0" xfId="0" applyFont="1" applyAlignment="1">
      <alignment horizontal="left"/>
    </xf>
    <xf numFmtId="0" fontId="18" fillId="0" borderId="0" xfId="0" applyFont="1" applyAlignment="1">
      <alignment horizontal="left" readingOrder="1"/>
    </xf>
    <xf numFmtId="0" fontId="18" fillId="0" borderId="3" xfId="1" applyFont="1" applyBorder="1" applyAlignment="1" applyProtection="1"/>
    <xf numFmtId="0" fontId="18" fillId="0" borderId="0" xfId="1" applyFont="1" applyAlignment="1" applyProtection="1">
      <alignment horizontal="left" readingOrder="1"/>
    </xf>
    <xf numFmtId="0" fontId="0" fillId="0" borderId="0" xfId="0" applyAlignment="1">
      <alignment wrapText="1"/>
    </xf>
    <xf numFmtId="168" fontId="0" fillId="0" borderId="0" xfId="0" applyNumberFormat="1" applyAlignment="1">
      <alignment horizontal="right"/>
    </xf>
    <xf numFmtId="168" fontId="0" fillId="0" borderId="0" xfId="0" applyNumberFormat="1" applyBorder="1" applyAlignment="1">
      <alignment horizontal="right"/>
    </xf>
    <xf numFmtId="168" fontId="0" fillId="0" borderId="1" xfId="0" applyNumberFormat="1" applyBorder="1" applyAlignment="1">
      <alignment horizontal="right"/>
    </xf>
    <xf numFmtId="2" fontId="0" fillId="0" borderId="0" xfId="0" applyNumberFormat="1" applyBorder="1" applyAlignment="1">
      <alignment horizontal="left"/>
    </xf>
    <xf numFmtId="0" fontId="0" fillId="0" borderId="0" xfId="0" applyAlignment="1">
      <alignment horizontal="center"/>
    </xf>
    <xf numFmtId="0" fontId="0" fillId="0" borderId="1" xfId="0" applyFill="1" applyBorder="1" applyAlignment="1">
      <alignment horizontal="left"/>
    </xf>
    <xf numFmtId="0" fontId="0" fillId="0" borderId="1" xfId="0" applyBorder="1" applyAlignment="1">
      <alignment horizontal="right" wrapText="1"/>
    </xf>
    <xf numFmtId="0" fontId="2" fillId="0" borderId="1" xfId="0" applyFont="1" applyBorder="1" applyAlignment="1">
      <alignment horizontal="right" wrapText="1"/>
    </xf>
    <xf numFmtId="0" fontId="11" fillId="0" borderId="8" xfId="0" applyFont="1" applyBorder="1" applyAlignment="1"/>
    <xf numFmtId="0" fontId="0" fillId="0" borderId="8" xfId="0" applyBorder="1" applyAlignment="1"/>
    <xf numFmtId="0" fontId="12" fillId="0" borderId="10" xfId="1" applyFont="1" applyBorder="1" applyAlignment="1" applyProtection="1"/>
    <xf numFmtId="0" fontId="0" fillId="0" borderId="5" xfId="0" applyBorder="1" applyAlignment="1"/>
    <xf numFmtId="0" fontId="0" fillId="0" borderId="6" xfId="0" applyBorder="1" applyAlignment="1"/>
    <xf numFmtId="0" fontId="0" fillId="0" borderId="7" xfId="0" applyBorder="1" applyAlignment="1"/>
    <xf numFmtId="164" fontId="17" fillId="0" borderId="6" xfId="0" applyNumberFormat="1" applyFont="1" applyBorder="1" applyAlignment="1"/>
    <xf numFmtId="9" fontId="10" fillId="2" borderId="0" xfId="2" applyFont="1" applyFill="1" applyAlignment="1">
      <alignment horizontal="center"/>
    </xf>
    <xf numFmtId="0" fontId="5" fillId="0" borderId="0" xfId="0" applyFont="1" applyAlignment="1">
      <alignment horizontal="center"/>
    </xf>
    <xf numFmtId="0" fontId="0" fillId="0" borderId="0" xfId="0" applyAlignment="1">
      <alignment wrapText="1"/>
    </xf>
    <xf numFmtId="9" fontId="5" fillId="0" borderId="0" xfId="2" applyFont="1" applyFill="1" applyBorder="1" applyAlignment="1">
      <alignment horizontal="center"/>
    </xf>
    <xf numFmtId="0" fontId="5" fillId="0" borderId="0" xfId="0" applyFont="1" applyBorder="1" applyAlignment="1">
      <alignment horizontal="center"/>
    </xf>
    <xf numFmtId="0" fontId="0" fillId="0" borderId="0" xfId="0" applyAlignment="1">
      <alignment horizontal="center"/>
    </xf>
    <xf numFmtId="0" fontId="7" fillId="0" borderId="1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8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2" fillId="0" borderId="0" xfId="0" applyFont="1" applyAlignment="1">
      <alignment horizontal="center" wrapText="1"/>
    </xf>
    <xf numFmtId="0" fontId="0" fillId="0" borderId="0" xfId="0" applyAlignment="1">
      <alignment horizontal="center" wrapText="1"/>
    </xf>
    <xf numFmtId="0" fontId="13" fillId="0" borderId="0" xfId="0" applyFont="1" applyBorder="1" applyAlignment="1">
      <alignment horizontal="center"/>
    </xf>
    <xf numFmtId="0" fontId="8" fillId="0" borderId="0" xfId="0" applyFont="1" applyAlignment="1">
      <alignment horizontal="center"/>
    </xf>
    <xf numFmtId="0" fontId="0" fillId="0" borderId="4" xfId="0" applyBorder="1" applyAlignment="1">
      <alignment horizontal="center"/>
    </xf>
    <xf numFmtId="0" fontId="13" fillId="0" borderId="1" xfId="0" applyFont="1" applyBorder="1" applyAlignment="1">
      <alignment horizontal="center"/>
    </xf>
    <xf numFmtId="0" fontId="0" fillId="0" borderId="1" xfId="0" applyBorder="1" applyAlignment="1">
      <alignment horizontal="center" wrapText="1"/>
    </xf>
    <xf numFmtId="0" fontId="2" fillId="0" borderId="1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5" fillId="0" borderId="1" xfId="0" applyFont="1" applyBorder="1" applyAlignment="1">
      <alignment horizontal="center"/>
    </xf>
    <xf numFmtId="0" fontId="0" fillId="0" borderId="0" xfId="0" applyAlignment="1">
      <alignment horizontal="left" vertical="top" wrapText="1"/>
    </xf>
    <xf numFmtId="0" fontId="0" fillId="0" borderId="0" xfId="0" applyAlignment="1">
      <alignment horizontal="left" wrapText="1"/>
    </xf>
    <xf numFmtId="0" fontId="3" fillId="0" borderId="0" xfId="1" applyAlignment="1" applyProtection="1">
      <alignment horizontal="left"/>
    </xf>
  </cellXfs>
  <cellStyles count="5">
    <cellStyle name="Hyperlink" xfId="1" builtinId="8"/>
    <cellStyle name="Normal" xfId="0" builtinId="0"/>
    <cellStyle name="Normal 2" xfId="3"/>
    <cellStyle name="Normal 3" xfId="4"/>
    <cellStyle name="Percent" xfId="2" builtinId="5"/>
  </cellStyles>
  <dxfs count="37"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</dxfs>
  <tableStyles count="0" defaultTableStyle="TableStyleMedium9" defaultPivotStyle="PivotStyleLight16"/>
  <colors>
    <mruColors>
      <color rgb="FF9082AA"/>
      <color rgb="FFC7C1D5"/>
      <color rgb="FF574A70"/>
      <color rgb="FFC8858C"/>
      <color rgb="FFFFC702"/>
      <color rgb="FFBED5AD"/>
      <color rgb="FF5D9732"/>
      <color rgb="FF2A4B11"/>
      <color rgb="FFA33340"/>
      <color rgb="FF76D5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styles" Target="styles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3.xml"/></Relationships>
</file>

<file path=xl/charts/_rels/chart2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5.xml"/></Relationships>
</file>

<file path=xl/charts/_rels/chart3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7.xml"/></Relationships>
</file>

<file path=xl/charts/_rels/chart4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9.xml"/></Relationships>
</file>

<file path=xl/charts/_rels/chart5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11.xml"/></Relationships>
</file>

<file path=xl/charts/_rels/chart6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13.xml"/></Relationships>
</file>

<file path=xl/charts/_rels/chart7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15.xml"/></Relationships>
</file>

<file path=xl/charts/_rels/chart8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17.xml"/></Relationships>
</file>

<file path=xl/charts/_rels/chart9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19.xml"/></Relationships>
</file>

<file path=xl/charts/_rels/chart10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1.xml"/></Relationships>
</file>

<file path=xl/charts/_rels/chart11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3.xml"/></Relationships>
</file>

<file path=xl/charts/_rels/chart12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5.xml"/></Relationships>
</file>

<file path=xl/charts/_rels/chart13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7.xml"/></Relationships>
</file>

<file path=xl/charts/_rels/chart14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9.xml"/></Relationships>
</file>

<file path=xl/charts/_rels/chart15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31.xml"/></Relationships>
</file>

<file path=xl/charts/_rels/chart16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33.xml"/></Relationships>
</file>

<file path=xl/charts/_rels/chart17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35.xml"/></Relationships>
</file>

<file path=xl/charts/_rels/chart18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37.xml"/></Relationships>
</file>

<file path=xl/charts/_rels/chart19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39.xml"/></Relationships>
</file>

<file path=xl/charts/_rels/chart20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41.xml"/></Relationships>
</file>

<file path=xl/charts/_rels/chart21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43.xml"/></Relationships>
</file>

<file path=xl/charts/_rels/chart22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45.xml"/></Relationships>
</file>

<file path=xl/charts/_rels/chart23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47.xml"/></Relationships>
</file>

<file path=xl/charts/_rels/chart24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49.xml"/></Relationships>
</file>

<file path=xl/charts/_rels/chart25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51.xml"/></Relationships>
</file>

<file path=xl/charts/_rels/chart26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53.xml"/></Relationships>
</file>

<file path=xl/charts/_rels/chart27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55.xml"/></Relationships>
</file>

<file path=xl/charts/_rels/chart28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57.xml"/></Relationships>
</file>

<file path=xl/charts/_rels/chart29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59.xml"/></Relationships>
</file>

<file path=xl/charts/_rels/chart30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61.xml"/></Relationships>
</file>

<file path=xl/charts/_rels/chart31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63.xml"/></Relationships>
</file>

<file path=xl/charts/_rels/chart32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65.xml"/></Relationships>
</file>

<file path=xl/charts/_rels/chart33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67.xml"/></Relationships>
</file>

<file path=xl/charts/_rels/chart34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69.xml"/></Relationships>
</file>

<file path=xl/charts/_rels/chart35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71.xml"/></Relationships>
</file>

<file path=xl/charts/_rels/chart36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7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 algn="l">
              <a:defRPr sz="1200"/>
            </a:pPr>
            <a:r>
              <a:rPr lang="en-US" sz="1400" b="0"/>
              <a:t>West Texas Intermediate (WTI) crude oil price</a:t>
            </a:r>
          </a:p>
          <a:p>
            <a:pPr algn="l">
              <a:defRPr sz="1200"/>
            </a:pPr>
            <a:r>
              <a:rPr lang="en-US" sz="1000" b="0"/>
              <a:t>dollars per barrel</a:t>
            </a:r>
          </a:p>
        </c:rich>
      </c:tx>
      <c:layout>
        <c:manualLayout>
          <c:xMode val="edge"/>
          <c:yMode val="edge"/>
          <c:x val="1.1471984805318141E-2"/>
          <c:y val="1.574803149606387E-2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7.9285211299807021E-2"/>
          <c:y val="0.16722918510925791"/>
          <c:w val="0.89982221734478329"/>
          <c:h val="0.59773563807483165"/>
        </c:manualLayout>
      </c:layout>
      <c:lineChart>
        <c:grouping val="standard"/>
        <c:varyColors val="0"/>
        <c:ser>
          <c:idx val="0"/>
          <c:order val="0"/>
          <c:tx>
            <c:v>Historical spot price</c:v>
          </c:tx>
          <c:spPr>
            <a:ln>
              <a:solidFill>
                <a:schemeClr val="accent1"/>
              </a:solidFill>
            </a:ln>
          </c:spPr>
          <c:marker>
            <c:symbol val="none"/>
          </c:marker>
          <c:cat>
            <c:numRef>
              <c:f>'Fig1'!$B$29:$B$64</c:f>
              <c:numCache>
                <c:formatCode>mmm\ yyyy</c:formatCode>
                <c:ptCount val="36"/>
                <c:pt idx="0">
                  <c:v>42736</c:v>
                </c:pt>
                <c:pt idx="1">
                  <c:v>42767</c:v>
                </c:pt>
                <c:pt idx="2">
                  <c:v>42795</c:v>
                </c:pt>
                <c:pt idx="3">
                  <c:v>42826</c:v>
                </c:pt>
                <c:pt idx="4">
                  <c:v>42856</c:v>
                </c:pt>
                <c:pt idx="5">
                  <c:v>42887</c:v>
                </c:pt>
                <c:pt idx="6">
                  <c:v>42917</c:v>
                </c:pt>
                <c:pt idx="7">
                  <c:v>42948</c:v>
                </c:pt>
                <c:pt idx="8">
                  <c:v>42979</c:v>
                </c:pt>
                <c:pt idx="9">
                  <c:v>43009</c:v>
                </c:pt>
                <c:pt idx="10">
                  <c:v>43040</c:v>
                </c:pt>
                <c:pt idx="11">
                  <c:v>43070</c:v>
                </c:pt>
                <c:pt idx="12">
                  <c:v>43101</c:v>
                </c:pt>
                <c:pt idx="13">
                  <c:v>43132</c:v>
                </c:pt>
                <c:pt idx="14">
                  <c:v>43160</c:v>
                </c:pt>
                <c:pt idx="15">
                  <c:v>43191</c:v>
                </c:pt>
                <c:pt idx="16">
                  <c:v>43221</c:v>
                </c:pt>
                <c:pt idx="17">
                  <c:v>43252</c:v>
                </c:pt>
                <c:pt idx="18">
                  <c:v>43282</c:v>
                </c:pt>
                <c:pt idx="19">
                  <c:v>43313</c:v>
                </c:pt>
                <c:pt idx="20">
                  <c:v>43344</c:v>
                </c:pt>
                <c:pt idx="21">
                  <c:v>43374</c:v>
                </c:pt>
                <c:pt idx="22">
                  <c:v>43405</c:v>
                </c:pt>
                <c:pt idx="23">
                  <c:v>43435</c:v>
                </c:pt>
                <c:pt idx="24">
                  <c:v>43466</c:v>
                </c:pt>
                <c:pt idx="25">
                  <c:v>43497</c:v>
                </c:pt>
                <c:pt idx="26">
                  <c:v>43525</c:v>
                </c:pt>
                <c:pt idx="27">
                  <c:v>43556</c:v>
                </c:pt>
                <c:pt idx="28">
                  <c:v>43586</c:v>
                </c:pt>
                <c:pt idx="29">
                  <c:v>43617</c:v>
                </c:pt>
                <c:pt idx="30">
                  <c:v>43647</c:v>
                </c:pt>
                <c:pt idx="31">
                  <c:v>43678</c:v>
                </c:pt>
                <c:pt idx="32">
                  <c:v>43709</c:v>
                </c:pt>
                <c:pt idx="33">
                  <c:v>43739</c:v>
                </c:pt>
                <c:pt idx="34">
                  <c:v>43770</c:v>
                </c:pt>
                <c:pt idx="35">
                  <c:v>43800</c:v>
                </c:pt>
              </c:numCache>
            </c:numRef>
          </c:cat>
          <c:val>
            <c:numRef>
              <c:f>'Fig1'!$C$29:$C$64</c:f>
              <c:numCache>
                <c:formatCode>0.00</c:formatCode>
                <c:ptCount val="36"/>
                <c:pt idx="0">
                  <c:v>52.503999999999998</c:v>
                </c:pt>
                <c:pt idx="1">
                  <c:v>53.468000000000004</c:v>
                </c:pt>
                <c:pt idx="2">
                  <c:v>49.328000000000003</c:v>
                </c:pt>
                <c:pt idx="3">
                  <c:v>51.06</c:v>
                </c:pt>
                <c:pt idx="4">
                  <c:v>48.475999999999999</c:v>
                </c:pt>
                <c:pt idx="5">
                  <c:v>45.177999999999997</c:v>
                </c:pt>
                <c:pt idx="6">
                  <c:v>46.63</c:v>
                </c:pt>
                <c:pt idx="7">
                  <c:v>48.036999999999999</c:v>
                </c:pt>
                <c:pt idx="8">
                  <c:v>49.822000000000003</c:v>
                </c:pt>
                <c:pt idx="9">
                  <c:v>51.578000000000003</c:v>
                </c:pt>
                <c:pt idx="10">
                  <c:v>56.639000000000003</c:v>
                </c:pt>
                <c:pt idx="11">
                  <c:v>57.881</c:v>
                </c:pt>
                <c:pt idx="12">
                  <c:v>63.698</c:v>
                </c:pt>
                <c:pt idx="13">
                  <c:v>62.21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</c:numCache>
            </c:numRef>
          </c:val>
          <c:smooth val="0"/>
        </c:ser>
        <c:ser>
          <c:idx val="1"/>
          <c:order val="1"/>
          <c:tx>
            <c:v>STEO price forecast</c:v>
          </c:tx>
          <c:spPr>
            <a:ln>
              <a:solidFill>
                <a:schemeClr val="accent5"/>
              </a:solidFill>
            </a:ln>
          </c:spPr>
          <c:marker>
            <c:symbol val="none"/>
          </c:marker>
          <c:cat>
            <c:numRef>
              <c:f>'Fig1'!$B$29:$B$64</c:f>
              <c:numCache>
                <c:formatCode>mmm\ yyyy</c:formatCode>
                <c:ptCount val="36"/>
                <c:pt idx="0">
                  <c:v>42736</c:v>
                </c:pt>
                <c:pt idx="1">
                  <c:v>42767</c:v>
                </c:pt>
                <c:pt idx="2">
                  <c:v>42795</c:v>
                </c:pt>
                <c:pt idx="3">
                  <c:v>42826</c:v>
                </c:pt>
                <c:pt idx="4">
                  <c:v>42856</c:v>
                </c:pt>
                <c:pt idx="5">
                  <c:v>42887</c:v>
                </c:pt>
                <c:pt idx="6">
                  <c:v>42917</c:v>
                </c:pt>
                <c:pt idx="7">
                  <c:v>42948</c:v>
                </c:pt>
                <c:pt idx="8">
                  <c:v>42979</c:v>
                </c:pt>
                <c:pt idx="9">
                  <c:v>43009</c:v>
                </c:pt>
                <c:pt idx="10">
                  <c:v>43040</c:v>
                </c:pt>
                <c:pt idx="11">
                  <c:v>43070</c:v>
                </c:pt>
                <c:pt idx="12">
                  <c:v>43101</c:v>
                </c:pt>
                <c:pt idx="13">
                  <c:v>43132</c:v>
                </c:pt>
                <c:pt idx="14">
                  <c:v>43160</c:v>
                </c:pt>
                <c:pt idx="15">
                  <c:v>43191</c:v>
                </c:pt>
                <c:pt idx="16">
                  <c:v>43221</c:v>
                </c:pt>
                <c:pt idx="17">
                  <c:v>43252</c:v>
                </c:pt>
                <c:pt idx="18">
                  <c:v>43282</c:v>
                </c:pt>
                <c:pt idx="19">
                  <c:v>43313</c:v>
                </c:pt>
                <c:pt idx="20">
                  <c:v>43344</c:v>
                </c:pt>
                <c:pt idx="21">
                  <c:v>43374</c:v>
                </c:pt>
                <c:pt idx="22">
                  <c:v>43405</c:v>
                </c:pt>
                <c:pt idx="23">
                  <c:v>43435</c:v>
                </c:pt>
                <c:pt idx="24">
                  <c:v>43466</c:v>
                </c:pt>
                <c:pt idx="25">
                  <c:v>43497</c:v>
                </c:pt>
                <c:pt idx="26">
                  <c:v>43525</c:v>
                </c:pt>
                <c:pt idx="27">
                  <c:v>43556</c:v>
                </c:pt>
                <c:pt idx="28">
                  <c:v>43586</c:v>
                </c:pt>
                <c:pt idx="29">
                  <c:v>43617</c:v>
                </c:pt>
                <c:pt idx="30">
                  <c:v>43647</c:v>
                </c:pt>
                <c:pt idx="31">
                  <c:v>43678</c:v>
                </c:pt>
                <c:pt idx="32">
                  <c:v>43709</c:v>
                </c:pt>
                <c:pt idx="33">
                  <c:v>43739</c:v>
                </c:pt>
                <c:pt idx="34">
                  <c:v>43770</c:v>
                </c:pt>
                <c:pt idx="35">
                  <c:v>43800</c:v>
                </c:pt>
              </c:numCache>
            </c:numRef>
          </c:cat>
          <c:val>
            <c:numRef>
              <c:f>'Fig1'!$D$29:$D$64</c:f>
              <c:numCache>
                <c:formatCode>0.00</c:formatCode>
                <c:ptCount val="36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62.21</c:v>
                </c:pt>
                <c:pt idx="14">
                  <c:v>61.5</c:v>
                </c:pt>
                <c:pt idx="15">
                  <c:v>60</c:v>
                </c:pt>
                <c:pt idx="16">
                  <c:v>58</c:v>
                </c:pt>
                <c:pt idx="17">
                  <c:v>57</c:v>
                </c:pt>
                <c:pt idx="18">
                  <c:v>56</c:v>
                </c:pt>
                <c:pt idx="19">
                  <c:v>56</c:v>
                </c:pt>
                <c:pt idx="20">
                  <c:v>56</c:v>
                </c:pt>
                <c:pt idx="21">
                  <c:v>56</c:v>
                </c:pt>
                <c:pt idx="22">
                  <c:v>56</c:v>
                </c:pt>
                <c:pt idx="23">
                  <c:v>56</c:v>
                </c:pt>
                <c:pt idx="24">
                  <c:v>56</c:v>
                </c:pt>
                <c:pt idx="25">
                  <c:v>56</c:v>
                </c:pt>
                <c:pt idx="26">
                  <c:v>56</c:v>
                </c:pt>
                <c:pt idx="27">
                  <c:v>56</c:v>
                </c:pt>
                <c:pt idx="28">
                  <c:v>57</c:v>
                </c:pt>
                <c:pt idx="29">
                  <c:v>57</c:v>
                </c:pt>
                <c:pt idx="30">
                  <c:v>58</c:v>
                </c:pt>
                <c:pt idx="31">
                  <c:v>58</c:v>
                </c:pt>
                <c:pt idx="32">
                  <c:v>58</c:v>
                </c:pt>
                <c:pt idx="33">
                  <c:v>59</c:v>
                </c:pt>
                <c:pt idx="34">
                  <c:v>59</c:v>
                </c:pt>
                <c:pt idx="35">
                  <c:v>60</c:v>
                </c:pt>
              </c:numCache>
            </c:numRef>
          </c:val>
          <c:smooth val="0"/>
        </c:ser>
        <c:ser>
          <c:idx val="2"/>
          <c:order val="2"/>
          <c:tx>
            <c:v>NYMEX futures price</c:v>
          </c:tx>
          <c:spPr>
            <a:ln>
              <a:solidFill>
                <a:schemeClr val="accent3"/>
              </a:solidFill>
            </a:ln>
          </c:spPr>
          <c:marker>
            <c:symbol val="none"/>
          </c:marker>
          <c:cat>
            <c:numRef>
              <c:f>'Fig1'!$B$29:$B$64</c:f>
              <c:numCache>
                <c:formatCode>mmm\ yyyy</c:formatCode>
                <c:ptCount val="36"/>
                <c:pt idx="0">
                  <c:v>42736</c:v>
                </c:pt>
                <c:pt idx="1">
                  <c:v>42767</c:v>
                </c:pt>
                <c:pt idx="2">
                  <c:v>42795</c:v>
                </c:pt>
                <c:pt idx="3">
                  <c:v>42826</c:v>
                </c:pt>
                <c:pt idx="4">
                  <c:v>42856</c:v>
                </c:pt>
                <c:pt idx="5">
                  <c:v>42887</c:v>
                </c:pt>
                <c:pt idx="6">
                  <c:v>42917</c:v>
                </c:pt>
                <c:pt idx="7">
                  <c:v>42948</c:v>
                </c:pt>
                <c:pt idx="8">
                  <c:v>42979</c:v>
                </c:pt>
                <c:pt idx="9">
                  <c:v>43009</c:v>
                </c:pt>
                <c:pt idx="10">
                  <c:v>43040</c:v>
                </c:pt>
                <c:pt idx="11">
                  <c:v>43070</c:v>
                </c:pt>
                <c:pt idx="12">
                  <c:v>43101</c:v>
                </c:pt>
                <c:pt idx="13">
                  <c:v>43132</c:v>
                </c:pt>
                <c:pt idx="14">
                  <c:v>43160</c:v>
                </c:pt>
                <c:pt idx="15">
                  <c:v>43191</c:v>
                </c:pt>
                <c:pt idx="16">
                  <c:v>43221</c:v>
                </c:pt>
                <c:pt idx="17">
                  <c:v>43252</c:v>
                </c:pt>
                <c:pt idx="18">
                  <c:v>43282</c:v>
                </c:pt>
                <c:pt idx="19">
                  <c:v>43313</c:v>
                </c:pt>
                <c:pt idx="20">
                  <c:v>43344</c:v>
                </c:pt>
                <c:pt idx="21">
                  <c:v>43374</c:v>
                </c:pt>
                <c:pt idx="22">
                  <c:v>43405</c:v>
                </c:pt>
                <c:pt idx="23">
                  <c:v>43435</c:v>
                </c:pt>
                <c:pt idx="24">
                  <c:v>43466</c:v>
                </c:pt>
                <c:pt idx="25">
                  <c:v>43497</c:v>
                </c:pt>
                <c:pt idx="26">
                  <c:v>43525</c:v>
                </c:pt>
                <c:pt idx="27">
                  <c:v>43556</c:v>
                </c:pt>
                <c:pt idx="28">
                  <c:v>43586</c:v>
                </c:pt>
                <c:pt idx="29">
                  <c:v>43617</c:v>
                </c:pt>
                <c:pt idx="30">
                  <c:v>43647</c:v>
                </c:pt>
                <c:pt idx="31">
                  <c:v>43678</c:v>
                </c:pt>
                <c:pt idx="32">
                  <c:v>43709</c:v>
                </c:pt>
                <c:pt idx="33">
                  <c:v>43739</c:v>
                </c:pt>
                <c:pt idx="34">
                  <c:v>43770</c:v>
                </c:pt>
                <c:pt idx="35">
                  <c:v>43800</c:v>
                </c:pt>
              </c:numCache>
            </c:numRef>
          </c:cat>
          <c:val>
            <c:numRef>
              <c:f>'Fig1'!$E$29:$E$64</c:f>
              <c:numCache>
                <c:formatCode>0.00</c:formatCode>
                <c:ptCount val="36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62.620000000000005</c:v>
                </c:pt>
                <c:pt idx="16">
                  <c:v>62.470000000000006</c:v>
                </c:pt>
                <c:pt idx="17">
                  <c:v>62.152000000000001</c:v>
                </c:pt>
                <c:pt idx="18">
                  <c:v>61.708000000000006</c:v>
                </c:pt>
                <c:pt idx="19">
                  <c:v>61.188000000000002</c:v>
                </c:pt>
                <c:pt idx="20">
                  <c:v>60.64</c:v>
                </c:pt>
                <c:pt idx="21">
                  <c:v>60.10799999999999</c:v>
                </c:pt>
                <c:pt idx="22">
                  <c:v>59.632000000000005</c:v>
                </c:pt>
                <c:pt idx="23">
                  <c:v>59.218000000000004</c:v>
                </c:pt>
                <c:pt idx="24">
                  <c:v>58.814</c:v>
                </c:pt>
                <c:pt idx="25">
                  <c:v>58.402000000000001</c:v>
                </c:pt>
                <c:pt idx="26">
                  <c:v>58.025999999999996</c:v>
                </c:pt>
                <c:pt idx="27">
                  <c:v>57.667999999999992</c:v>
                </c:pt>
                <c:pt idx="28">
                  <c:v>57.320000000000007</c:v>
                </c:pt>
                <c:pt idx="29">
                  <c:v>56.996000000000002</c:v>
                </c:pt>
                <c:pt idx="30">
                  <c:v>56.666000000000011</c:v>
                </c:pt>
                <c:pt idx="31">
                  <c:v>56.367999999999995</c:v>
                </c:pt>
                <c:pt idx="32">
                  <c:v>56.103999999999999</c:v>
                </c:pt>
                <c:pt idx="33">
                  <c:v>55.870000000000005</c:v>
                </c:pt>
                <c:pt idx="34">
                  <c:v>55.648000000000003</c:v>
                </c:pt>
                <c:pt idx="35">
                  <c:v>55.446000000000005</c:v>
                </c:pt>
              </c:numCache>
            </c:numRef>
          </c:val>
          <c:smooth val="0"/>
        </c:ser>
        <c:ser>
          <c:idx val="3"/>
          <c:order val="3"/>
          <c:tx>
            <c:strRef>
              <c:f>'Fig1'!$B$86</c:f>
              <c:strCache>
                <c:ptCount val="1"/>
                <c:pt idx="0">
                  <c:v>95% NYMEX futures upper confidence interval</c:v>
                </c:pt>
              </c:strCache>
            </c:strRef>
          </c:tx>
          <c:spPr>
            <a:ln>
              <a:solidFill>
                <a:schemeClr val="accent3"/>
              </a:solidFill>
              <a:prstDash val="sysDash"/>
            </a:ln>
          </c:spPr>
          <c:marker>
            <c:symbol val="circle"/>
            <c:size val="7"/>
            <c:spPr>
              <a:solidFill>
                <a:schemeClr val="accent3"/>
              </a:solidFill>
              <a:ln w="15875">
                <a:noFill/>
              </a:ln>
            </c:spPr>
          </c:marker>
          <c:cat>
            <c:numRef>
              <c:f>'Fig1'!$B$29:$B$64</c:f>
              <c:numCache>
                <c:formatCode>mmm\ yyyy</c:formatCode>
                <c:ptCount val="36"/>
                <c:pt idx="0">
                  <c:v>42736</c:v>
                </c:pt>
                <c:pt idx="1">
                  <c:v>42767</c:v>
                </c:pt>
                <c:pt idx="2">
                  <c:v>42795</c:v>
                </c:pt>
                <c:pt idx="3">
                  <c:v>42826</c:v>
                </c:pt>
                <c:pt idx="4">
                  <c:v>42856</c:v>
                </c:pt>
                <c:pt idx="5">
                  <c:v>42887</c:v>
                </c:pt>
                <c:pt idx="6">
                  <c:v>42917</c:v>
                </c:pt>
                <c:pt idx="7">
                  <c:v>42948</c:v>
                </c:pt>
                <c:pt idx="8">
                  <c:v>42979</c:v>
                </c:pt>
                <c:pt idx="9">
                  <c:v>43009</c:v>
                </c:pt>
                <c:pt idx="10">
                  <c:v>43040</c:v>
                </c:pt>
                <c:pt idx="11">
                  <c:v>43070</c:v>
                </c:pt>
                <c:pt idx="12">
                  <c:v>43101</c:v>
                </c:pt>
                <c:pt idx="13">
                  <c:v>43132</c:v>
                </c:pt>
                <c:pt idx="14">
                  <c:v>43160</c:v>
                </c:pt>
                <c:pt idx="15">
                  <c:v>43191</c:v>
                </c:pt>
                <c:pt idx="16">
                  <c:v>43221</c:v>
                </c:pt>
                <c:pt idx="17">
                  <c:v>43252</c:v>
                </c:pt>
                <c:pt idx="18">
                  <c:v>43282</c:v>
                </c:pt>
                <c:pt idx="19">
                  <c:v>43313</c:v>
                </c:pt>
                <c:pt idx="20">
                  <c:v>43344</c:v>
                </c:pt>
                <c:pt idx="21">
                  <c:v>43374</c:v>
                </c:pt>
                <c:pt idx="22">
                  <c:v>43405</c:v>
                </c:pt>
                <c:pt idx="23">
                  <c:v>43435</c:v>
                </c:pt>
                <c:pt idx="24">
                  <c:v>43466</c:v>
                </c:pt>
                <c:pt idx="25">
                  <c:v>43497</c:v>
                </c:pt>
                <c:pt idx="26">
                  <c:v>43525</c:v>
                </c:pt>
                <c:pt idx="27">
                  <c:v>43556</c:v>
                </c:pt>
                <c:pt idx="28">
                  <c:v>43586</c:v>
                </c:pt>
                <c:pt idx="29">
                  <c:v>43617</c:v>
                </c:pt>
                <c:pt idx="30">
                  <c:v>43647</c:v>
                </c:pt>
                <c:pt idx="31">
                  <c:v>43678</c:v>
                </c:pt>
                <c:pt idx="32">
                  <c:v>43709</c:v>
                </c:pt>
                <c:pt idx="33">
                  <c:v>43739</c:v>
                </c:pt>
                <c:pt idx="34">
                  <c:v>43770</c:v>
                </c:pt>
                <c:pt idx="35">
                  <c:v>43800</c:v>
                </c:pt>
              </c:numCache>
            </c:numRef>
          </c:cat>
          <c:val>
            <c:numRef>
              <c:f>'Fig1'!$H$29:$H$64</c:f>
              <c:numCache>
                <c:formatCode>0.00</c:formatCode>
                <c:ptCount val="36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53.591433761421293</c:v>
                </c:pt>
                <c:pt idx="17">
                  <c:v>50.648410354630776</c:v>
                </c:pt>
                <c:pt idx="18">
                  <c:v>48.507711834331801</c:v>
                </c:pt>
                <c:pt idx="19">
                  <c:v>46.196418082304461</c:v>
                </c:pt>
                <c:pt idx="20">
                  <c:v>44.31383536623435</c:v>
                </c:pt>
                <c:pt idx="21">
                  <c:v>42.784806615875382</c:v>
                </c:pt>
                <c:pt idx="22">
                  <c:v>41.332418619994193</c:v>
                </c:pt>
                <c:pt idx="23">
                  <c:v>40.115264059370858</c:v>
                </c:pt>
                <c:pt idx="24">
                  <c:v>39.050347741184403</c:v>
                </c:pt>
                <c:pt idx="25">
                  <c:v>38.086926598240176</c:v>
                </c:pt>
                <c:pt idx="26">
                  <c:v>37.059819206516536</c:v>
                </c:pt>
                <c:pt idx="27">
                  <c:v>#N/A</c:v>
                </c:pt>
                <c:pt idx="28">
                  <c:v>#N/A</c:v>
                </c:pt>
                <c:pt idx="29">
                  <c:v>34.654380655369181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31.333171220414716</c:v>
                </c:pt>
              </c:numCache>
            </c:numRef>
          </c:val>
          <c:smooth val="0"/>
        </c:ser>
        <c:ser>
          <c:idx val="4"/>
          <c:order val="4"/>
          <c:tx>
            <c:strRef>
              <c:f>'Fig1'!$B$87</c:f>
              <c:strCache>
                <c:ptCount val="1"/>
                <c:pt idx="0">
                  <c:v>95% NYMEX futures lower confidence interval</c:v>
                </c:pt>
              </c:strCache>
            </c:strRef>
          </c:tx>
          <c:spPr>
            <a:ln w="28575">
              <a:solidFill>
                <a:srgbClr val="5D9732"/>
              </a:solidFill>
              <a:prstDash val="sysDash"/>
            </a:ln>
          </c:spPr>
          <c:marker>
            <c:symbol val="circle"/>
            <c:size val="7"/>
            <c:spPr>
              <a:solidFill>
                <a:srgbClr val="5D9732"/>
              </a:solidFill>
              <a:ln w="15875">
                <a:noFill/>
              </a:ln>
            </c:spPr>
          </c:marker>
          <c:cat>
            <c:numRef>
              <c:f>'Fig1'!$B$29:$B$64</c:f>
              <c:numCache>
                <c:formatCode>mmm\ yyyy</c:formatCode>
                <c:ptCount val="36"/>
                <c:pt idx="0">
                  <c:v>42736</c:v>
                </c:pt>
                <c:pt idx="1">
                  <c:v>42767</c:v>
                </c:pt>
                <c:pt idx="2">
                  <c:v>42795</c:v>
                </c:pt>
                <c:pt idx="3">
                  <c:v>42826</c:v>
                </c:pt>
                <c:pt idx="4">
                  <c:v>42856</c:v>
                </c:pt>
                <c:pt idx="5">
                  <c:v>42887</c:v>
                </c:pt>
                <c:pt idx="6">
                  <c:v>42917</c:v>
                </c:pt>
                <c:pt idx="7">
                  <c:v>42948</c:v>
                </c:pt>
                <c:pt idx="8">
                  <c:v>42979</c:v>
                </c:pt>
                <c:pt idx="9">
                  <c:v>43009</c:v>
                </c:pt>
                <c:pt idx="10">
                  <c:v>43040</c:v>
                </c:pt>
                <c:pt idx="11">
                  <c:v>43070</c:v>
                </c:pt>
                <c:pt idx="12">
                  <c:v>43101</c:v>
                </c:pt>
                <c:pt idx="13">
                  <c:v>43132</c:v>
                </c:pt>
                <c:pt idx="14">
                  <c:v>43160</c:v>
                </c:pt>
                <c:pt idx="15">
                  <c:v>43191</c:v>
                </c:pt>
                <c:pt idx="16">
                  <c:v>43221</c:v>
                </c:pt>
                <c:pt idx="17">
                  <c:v>43252</c:v>
                </c:pt>
                <c:pt idx="18">
                  <c:v>43282</c:v>
                </c:pt>
                <c:pt idx="19">
                  <c:v>43313</c:v>
                </c:pt>
                <c:pt idx="20">
                  <c:v>43344</c:v>
                </c:pt>
                <c:pt idx="21">
                  <c:v>43374</c:v>
                </c:pt>
                <c:pt idx="22">
                  <c:v>43405</c:v>
                </c:pt>
                <c:pt idx="23">
                  <c:v>43435</c:v>
                </c:pt>
                <c:pt idx="24">
                  <c:v>43466</c:v>
                </c:pt>
                <c:pt idx="25">
                  <c:v>43497</c:v>
                </c:pt>
                <c:pt idx="26">
                  <c:v>43525</c:v>
                </c:pt>
                <c:pt idx="27">
                  <c:v>43556</c:v>
                </c:pt>
                <c:pt idx="28">
                  <c:v>43586</c:v>
                </c:pt>
                <c:pt idx="29">
                  <c:v>43617</c:v>
                </c:pt>
                <c:pt idx="30">
                  <c:v>43647</c:v>
                </c:pt>
                <c:pt idx="31">
                  <c:v>43678</c:v>
                </c:pt>
                <c:pt idx="32">
                  <c:v>43709</c:v>
                </c:pt>
                <c:pt idx="33">
                  <c:v>43739</c:v>
                </c:pt>
                <c:pt idx="34">
                  <c:v>43770</c:v>
                </c:pt>
                <c:pt idx="35">
                  <c:v>43800</c:v>
                </c:pt>
              </c:numCache>
            </c:numRef>
          </c:cat>
          <c:val>
            <c:numRef>
              <c:f>'Fig1'!$I$29:$I$64</c:f>
              <c:numCache>
                <c:formatCode>0.00</c:formatCode>
                <c:ptCount val="36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72.819490468815985</c:v>
                </c:pt>
                <c:pt idx="17">
                  <c:v>76.26835821604061</c:v>
                </c:pt>
                <c:pt idx="18">
                  <c:v>78.500451165477116</c:v>
                </c:pt>
                <c:pt idx="19">
                  <c:v>81.044624224537628</c:v>
                </c:pt>
                <c:pt idx="20">
                  <c:v>82.981072832208739</c:v>
                </c:pt>
                <c:pt idx="21">
                  <c:v>84.445202626191104</c:v>
                </c:pt>
                <c:pt idx="22">
                  <c:v>86.03356742060646</c:v>
                </c:pt>
                <c:pt idx="23">
                  <c:v>87.417386030662925</c:v>
                </c:pt>
                <c:pt idx="24">
                  <c:v>88.580173957116358</c:v>
                </c:pt>
                <c:pt idx="25">
                  <c:v>89.55287046336781</c:v>
                </c:pt>
                <c:pt idx="26">
                  <c:v>90.853564536762462</c:v>
                </c:pt>
                <c:pt idx="27">
                  <c:v>#N/A</c:v>
                </c:pt>
                <c:pt idx="28">
                  <c:v>#N/A</c:v>
                </c:pt>
                <c:pt idx="29">
                  <c:v>93.741222741970631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98.115153885126304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320801952"/>
        <c:axId val="320802512"/>
      </c:lineChart>
      <c:dateAx>
        <c:axId val="320801952"/>
        <c:scaling>
          <c:orientation val="minMax"/>
        </c:scaling>
        <c:delete val="0"/>
        <c:axPos val="b"/>
        <c:numFmt formatCode="mmm\ yyyy" sourceLinked="0"/>
        <c:majorTickMark val="cross"/>
        <c:minorTickMark val="out"/>
        <c:tickLblPos val="nextTo"/>
        <c:spPr>
          <a:ln>
            <a:solidFill>
              <a:schemeClr val="tx1"/>
            </a:solidFill>
          </a:ln>
        </c:spPr>
        <c:crossAx val="320802512"/>
        <c:crosses val="autoZero"/>
        <c:auto val="1"/>
        <c:lblOffset val="100"/>
        <c:baseTimeUnit val="months"/>
        <c:majorUnit val="6"/>
        <c:majorTimeUnit val="months"/>
        <c:minorUnit val="1"/>
        <c:minorTimeUnit val="months"/>
      </c:dateAx>
      <c:valAx>
        <c:axId val="320802512"/>
        <c:scaling>
          <c:orientation val="minMax"/>
          <c:max val="140"/>
          <c:min val="0"/>
        </c:scaling>
        <c:delete val="0"/>
        <c:axPos val="l"/>
        <c:majorGridlines>
          <c:spPr>
            <a:ln>
              <a:solidFill>
                <a:schemeClr val="bg1">
                  <a:lumMod val="75000"/>
                </a:schemeClr>
              </a:solidFill>
            </a:ln>
          </c:spPr>
        </c:majorGridlines>
        <c:numFmt formatCode="0" sourceLinked="0"/>
        <c:majorTickMark val="out"/>
        <c:minorTickMark val="none"/>
        <c:tickLblPos val="nextTo"/>
        <c:spPr>
          <a:ln>
            <a:noFill/>
          </a:ln>
        </c:spPr>
        <c:crossAx val="320801952"/>
        <c:crosses val="autoZero"/>
        <c:crossBetween val="between"/>
        <c:majorUnit val="20"/>
      </c:valAx>
    </c:plotArea>
    <c:legend>
      <c:legendPos val="l"/>
      <c:layout>
        <c:manualLayout>
          <c:xMode val="edge"/>
          <c:yMode val="edge"/>
          <c:x val="8.1479510183178325E-2"/>
          <c:y val="0.16500170142048826"/>
          <c:w val="0.62908648614045182"/>
          <c:h val="0.22246471159608991"/>
        </c:manualLayout>
      </c:layout>
      <c:overlay val="1"/>
    </c:legend>
    <c:plotVisOnly val="1"/>
    <c:dispBlanksAs val="gap"/>
    <c:showDLblsOverMax val="0"/>
  </c:chart>
  <c:spPr>
    <a:ln>
      <a:noFill/>
    </a:ln>
  </c:spPr>
  <c:txPr>
    <a:bodyPr/>
    <a:lstStyle/>
    <a:p>
      <a:pPr>
        <a:defRPr sz="1000">
          <a:latin typeface="Arial" pitchFamily="34" charset="0"/>
          <a:cs typeface="Arial" pitchFamily="34" charset="0"/>
        </a:defRPr>
      </a:pPr>
      <a:endParaRPr lang="en-US"/>
    </a:p>
  </c:txPr>
  <c:printSettings>
    <c:headerFooter/>
    <c:pageMargins b="0.75000000000001465" l="0.70000000000000062" r="0.70000000000000062" t="0.75000000000001465" header="0.30000000000000032" footer="0.30000000000000032"/>
    <c:pageSetup orientation="landscape"/>
  </c:printSettings>
  <c:userShapes r:id="rId1"/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 algn="l">
              <a:defRPr sz="1400"/>
            </a:pPr>
            <a:r>
              <a:rPr lang="en-US" sz="1400" b="0"/>
              <a:t>U.S. gasoline and crude oil prices</a:t>
            </a:r>
          </a:p>
          <a:p>
            <a:pPr algn="l">
              <a:defRPr sz="1400"/>
            </a:pPr>
            <a:r>
              <a:rPr lang="en-US" sz="1000" b="0"/>
              <a:t>dollars per gallon</a:t>
            </a:r>
          </a:p>
        </c:rich>
      </c:tx>
      <c:layout>
        <c:manualLayout>
          <c:xMode val="edge"/>
          <c:yMode val="edge"/>
          <c:x val="1.1804293694058183E-2"/>
          <c:y val="1.574803149606387E-2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8.3296661088095691E-2"/>
          <c:y val="0.17511873146035103"/>
          <c:w val="0.89581058465252816"/>
          <c:h val="0.58984609172374158"/>
        </c:manualLayout>
      </c:layout>
      <c:barChart>
        <c:barDir val="col"/>
        <c:grouping val="clustered"/>
        <c:varyColors val="0"/>
        <c:ser>
          <c:idx val="2"/>
          <c:order val="2"/>
          <c:tx>
            <c:v>Price difference</c:v>
          </c:tx>
          <c:spPr>
            <a:solidFill>
              <a:schemeClr val="accent3"/>
            </a:solidFill>
          </c:spPr>
          <c:invertIfNegative val="0"/>
          <c:cat>
            <c:numRef>
              <c:f>'Fig2'!$A$28:$A$99</c:f>
              <c:numCache>
                <c:formatCode>mmm\ yyyy</c:formatCode>
                <c:ptCount val="72"/>
                <c:pt idx="0">
                  <c:v>41640</c:v>
                </c:pt>
                <c:pt idx="1">
                  <c:v>41671</c:v>
                </c:pt>
                <c:pt idx="2">
                  <c:v>41699</c:v>
                </c:pt>
                <c:pt idx="3">
                  <c:v>41730</c:v>
                </c:pt>
                <c:pt idx="4">
                  <c:v>41760</c:v>
                </c:pt>
                <c:pt idx="5">
                  <c:v>41791</c:v>
                </c:pt>
                <c:pt idx="6">
                  <c:v>41821</c:v>
                </c:pt>
                <c:pt idx="7">
                  <c:v>41852</c:v>
                </c:pt>
                <c:pt idx="8">
                  <c:v>41883</c:v>
                </c:pt>
                <c:pt idx="9">
                  <c:v>41913</c:v>
                </c:pt>
                <c:pt idx="10">
                  <c:v>41944</c:v>
                </c:pt>
                <c:pt idx="11">
                  <c:v>41974</c:v>
                </c:pt>
                <c:pt idx="12">
                  <c:v>42005</c:v>
                </c:pt>
                <c:pt idx="13">
                  <c:v>42036</c:v>
                </c:pt>
                <c:pt idx="14">
                  <c:v>42064</c:v>
                </c:pt>
                <c:pt idx="15">
                  <c:v>42095</c:v>
                </c:pt>
                <c:pt idx="16">
                  <c:v>42125</c:v>
                </c:pt>
                <c:pt idx="17">
                  <c:v>42156</c:v>
                </c:pt>
                <c:pt idx="18">
                  <c:v>42186</c:v>
                </c:pt>
                <c:pt idx="19">
                  <c:v>42217</c:v>
                </c:pt>
                <c:pt idx="20">
                  <c:v>42248</c:v>
                </c:pt>
                <c:pt idx="21">
                  <c:v>42278</c:v>
                </c:pt>
                <c:pt idx="22">
                  <c:v>42309</c:v>
                </c:pt>
                <c:pt idx="23">
                  <c:v>42339</c:v>
                </c:pt>
                <c:pt idx="24">
                  <c:v>42370</c:v>
                </c:pt>
                <c:pt idx="25">
                  <c:v>42401</c:v>
                </c:pt>
                <c:pt idx="26">
                  <c:v>42430</c:v>
                </c:pt>
                <c:pt idx="27">
                  <c:v>42461</c:v>
                </c:pt>
                <c:pt idx="28">
                  <c:v>42491</c:v>
                </c:pt>
                <c:pt idx="29">
                  <c:v>42522</c:v>
                </c:pt>
                <c:pt idx="30">
                  <c:v>42552</c:v>
                </c:pt>
                <c:pt idx="31">
                  <c:v>42583</c:v>
                </c:pt>
                <c:pt idx="32">
                  <c:v>42614</c:v>
                </c:pt>
                <c:pt idx="33">
                  <c:v>42644</c:v>
                </c:pt>
                <c:pt idx="34">
                  <c:v>42675</c:v>
                </c:pt>
                <c:pt idx="35">
                  <c:v>42705</c:v>
                </c:pt>
                <c:pt idx="36">
                  <c:v>42736</c:v>
                </c:pt>
                <c:pt idx="37">
                  <c:v>42767</c:v>
                </c:pt>
                <c:pt idx="38">
                  <c:v>42795</c:v>
                </c:pt>
                <c:pt idx="39">
                  <c:v>42826</c:v>
                </c:pt>
                <c:pt idx="40">
                  <c:v>42856</c:v>
                </c:pt>
                <c:pt idx="41">
                  <c:v>42887</c:v>
                </c:pt>
                <c:pt idx="42">
                  <c:v>42917</c:v>
                </c:pt>
                <c:pt idx="43">
                  <c:v>42948</c:v>
                </c:pt>
                <c:pt idx="44">
                  <c:v>42979</c:v>
                </c:pt>
                <c:pt idx="45">
                  <c:v>43009</c:v>
                </c:pt>
                <c:pt idx="46">
                  <c:v>43040</c:v>
                </c:pt>
                <c:pt idx="47">
                  <c:v>43070</c:v>
                </c:pt>
                <c:pt idx="48">
                  <c:v>43101</c:v>
                </c:pt>
                <c:pt idx="49">
                  <c:v>43132</c:v>
                </c:pt>
                <c:pt idx="50">
                  <c:v>43160</c:v>
                </c:pt>
                <c:pt idx="51">
                  <c:v>43191</c:v>
                </c:pt>
                <c:pt idx="52">
                  <c:v>43221</c:v>
                </c:pt>
                <c:pt idx="53">
                  <c:v>43252</c:v>
                </c:pt>
                <c:pt idx="54">
                  <c:v>43282</c:v>
                </c:pt>
                <c:pt idx="55">
                  <c:v>43313</c:v>
                </c:pt>
                <c:pt idx="56">
                  <c:v>43344</c:v>
                </c:pt>
                <c:pt idx="57">
                  <c:v>43374</c:v>
                </c:pt>
                <c:pt idx="58">
                  <c:v>43405</c:v>
                </c:pt>
                <c:pt idx="59">
                  <c:v>43435</c:v>
                </c:pt>
                <c:pt idx="60">
                  <c:v>43466</c:v>
                </c:pt>
                <c:pt idx="61">
                  <c:v>43497</c:v>
                </c:pt>
                <c:pt idx="62">
                  <c:v>43525</c:v>
                </c:pt>
                <c:pt idx="63">
                  <c:v>43556</c:v>
                </c:pt>
                <c:pt idx="64">
                  <c:v>43586</c:v>
                </c:pt>
                <c:pt idx="65">
                  <c:v>43617</c:v>
                </c:pt>
                <c:pt idx="66">
                  <c:v>43647</c:v>
                </c:pt>
                <c:pt idx="67">
                  <c:v>43678</c:v>
                </c:pt>
                <c:pt idx="68">
                  <c:v>43709</c:v>
                </c:pt>
                <c:pt idx="69">
                  <c:v>43739</c:v>
                </c:pt>
                <c:pt idx="70">
                  <c:v>43770</c:v>
                </c:pt>
                <c:pt idx="71">
                  <c:v>43800</c:v>
                </c:pt>
              </c:numCache>
            </c:numRef>
          </c:cat>
          <c:val>
            <c:numRef>
              <c:f>'Fig2'!$E$28:$E$99</c:f>
              <c:numCache>
                <c:formatCode>0.00</c:formatCode>
                <c:ptCount val="72"/>
                <c:pt idx="0">
                  <c:v>1.0844047619047621</c:v>
                </c:pt>
                <c:pt idx="1">
                  <c:v>0.99053571428571452</c:v>
                </c:pt>
                <c:pt idx="2">
                  <c:v>1.1501047619047617</c:v>
                </c:pt>
                <c:pt idx="3">
                  <c:v>1.2762261904761902</c:v>
                </c:pt>
                <c:pt idx="4">
                  <c:v>1.2772738095238094</c:v>
                </c:pt>
                <c:pt idx="5">
                  <c:v>1.2508857142857144</c:v>
                </c:pt>
                <c:pt idx="6">
                  <c:v>1.2012499999999999</c:v>
                </c:pt>
                <c:pt idx="7">
                  <c:v>1.2100714285714287</c:v>
                </c:pt>
                <c:pt idx="8">
                  <c:v>1.2095333333333333</c:v>
                </c:pt>
                <c:pt idx="9">
                  <c:v>1.1469285714285715</c:v>
                </c:pt>
                <c:pt idx="10">
                  <c:v>1.1108214285714288</c:v>
                </c:pt>
                <c:pt idx="11">
                  <c:v>1.0973619047619045</c:v>
                </c:pt>
                <c:pt idx="12">
                  <c:v>0.99670238095238073</c:v>
                </c:pt>
                <c:pt idx="13">
                  <c:v>1.0514880952380954</c:v>
                </c:pt>
                <c:pt idx="14">
                  <c:v>1.3209809523809524</c:v>
                </c:pt>
                <c:pt idx="15">
                  <c:v>1.1949523809523808</c:v>
                </c:pt>
                <c:pt idx="16">
                  <c:v>1.3218214285714285</c:v>
                </c:pt>
                <c:pt idx="17">
                  <c:v>1.3701714285714286</c:v>
                </c:pt>
                <c:pt idx="18">
                  <c:v>1.522071428571429</c:v>
                </c:pt>
                <c:pt idx="19">
                  <c:v>1.5654857142857144</c:v>
                </c:pt>
                <c:pt idx="20">
                  <c:v>1.3085833333333334</c:v>
                </c:pt>
                <c:pt idx="21">
                  <c:v>1.2240476190476191</c:v>
                </c:pt>
                <c:pt idx="22">
                  <c:v>1.1715714285714285</c:v>
                </c:pt>
                <c:pt idx="23">
                  <c:v>1.1891666666666665</c:v>
                </c:pt>
                <c:pt idx="24">
                  <c:v>1.2344523809523809</c:v>
                </c:pt>
                <c:pt idx="25">
                  <c:v>1.0843142857142858</c:v>
                </c:pt>
                <c:pt idx="26">
                  <c:v>1.1635119047619047</c:v>
                </c:pt>
                <c:pt idx="27">
                  <c:v>1.2148928571428572</c:v>
                </c:pt>
                <c:pt idx="28">
                  <c:v>1.2472476190476187</c:v>
                </c:pt>
                <c:pt idx="29">
                  <c:v>1.2712142857142856</c:v>
                </c:pt>
                <c:pt idx="30">
                  <c:v>1.2089999999999999</c:v>
                </c:pt>
                <c:pt idx="31">
                  <c:v>1.1609333333333334</c:v>
                </c:pt>
                <c:pt idx="32">
                  <c:v>1.2011190476190479</c:v>
                </c:pt>
                <c:pt idx="33">
                  <c:v>1.1339238095238096</c:v>
                </c:pt>
                <c:pt idx="34">
                  <c:v>1.1324523809523812</c:v>
                </c:pt>
                <c:pt idx="35">
                  <c:v>1.0956785714285717</c:v>
                </c:pt>
                <c:pt idx="36">
                  <c:v>1.1587619047619049</c:v>
                </c:pt>
                <c:pt idx="37">
                  <c:v>1.0840000000000003</c:v>
                </c:pt>
                <c:pt idx="38">
                  <c:v>1.1666666666666667</c:v>
                </c:pt>
                <c:pt idx="39">
                  <c:v>1.2393928571428572</c:v>
                </c:pt>
                <c:pt idx="40">
                  <c:v>1.240447619047619</c:v>
                </c:pt>
                <c:pt idx="41">
                  <c:v>1.2710238095238098</c:v>
                </c:pt>
                <c:pt idx="42">
                  <c:v>1.1969428571428571</c:v>
                </c:pt>
                <c:pt idx="43">
                  <c:v>1.2328690476190478</c:v>
                </c:pt>
                <c:pt idx="44">
                  <c:v>1.4359642857142856</c:v>
                </c:pt>
                <c:pt idx="45">
                  <c:v>1.2464285714285712</c:v>
                </c:pt>
                <c:pt idx="46">
                  <c:v>1.1925476190476194</c:v>
                </c:pt>
                <c:pt idx="47">
                  <c:v>1.0638928571428572</c:v>
                </c:pt>
                <c:pt idx="48">
                  <c:v>1.0617904761904764</c:v>
                </c:pt>
                <c:pt idx="49">
                  <c:v>1.1298690476190476</c:v>
                </c:pt>
                <c:pt idx="50">
                  <c:v>1.1933948095238092</c:v>
                </c:pt>
                <c:pt idx="51">
                  <c:v>1.2887660952380955</c:v>
                </c:pt>
                <c:pt idx="52">
                  <c:v>1.3491021428571428</c:v>
                </c:pt>
                <c:pt idx="53">
                  <c:v>1.3555446666666671</c:v>
                </c:pt>
                <c:pt idx="54">
                  <c:v>1.3400041904761906</c:v>
                </c:pt>
                <c:pt idx="55">
                  <c:v>1.3230661904761905</c:v>
                </c:pt>
                <c:pt idx="56">
                  <c:v>1.2885371904761904</c:v>
                </c:pt>
                <c:pt idx="57">
                  <c:v>1.2561401904761904</c:v>
                </c:pt>
                <c:pt idx="58">
                  <c:v>1.1749971904761904</c:v>
                </c:pt>
                <c:pt idx="59">
                  <c:v>1.1214571904761905</c:v>
                </c:pt>
                <c:pt idx="60">
                  <c:v>1.0785491904761904</c:v>
                </c:pt>
                <c:pt idx="61">
                  <c:v>1.0979691904761906</c:v>
                </c:pt>
                <c:pt idx="62">
                  <c:v>1.2227581904761904</c:v>
                </c:pt>
                <c:pt idx="63">
                  <c:v>1.3029281904761907</c:v>
                </c:pt>
                <c:pt idx="64">
                  <c:v>1.3387156666666666</c:v>
                </c:pt>
                <c:pt idx="65">
                  <c:v>1.3572446666666667</c:v>
                </c:pt>
                <c:pt idx="66">
                  <c:v>1.3343211428571431</c:v>
                </c:pt>
                <c:pt idx="67">
                  <c:v>1.312535142857143</c:v>
                </c:pt>
                <c:pt idx="68">
                  <c:v>1.2524061428571427</c:v>
                </c:pt>
                <c:pt idx="69">
                  <c:v>1.2066706190476189</c:v>
                </c:pt>
                <c:pt idx="70">
                  <c:v>1.1563086190476191</c:v>
                </c:pt>
                <c:pt idx="71">
                  <c:v>1.0983150952380956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80"/>
        <c:axId val="320809232"/>
        <c:axId val="320809792"/>
      </c:barChart>
      <c:lineChart>
        <c:grouping val="standard"/>
        <c:varyColors val="0"/>
        <c:ser>
          <c:idx val="0"/>
          <c:order val="0"/>
          <c:tx>
            <c:v>Retail regular gasoline</c:v>
          </c:tx>
          <c:spPr>
            <a:ln>
              <a:solidFill>
                <a:schemeClr val="accent1"/>
              </a:solidFill>
            </a:ln>
          </c:spPr>
          <c:marker>
            <c:symbol val="none"/>
          </c:marker>
          <c:cat>
            <c:numRef>
              <c:f>'Fig2'!$A$28:$A$99</c:f>
              <c:numCache>
                <c:formatCode>mmm\ yyyy</c:formatCode>
                <c:ptCount val="72"/>
                <c:pt idx="0">
                  <c:v>41640</c:v>
                </c:pt>
                <c:pt idx="1">
                  <c:v>41671</c:v>
                </c:pt>
                <c:pt idx="2">
                  <c:v>41699</c:v>
                </c:pt>
                <c:pt idx="3">
                  <c:v>41730</c:v>
                </c:pt>
                <c:pt idx="4">
                  <c:v>41760</c:v>
                </c:pt>
                <c:pt idx="5">
                  <c:v>41791</c:v>
                </c:pt>
                <c:pt idx="6">
                  <c:v>41821</c:v>
                </c:pt>
                <c:pt idx="7">
                  <c:v>41852</c:v>
                </c:pt>
                <c:pt idx="8">
                  <c:v>41883</c:v>
                </c:pt>
                <c:pt idx="9">
                  <c:v>41913</c:v>
                </c:pt>
                <c:pt idx="10">
                  <c:v>41944</c:v>
                </c:pt>
                <c:pt idx="11">
                  <c:v>41974</c:v>
                </c:pt>
                <c:pt idx="12">
                  <c:v>42005</c:v>
                </c:pt>
                <c:pt idx="13">
                  <c:v>42036</c:v>
                </c:pt>
                <c:pt idx="14">
                  <c:v>42064</c:v>
                </c:pt>
                <c:pt idx="15">
                  <c:v>42095</c:v>
                </c:pt>
                <c:pt idx="16">
                  <c:v>42125</c:v>
                </c:pt>
                <c:pt idx="17">
                  <c:v>42156</c:v>
                </c:pt>
                <c:pt idx="18">
                  <c:v>42186</c:v>
                </c:pt>
                <c:pt idx="19">
                  <c:v>42217</c:v>
                </c:pt>
                <c:pt idx="20">
                  <c:v>42248</c:v>
                </c:pt>
                <c:pt idx="21">
                  <c:v>42278</c:v>
                </c:pt>
                <c:pt idx="22">
                  <c:v>42309</c:v>
                </c:pt>
                <c:pt idx="23">
                  <c:v>42339</c:v>
                </c:pt>
                <c:pt idx="24">
                  <c:v>42370</c:v>
                </c:pt>
                <c:pt idx="25">
                  <c:v>42401</c:v>
                </c:pt>
                <c:pt idx="26">
                  <c:v>42430</c:v>
                </c:pt>
                <c:pt idx="27">
                  <c:v>42461</c:v>
                </c:pt>
                <c:pt idx="28">
                  <c:v>42491</c:v>
                </c:pt>
                <c:pt idx="29">
                  <c:v>42522</c:v>
                </c:pt>
                <c:pt idx="30">
                  <c:v>42552</c:v>
                </c:pt>
                <c:pt idx="31">
                  <c:v>42583</c:v>
                </c:pt>
                <c:pt idx="32">
                  <c:v>42614</c:v>
                </c:pt>
                <c:pt idx="33">
                  <c:v>42644</c:v>
                </c:pt>
                <c:pt idx="34">
                  <c:v>42675</c:v>
                </c:pt>
                <c:pt idx="35">
                  <c:v>42705</c:v>
                </c:pt>
                <c:pt idx="36">
                  <c:v>42736</c:v>
                </c:pt>
                <c:pt idx="37">
                  <c:v>42767</c:v>
                </c:pt>
                <c:pt idx="38">
                  <c:v>42795</c:v>
                </c:pt>
                <c:pt idx="39">
                  <c:v>42826</c:v>
                </c:pt>
                <c:pt idx="40">
                  <c:v>42856</c:v>
                </c:pt>
                <c:pt idx="41">
                  <c:v>42887</c:v>
                </c:pt>
                <c:pt idx="42">
                  <c:v>42917</c:v>
                </c:pt>
                <c:pt idx="43">
                  <c:v>42948</c:v>
                </c:pt>
                <c:pt idx="44">
                  <c:v>42979</c:v>
                </c:pt>
                <c:pt idx="45">
                  <c:v>43009</c:v>
                </c:pt>
                <c:pt idx="46">
                  <c:v>43040</c:v>
                </c:pt>
                <c:pt idx="47">
                  <c:v>43070</c:v>
                </c:pt>
                <c:pt idx="48">
                  <c:v>43101</c:v>
                </c:pt>
                <c:pt idx="49">
                  <c:v>43132</c:v>
                </c:pt>
                <c:pt idx="50">
                  <c:v>43160</c:v>
                </c:pt>
                <c:pt idx="51">
                  <c:v>43191</c:v>
                </c:pt>
                <c:pt idx="52">
                  <c:v>43221</c:v>
                </c:pt>
                <c:pt idx="53">
                  <c:v>43252</c:v>
                </c:pt>
                <c:pt idx="54">
                  <c:v>43282</c:v>
                </c:pt>
                <c:pt idx="55">
                  <c:v>43313</c:v>
                </c:pt>
                <c:pt idx="56">
                  <c:v>43344</c:v>
                </c:pt>
                <c:pt idx="57">
                  <c:v>43374</c:v>
                </c:pt>
                <c:pt idx="58">
                  <c:v>43405</c:v>
                </c:pt>
                <c:pt idx="59">
                  <c:v>43435</c:v>
                </c:pt>
                <c:pt idx="60">
                  <c:v>43466</c:v>
                </c:pt>
                <c:pt idx="61">
                  <c:v>43497</c:v>
                </c:pt>
                <c:pt idx="62">
                  <c:v>43525</c:v>
                </c:pt>
                <c:pt idx="63">
                  <c:v>43556</c:v>
                </c:pt>
                <c:pt idx="64">
                  <c:v>43586</c:v>
                </c:pt>
                <c:pt idx="65">
                  <c:v>43617</c:v>
                </c:pt>
                <c:pt idx="66">
                  <c:v>43647</c:v>
                </c:pt>
                <c:pt idx="67">
                  <c:v>43678</c:v>
                </c:pt>
                <c:pt idx="68">
                  <c:v>43709</c:v>
                </c:pt>
                <c:pt idx="69">
                  <c:v>43739</c:v>
                </c:pt>
                <c:pt idx="70">
                  <c:v>43770</c:v>
                </c:pt>
                <c:pt idx="71">
                  <c:v>43800</c:v>
                </c:pt>
              </c:numCache>
            </c:numRef>
          </c:cat>
          <c:val>
            <c:numRef>
              <c:f>'Fig2'!$B$28:$B$99</c:f>
              <c:numCache>
                <c:formatCode>0.00</c:formatCode>
                <c:ptCount val="72"/>
                <c:pt idx="0">
                  <c:v>3.3125</c:v>
                </c:pt>
                <c:pt idx="1">
                  <c:v>3.3562500000000002</c:v>
                </c:pt>
                <c:pt idx="2">
                  <c:v>3.5331999999999999</c:v>
                </c:pt>
                <c:pt idx="3">
                  <c:v>3.6607499999999997</c:v>
                </c:pt>
                <c:pt idx="4">
                  <c:v>3.6727499999999997</c:v>
                </c:pt>
                <c:pt idx="5">
                  <c:v>3.6916000000000002</c:v>
                </c:pt>
                <c:pt idx="6">
                  <c:v>3.6112500000000001</c:v>
                </c:pt>
                <c:pt idx="7">
                  <c:v>3.4864999999999999</c:v>
                </c:pt>
                <c:pt idx="8">
                  <c:v>3.4062000000000001</c:v>
                </c:pt>
                <c:pt idx="9">
                  <c:v>3.1705000000000001</c:v>
                </c:pt>
                <c:pt idx="10">
                  <c:v>2.9122500000000002</c:v>
                </c:pt>
                <c:pt idx="11">
                  <c:v>2.5425999999999997</c:v>
                </c:pt>
                <c:pt idx="12">
                  <c:v>2.1157499999999998</c:v>
                </c:pt>
                <c:pt idx="13">
                  <c:v>2.2162500000000001</c:v>
                </c:pt>
                <c:pt idx="14">
                  <c:v>2.4636</c:v>
                </c:pt>
                <c:pt idx="15">
                  <c:v>2.4689999999999999</c:v>
                </c:pt>
                <c:pt idx="16">
                  <c:v>2.7182499999999998</c:v>
                </c:pt>
                <c:pt idx="17">
                  <c:v>2.8016000000000001</c:v>
                </c:pt>
                <c:pt idx="18">
                  <c:v>2.7935000000000003</c:v>
                </c:pt>
                <c:pt idx="19">
                  <c:v>2.6362000000000001</c:v>
                </c:pt>
                <c:pt idx="20">
                  <c:v>2.3652500000000001</c:v>
                </c:pt>
                <c:pt idx="21">
                  <c:v>2.29</c:v>
                </c:pt>
                <c:pt idx="22">
                  <c:v>2.1579999999999999</c:v>
                </c:pt>
                <c:pt idx="23">
                  <c:v>2.0375000000000001</c:v>
                </c:pt>
                <c:pt idx="24">
                  <c:v>1.9484999999999999</c:v>
                </c:pt>
                <c:pt idx="25">
                  <c:v>1.7636000000000001</c:v>
                </c:pt>
                <c:pt idx="26">
                  <c:v>1.96875</c:v>
                </c:pt>
                <c:pt idx="27">
                  <c:v>2.1127500000000001</c:v>
                </c:pt>
                <c:pt idx="28">
                  <c:v>2.2681999999999998</c:v>
                </c:pt>
                <c:pt idx="29">
                  <c:v>2.3654999999999999</c:v>
                </c:pt>
                <c:pt idx="30">
                  <c:v>2.2389999999999999</c:v>
                </c:pt>
                <c:pt idx="31">
                  <c:v>2.1776</c:v>
                </c:pt>
                <c:pt idx="32">
                  <c:v>2.2185000000000001</c:v>
                </c:pt>
                <c:pt idx="33">
                  <c:v>2.2494000000000001</c:v>
                </c:pt>
                <c:pt idx="34">
                  <c:v>2.1815000000000002</c:v>
                </c:pt>
                <c:pt idx="35">
                  <c:v>2.2542500000000003</c:v>
                </c:pt>
                <c:pt idx="36">
                  <c:v>2.3490000000000002</c:v>
                </c:pt>
                <c:pt idx="37">
                  <c:v>2.3040000000000003</c:v>
                </c:pt>
                <c:pt idx="38">
                  <c:v>2.3250000000000002</c:v>
                </c:pt>
                <c:pt idx="39">
                  <c:v>2.4172500000000001</c:v>
                </c:pt>
                <c:pt idx="40">
                  <c:v>2.3914</c:v>
                </c:pt>
                <c:pt idx="41">
                  <c:v>2.3465000000000003</c:v>
                </c:pt>
                <c:pt idx="42">
                  <c:v>2.2997999999999998</c:v>
                </c:pt>
                <c:pt idx="43">
                  <c:v>2.3802500000000002</c:v>
                </c:pt>
                <c:pt idx="44">
                  <c:v>2.6452499999999999</c:v>
                </c:pt>
                <c:pt idx="45">
                  <c:v>2.5049999999999999</c:v>
                </c:pt>
                <c:pt idx="46">
                  <c:v>2.5635000000000003</c:v>
                </c:pt>
                <c:pt idx="47">
                  <c:v>2.47675</c:v>
                </c:pt>
                <c:pt idx="48">
                  <c:v>2.5546000000000002</c:v>
                </c:pt>
                <c:pt idx="49">
                  <c:v>2.58725</c:v>
                </c:pt>
                <c:pt idx="50">
                  <c:v>2.6338709999999996</c:v>
                </c:pt>
                <c:pt idx="51">
                  <c:v>2.6935280000000001</c:v>
                </c:pt>
                <c:pt idx="52">
                  <c:v>2.706245</c:v>
                </c:pt>
                <c:pt idx="53">
                  <c:v>2.6888780000000003</c:v>
                </c:pt>
                <c:pt idx="54">
                  <c:v>2.6495280000000001</c:v>
                </c:pt>
                <c:pt idx="55">
                  <c:v>2.63259</c:v>
                </c:pt>
                <c:pt idx="56">
                  <c:v>2.598061</c:v>
                </c:pt>
                <c:pt idx="57">
                  <c:v>2.5656639999999999</c:v>
                </c:pt>
                <c:pt idx="58">
                  <c:v>2.484521</c:v>
                </c:pt>
                <c:pt idx="59">
                  <c:v>2.4309810000000001</c:v>
                </c:pt>
                <c:pt idx="60">
                  <c:v>2.3880729999999999</c:v>
                </c:pt>
                <c:pt idx="61">
                  <c:v>2.4074930000000001</c:v>
                </c:pt>
                <c:pt idx="62">
                  <c:v>2.5322819999999999</c:v>
                </c:pt>
                <c:pt idx="63">
                  <c:v>2.6124520000000002</c:v>
                </c:pt>
                <c:pt idx="64">
                  <c:v>2.6720489999999999</c:v>
                </c:pt>
                <c:pt idx="65">
                  <c:v>2.6905779999999999</c:v>
                </c:pt>
                <c:pt idx="66">
                  <c:v>2.6914640000000003</c:v>
                </c:pt>
                <c:pt idx="67">
                  <c:v>2.6696780000000002</c:v>
                </c:pt>
                <c:pt idx="68">
                  <c:v>2.6095489999999999</c:v>
                </c:pt>
                <c:pt idx="69">
                  <c:v>2.5876229999999998</c:v>
                </c:pt>
                <c:pt idx="70">
                  <c:v>2.537261</c:v>
                </c:pt>
                <c:pt idx="71">
                  <c:v>2.5030770000000002</c:v>
                </c:pt>
              </c:numCache>
            </c:numRef>
          </c:val>
          <c:smooth val="0"/>
        </c:ser>
        <c:ser>
          <c:idx val="1"/>
          <c:order val="1"/>
          <c:tx>
            <c:v>Crude oil</c:v>
          </c:tx>
          <c:spPr>
            <a:ln>
              <a:solidFill>
                <a:schemeClr val="accent2"/>
              </a:solidFill>
            </a:ln>
          </c:spPr>
          <c:marker>
            <c:symbol val="none"/>
          </c:marker>
          <c:cat>
            <c:numRef>
              <c:f>'Fig2'!$A$28:$A$99</c:f>
              <c:numCache>
                <c:formatCode>mmm\ yyyy</c:formatCode>
                <c:ptCount val="72"/>
                <c:pt idx="0">
                  <c:v>41640</c:v>
                </c:pt>
                <c:pt idx="1">
                  <c:v>41671</c:v>
                </c:pt>
                <c:pt idx="2">
                  <c:v>41699</c:v>
                </c:pt>
                <c:pt idx="3">
                  <c:v>41730</c:v>
                </c:pt>
                <c:pt idx="4">
                  <c:v>41760</c:v>
                </c:pt>
                <c:pt idx="5">
                  <c:v>41791</c:v>
                </c:pt>
                <c:pt idx="6">
                  <c:v>41821</c:v>
                </c:pt>
                <c:pt idx="7">
                  <c:v>41852</c:v>
                </c:pt>
                <c:pt idx="8">
                  <c:v>41883</c:v>
                </c:pt>
                <c:pt idx="9">
                  <c:v>41913</c:v>
                </c:pt>
                <c:pt idx="10">
                  <c:v>41944</c:v>
                </c:pt>
                <c:pt idx="11">
                  <c:v>41974</c:v>
                </c:pt>
                <c:pt idx="12">
                  <c:v>42005</c:v>
                </c:pt>
                <c:pt idx="13">
                  <c:v>42036</c:v>
                </c:pt>
                <c:pt idx="14">
                  <c:v>42064</c:v>
                </c:pt>
                <c:pt idx="15">
                  <c:v>42095</c:v>
                </c:pt>
                <c:pt idx="16">
                  <c:v>42125</c:v>
                </c:pt>
                <c:pt idx="17">
                  <c:v>42156</c:v>
                </c:pt>
                <c:pt idx="18">
                  <c:v>42186</c:v>
                </c:pt>
                <c:pt idx="19">
                  <c:v>42217</c:v>
                </c:pt>
                <c:pt idx="20">
                  <c:v>42248</c:v>
                </c:pt>
                <c:pt idx="21">
                  <c:v>42278</c:v>
                </c:pt>
                <c:pt idx="22">
                  <c:v>42309</c:v>
                </c:pt>
                <c:pt idx="23">
                  <c:v>42339</c:v>
                </c:pt>
                <c:pt idx="24">
                  <c:v>42370</c:v>
                </c:pt>
                <c:pt idx="25">
                  <c:v>42401</c:v>
                </c:pt>
                <c:pt idx="26">
                  <c:v>42430</c:v>
                </c:pt>
                <c:pt idx="27">
                  <c:v>42461</c:v>
                </c:pt>
                <c:pt idx="28">
                  <c:v>42491</c:v>
                </c:pt>
                <c:pt idx="29">
                  <c:v>42522</c:v>
                </c:pt>
                <c:pt idx="30">
                  <c:v>42552</c:v>
                </c:pt>
                <c:pt idx="31">
                  <c:v>42583</c:v>
                </c:pt>
                <c:pt idx="32">
                  <c:v>42614</c:v>
                </c:pt>
                <c:pt idx="33">
                  <c:v>42644</c:v>
                </c:pt>
                <c:pt idx="34">
                  <c:v>42675</c:v>
                </c:pt>
                <c:pt idx="35">
                  <c:v>42705</c:v>
                </c:pt>
                <c:pt idx="36">
                  <c:v>42736</c:v>
                </c:pt>
                <c:pt idx="37">
                  <c:v>42767</c:v>
                </c:pt>
                <c:pt idx="38">
                  <c:v>42795</c:v>
                </c:pt>
                <c:pt idx="39">
                  <c:v>42826</c:v>
                </c:pt>
                <c:pt idx="40">
                  <c:v>42856</c:v>
                </c:pt>
                <c:pt idx="41">
                  <c:v>42887</c:v>
                </c:pt>
                <c:pt idx="42">
                  <c:v>42917</c:v>
                </c:pt>
                <c:pt idx="43">
                  <c:v>42948</c:v>
                </c:pt>
                <c:pt idx="44">
                  <c:v>42979</c:v>
                </c:pt>
                <c:pt idx="45">
                  <c:v>43009</c:v>
                </c:pt>
                <c:pt idx="46">
                  <c:v>43040</c:v>
                </c:pt>
                <c:pt idx="47">
                  <c:v>43070</c:v>
                </c:pt>
                <c:pt idx="48">
                  <c:v>43101</c:v>
                </c:pt>
                <c:pt idx="49">
                  <c:v>43132</c:v>
                </c:pt>
                <c:pt idx="50">
                  <c:v>43160</c:v>
                </c:pt>
                <c:pt idx="51">
                  <c:v>43191</c:v>
                </c:pt>
                <c:pt idx="52">
                  <c:v>43221</c:v>
                </c:pt>
                <c:pt idx="53">
                  <c:v>43252</c:v>
                </c:pt>
                <c:pt idx="54">
                  <c:v>43282</c:v>
                </c:pt>
                <c:pt idx="55">
                  <c:v>43313</c:v>
                </c:pt>
                <c:pt idx="56">
                  <c:v>43344</c:v>
                </c:pt>
                <c:pt idx="57">
                  <c:v>43374</c:v>
                </c:pt>
                <c:pt idx="58">
                  <c:v>43405</c:v>
                </c:pt>
                <c:pt idx="59">
                  <c:v>43435</c:v>
                </c:pt>
                <c:pt idx="60">
                  <c:v>43466</c:v>
                </c:pt>
                <c:pt idx="61">
                  <c:v>43497</c:v>
                </c:pt>
                <c:pt idx="62">
                  <c:v>43525</c:v>
                </c:pt>
                <c:pt idx="63">
                  <c:v>43556</c:v>
                </c:pt>
                <c:pt idx="64">
                  <c:v>43586</c:v>
                </c:pt>
                <c:pt idx="65">
                  <c:v>43617</c:v>
                </c:pt>
                <c:pt idx="66">
                  <c:v>43647</c:v>
                </c:pt>
                <c:pt idx="67">
                  <c:v>43678</c:v>
                </c:pt>
                <c:pt idx="68">
                  <c:v>43709</c:v>
                </c:pt>
                <c:pt idx="69">
                  <c:v>43739</c:v>
                </c:pt>
                <c:pt idx="70">
                  <c:v>43770</c:v>
                </c:pt>
                <c:pt idx="71">
                  <c:v>43800</c:v>
                </c:pt>
              </c:numCache>
            </c:numRef>
          </c:cat>
          <c:val>
            <c:numRef>
              <c:f>'Fig2'!$C$28:$C$99</c:f>
              <c:numCache>
                <c:formatCode>0.00</c:formatCode>
                <c:ptCount val="72"/>
                <c:pt idx="0">
                  <c:v>2.2280952380952379</c:v>
                </c:pt>
                <c:pt idx="1">
                  <c:v>2.3657142857142857</c:v>
                </c:pt>
                <c:pt idx="2">
                  <c:v>2.3830952380952382</c:v>
                </c:pt>
                <c:pt idx="3">
                  <c:v>2.3845238095238095</c:v>
                </c:pt>
                <c:pt idx="4">
                  <c:v>2.3954761904761903</c:v>
                </c:pt>
                <c:pt idx="5">
                  <c:v>2.4407142857142858</c:v>
                </c:pt>
                <c:pt idx="6">
                  <c:v>2.41</c:v>
                </c:pt>
                <c:pt idx="7">
                  <c:v>2.2764285714285712</c:v>
                </c:pt>
                <c:pt idx="8">
                  <c:v>2.1966666666666668</c:v>
                </c:pt>
                <c:pt idx="9">
                  <c:v>2.0235714285714286</c:v>
                </c:pt>
                <c:pt idx="10">
                  <c:v>1.8014285714285714</c:v>
                </c:pt>
                <c:pt idx="11">
                  <c:v>1.4452380952380952</c:v>
                </c:pt>
                <c:pt idx="12">
                  <c:v>1.1190476190476191</c:v>
                </c:pt>
                <c:pt idx="13">
                  <c:v>1.1647619047619047</c:v>
                </c:pt>
                <c:pt idx="14">
                  <c:v>1.1426190476190476</c:v>
                </c:pt>
                <c:pt idx="15">
                  <c:v>1.2740476190476191</c:v>
                </c:pt>
                <c:pt idx="16">
                  <c:v>1.3964285714285714</c:v>
                </c:pt>
                <c:pt idx="17">
                  <c:v>1.4314285714285715</c:v>
                </c:pt>
                <c:pt idx="18">
                  <c:v>1.2714285714285714</c:v>
                </c:pt>
                <c:pt idx="19">
                  <c:v>1.0707142857142857</c:v>
                </c:pt>
                <c:pt idx="20">
                  <c:v>1.0566666666666666</c:v>
                </c:pt>
                <c:pt idx="21">
                  <c:v>1.065952380952381</c:v>
                </c:pt>
                <c:pt idx="22">
                  <c:v>0.98642857142857143</c:v>
                </c:pt>
                <c:pt idx="23">
                  <c:v>0.84833333333333349</c:v>
                </c:pt>
                <c:pt idx="24">
                  <c:v>0.71404761904761904</c:v>
                </c:pt>
                <c:pt idx="25">
                  <c:v>0.67928571428571427</c:v>
                </c:pt>
                <c:pt idx="26">
                  <c:v>0.8052380952380952</c:v>
                </c:pt>
                <c:pt idx="27">
                  <c:v>0.89785714285714291</c:v>
                </c:pt>
                <c:pt idx="28">
                  <c:v>1.0209523809523811</c:v>
                </c:pt>
                <c:pt idx="29">
                  <c:v>1.0942857142857143</c:v>
                </c:pt>
                <c:pt idx="30">
                  <c:v>1.03</c:v>
                </c:pt>
                <c:pt idx="31">
                  <c:v>1.0166666666666666</c:v>
                </c:pt>
                <c:pt idx="32">
                  <c:v>1.0173809523809523</c:v>
                </c:pt>
                <c:pt idx="33">
                  <c:v>1.1154761904761905</c:v>
                </c:pt>
                <c:pt idx="34">
                  <c:v>1.049047619047619</c:v>
                </c:pt>
                <c:pt idx="35">
                  <c:v>1.1585714285714286</c:v>
                </c:pt>
                <c:pt idx="36">
                  <c:v>1.1902380952380953</c:v>
                </c:pt>
                <c:pt idx="37">
                  <c:v>1.22</c:v>
                </c:pt>
                <c:pt idx="38">
                  <c:v>1.1583333333333334</c:v>
                </c:pt>
                <c:pt idx="39">
                  <c:v>1.1778571428571429</c:v>
                </c:pt>
                <c:pt idx="40">
                  <c:v>1.1509523809523809</c:v>
                </c:pt>
                <c:pt idx="41">
                  <c:v>1.0754761904761905</c:v>
                </c:pt>
                <c:pt idx="42">
                  <c:v>1.1028571428571428</c:v>
                </c:pt>
                <c:pt idx="43">
                  <c:v>1.1473809523809524</c:v>
                </c:pt>
                <c:pt idx="44">
                  <c:v>1.2092857142857143</c:v>
                </c:pt>
                <c:pt idx="45">
                  <c:v>1.2585714285714287</c:v>
                </c:pt>
                <c:pt idx="46">
                  <c:v>1.3709523809523809</c:v>
                </c:pt>
                <c:pt idx="47">
                  <c:v>1.4128571428571428</c:v>
                </c:pt>
                <c:pt idx="48">
                  <c:v>1.4928095238095238</c:v>
                </c:pt>
                <c:pt idx="49">
                  <c:v>1.4573809523809524</c:v>
                </c:pt>
                <c:pt idx="50">
                  <c:v>1.4404761904761905</c:v>
                </c:pt>
                <c:pt idx="51">
                  <c:v>1.4047619047619047</c:v>
                </c:pt>
                <c:pt idx="52">
                  <c:v>1.3571428571428572</c:v>
                </c:pt>
                <c:pt idx="53">
                  <c:v>1.3333333333333333</c:v>
                </c:pt>
                <c:pt idx="54">
                  <c:v>1.3095238095238095</c:v>
                </c:pt>
                <c:pt idx="55">
                  <c:v>1.3095238095238095</c:v>
                </c:pt>
                <c:pt idx="56">
                  <c:v>1.3095238095238095</c:v>
                </c:pt>
                <c:pt idx="57">
                  <c:v>1.3095238095238095</c:v>
                </c:pt>
                <c:pt idx="58">
                  <c:v>1.3095238095238095</c:v>
                </c:pt>
                <c:pt idx="59">
                  <c:v>1.3095238095238095</c:v>
                </c:pt>
                <c:pt idx="60">
                  <c:v>1.3095238095238095</c:v>
                </c:pt>
                <c:pt idx="61">
                  <c:v>1.3095238095238095</c:v>
                </c:pt>
                <c:pt idx="62">
                  <c:v>1.3095238095238095</c:v>
                </c:pt>
                <c:pt idx="63">
                  <c:v>1.3095238095238095</c:v>
                </c:pt>
                <c:pt idx="64">
                  <c:v>1.3333333333333333</c:v>
                </c:pt>
                <c:pt idx="65">
                  <c:v>1.3333333333333333</c:v>
                </c:pt>
                <c:pt idx="66">
                  <c:v>1.3571428571428572</c:v>
                </c:pt>
                <c:pt idx="67">
                  <c:v>1.3571428571428572</c:v>
                </c:pt>
                <c:pt idx="68">
                  <c:v>1.3571428571428572</c:v>
                </c:pt>
                <c:pt idx="69">
                  <c:v>1.3809523809523809</c:v>
                </c:pt>
                <c:pt idx="70">
                  <c:v>1.3809523809523809</c:v>
                </c:pt>
                <c:pt idx="71">
                  <c:v>1.4047619047619047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20809232"/>
        <c:axId val="320809792"/>
      </c:lineChart>
      <c:scatterChart>
        <c:scatterStyle val="lineMarker"/>
        <c:varyColors val="0"/>
        <c:ser>
          <c:idx val="3"/>
          <c:order val="3"/>
          <c:tx>
            <c:v>Forecast</c:v>
          </c:tx>
          <c:spPr>
            <a:ln w="12700">
              <a:solidFill>
                <a:schemeClr val="tx1"/>
              </a:solidFill>
              <a:prstDash val="dash"/>
            </a:ln>
          </c:spPr>
          <c:marker>
            <c:symbol val="none"/>
          </c:marker>
          <c:dLbls>
            <c:dLbl>
              <c:idx val="1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2"/>
              <c:layout>
                <c:manualLayout>
                  <c:x val="2.9680365296803651E-2"/>
                  <c:y val="3.1496062992125984E-2"/>
                </c:manualLayout>
              </c:layout>
              <c:dLblPos val="r"/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noFill/>
              <a:ln>
                <a:noFill/>
              </a:ln>
              <a:effectLst/>
            </c:sp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'Fig2'!$A$103:$A$105</c:f>
              <c:numCache>
                <c:formatCode>General</c:formatCode>
                <c:ptCount val="3"/>
                <c:pt idx="1">
                  <c:v>50</c:v>
                </c:pt>
                <c:pt idx="2">
                  <c:v>50</c:v>
                </c:pt>
              </c:numCache>
            </c:numRef>
          </c:xVal>
          <c:yVal>
            <c:numRef>
              <c:f>'Fig2'!$B$103:$B$105</c:f>
              <c:numCache>
                <c:formatCode>General</c:formatCode>
                <c:ptCount val="3"/>
                <c:pt idx="0">
                  <c:v>0</c:v>
                </c:pt>
                <c:pt idx="1">
                  <c:v>0</c:v>
                </c:pt>
                <c:pt idx="2">
                  <c:v>1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20810352"/>
        <c:axId val="320810912"/>
      </c:scatterChart>
      <c:dateAx>
        <c:axId val="320809232"/>
        <c:scaling>
          <c:orientation val="minMax"/>
        </c:scaling>
        <c:delete val="0"/>
        <c:axPos val="b"/>
        <c:numFmt formatCode="mmm\ yyyy" sourceLinked="0"/>
        <c:majorTickMark val="cross"/>
        <c:minorTickMark val="out"/>
        <c:tickLblPos val="nextTo"/>
        <c:spPr>
          <a:ln>
            <a:solidFill>
              <a:schemeClr val="tx1"/>
            </a:solidFill>
          </a:ln>
        </c:spPr>
        <c:crossAx val="320809792"/>
        <c:crosses val="autoZero"/>
        <c:auto val="1"/>
        <c:lblOffset val="100"/>
        <c:baseTimeUnit val="months"/>
        <c:majorUnit val="12"/>
        <c:majorTimeUnit val="months"/>
        <c:minorUnit val="1"/>
        <c:minorTimeUnit val="months"/>
      </c:dateAx>
      <c:valAx>
        <c:axId val="320809792"/>
        <c:scaling>
          <c:orientation val="minMax"/>
          <c:max val="5"/>
          <c:min val="0"/>
        </c:scaling>
        <c:delete val="0"/>
        <c:axPos val="l"/>
        <c:majorGridlines>
          <c:spPr>
            <a:ln>
              <a:solidFill>
                <a:schemeClr val="bg1">
                  <a:lumMod val="75000"/>
                </a:schemeClr>
              </a:solidFill>
            </a:ln>
          </c:spPr>
        </c:majorGridlines>
        <c:numFmt formatCode="0.00" sourceLinked="1"/>
        <c:majorTickMark val="out"/>
        <c:minorTickMark val="none"/>
        <c:tickLblPos val="nextTo"/>
        <c:spPr>
          <a:ln>
            <a:noFill/>
          </a:ln>
        </c:spPr>
        <c:crossAx val="320809232"/>
        <c:crosses val="autoZero"/>
        <c:crossBetween val="between"/>
      </c:valAx>
      <c:valAx>
        <c:axId val="320810352"/>
        <c:scaling>
          <c:orientation val="minMax"/>
          <c:max val="72"/>
          <c:min val="0"/>
        </c:scaling>
        <c:delete val="0"/>
        <c:axPos val="t"/>
        <c:numFmt formatCode="General" sourceLinked="1"/>
        <c:majorTickMark val="none"/>
        <c:minorTickMark val="none"/>
        <c:tickLblPos val="none"/>
        <c:spPr>
          <a:ln>
            <a:noFill/>
          </a:ln>
        </c:spPr>
        <c:crossAx val="320810912"/>
        <c:crosses val="max"/>
        <c:crossBetween val="midCat"/>
      </c:valAx>
      <c:valAx>
        <c:axId val="320810912"/>
        <c:scaling>
          <c:orientation val="minMax"/>
          <c:max val="1"/>
          <c:min val="0"/>
        </c:scaling>
        <c:delete val="0"/>
        <c:axPos val="r"/>
        <c:numFmt formatCode="General" sourceLinked="1"/>
        <c:majorTickMark val="none"/>
        <c:minorTickMark val="none"/>
        <c:tickLblPos val="none"/>
        <c:spPr>
          <a:ln>
            <a:noFill/>
          </a:ln>
        </c:spPr>
        <c:crossAx val="320810352"/>
        <c:crosses val="max"/>
        <c:crossBetween val="midCat"/>
      </c:valAx>
    </c:plotArea>
    <c:legend>
      <c:legendPos val="l"/>
      <c:legendEntry>
        <c:idx val="3"/>
        <c:delete val="1"/>
      </c:legendEntry>
      <c:layout>
        <c:manualLayout>
          <c:xMode val="edge"/>
          <c:yMode val="edge"/>
          <c:x val="0.34063369647287239"/>
          <c:y val="0.17827309777232619"/>
          <c:w val="0.30083540071189729"/>
          <c:h val="0.18333690537203559"/>
        </c:manualLayout>
      </c:layout>
      <c:overlay val="1"/>
    </c:legend>
    <c:plotVisOnly val="1"/>
    <c:dispBlanksAs val="gap"/>
    <c:showDLblsOverMax val="0"/>
  </c:chart>
  <c:spPr>
    <a:ln>
      <a:noFill/>
    </a:ln>
  </c:spPr>
  <c:txPr>
    <a:bodyPr/>
    <a:lstStyle/>
    <a:p>
      <a:pPr>
        <a:defRPr sz="1000">
          <a:latin typeface="Arial" pitchFamily="34" charset="0"/>
          <a:cs typeface="Arial" pitchFamily="34" charset="0"/>
        </a:defRPr>
      </a:pPr>
      <a:endParaRPr lang="en-US"/>
    </a:p>
  </c:txPr>
  <c:printSettings>
    <c:headerFooter/>
    <c:pageMargins b="0.75000000000001465" l="0.70000000000000062" r="0.70000000000000062" t="0.75000000000001465" header="0.30000000000000032" footer="0.30000000000000032"/>
    <c:pageSetup orientation="landscape"/>
  </c:printSettings>
  <c:userShapes r:id="rId1"/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 algn="l">
              <a:defRPr sz="1400"/>
            </a:pPr>
            <a:r>
              <a:rPr lang="en-US" sz="1400" b="0"/>
              <a:t>U.S. diesel fuel and crude oil prices</a:t>
            </a:r>
          </a:p>
          <a:p>
            <a:pPr algn="l">
              <a:defRPr sz="1400"/>
            </a:pPr>
            <a:r>
              <a:rPr lang="en-US" sz="1000" b="0"/>
              <a:t>dollars per gallon</a:t>
            </a:r>
          </a:p>
        </c:rich>
      </c:tx>
      <c:layout>
        <c:manualLayout>
          <c:xMode val="edge"/>
          <c:yMode val="edge"/>
          <c:x val="1.084520417853752E-2"/>
          <c:y val="1.574803149606387E-2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8.3296661088095691E-2"/>
          <c:y val="0.17117395828480017"/>
          <c:w val="0.89581058465252816"/>
          <c:h val="0.59379086489928401"/>
        </c:manualLayout>
      </c:layout>
      <c:barChart>
        <c:barDir val="col"/>
        <c:grouping val="clustered"/>
        <c:varyColors val="0"/>
        <c:ser>
          <c:idx val="2"/>
          <c:order val="2"/>
          <c:tx>
            <c:v>Price difference</c:v>
          </c:tx>
          <c:spPr>
            <a:solidFill>
              <a:schemeClr val="accent3"/>
            </a:solidFill>
          </c:spPr>
          <c:invertIfNegative val="0"/>
          <c:cat>
            <c:numRef>
              <c:f>'Fig3'!$A$28:$A$99</c:f>
              <c:numCache>
                <c:formatCode>mmm\ yyyy</c:formatCode>
                <c:ptCount val="72"/>
                <c:pt idx="0">
                  <c:v>41640</c:v>
                </c:pt>
                <c:pt idx="1">
                  <c:v>41671</c:v>
                </c:pt>
                <c:pt idx="2">
                  <c:v>41699</c:v>
                </c:pt>
                <c:pt idx="3">
                  <c:v>41730</c:v>
                </c:pt>
                <c:pt idx="4">
                  <c:v>41760</c:v>
                </c:pt>
                <c:pt idx="5">
                  <c:v>41791</c:v>
                </c:pt>
                <c:pt idx="6">
                  <c:v>41821</c:v>
                </c:pt>
                <c:pt idx="7">
                  <c:v>41852</c:v>
                </c:pt>
                <c:pt idx="8">
                  <c:v>41883</c:v>
                </c:pt>
                <c:pt idx="9">
                  <c:v>41913</c:v>
                </c:pt>
                <c:pt idx="10">
                  <c:v>41944</c:v>
                </c:pt>
                <c:pt idx="11">
                  <c:v>41974</c:v>
                </c:pt>
                <c:pt idx="12">
                  <c:v>42005</c:v>
                </c:pt>
                <c:pt idx="13">
                  <c:v>42036</c:v>
                </c:pt>
                <c:pt idx="14">
                  <c:v>42064</c:v>
                </c:pt>
                <c:pt idx="15">
                  <c:v>42095</c:v>
                </c:pt>
                <c:pt idx="16">
                  <c:v>42125</c:v>
                </c:pt>
                <c:pt idx="17">
                  <c:v>42156</c:v>
                </c:pt>
                <c:pt idx="18">
                  <c:v>42186</c:v>
                </c:pt>
                <c:pt idx="19">
                  <c:v>42217</c:v>
                </c:pt>
                <c:pt idx="20">
                  <c:v>42248</c:v>
                </c:pt>
                <c:pt idx="21">
                  <c:v>42278</c:v>
                </c:pt>
                <c:pt idx="22">
                  <c:v>42309</c:v>
                </c:pt>
                <c:pt idx="23">
                  <c:v>42339</c:v>
                </c:pt>
                <c:pt idx="24">
                  <c:v>42370</c:v>
                </c:pt>
                <c:pt idx="25">
                  <c:v>42401</c:v>
                </c:pt>
                <c:pt idx="26">
                  <c:v>42430</c:v>
                </c:pt>
                <c:pt idx="27">
                  <c:v>42461</c:v>
                </c:pt>
                <c:pt idx="28">
                  <c:v>42491</c:v>
                </c:pt>
                <c:pt idx="29">
                  <c:v>42522</c:v>
                </c:pt>
                <c:pt idx="30">
                  <c:v>42552</c:v>
                </c:pt>
                <c:pt idx="31">
                  <c:v>42583</c:v>
                </c:pt>
                <c:pt idx="32">
                  <c:v>42614</c:v>
                </c:pt>
                <c:pt idx="33">
                  <c:v>42644</c:v>
                </c:pt>
                <c:pt idx="34">
                  <c:v>42675</c:v>
                </c:pt>
                <c:pt idx="35">
                  <c:v>42705</c:v>
                </c:pt>
                <c:pt idx="36">
                  <c:v>42736</c:v>
                </c:pt>
                <c:pt idx="37">
                  <c:v>42767</c:v>
                </c:pt>
                <c:pt idx="38">
                  <c:v>42795</c:v>
                </c:pt>
                <c:pt idx="39">
                  <c:v>42826</c:v>
                </c:pt>
                <c:pt idx="40">
                  <c:v>42856</c:v>
                </c:pt>
                <c:pt idx="41">
                  <c:v>42887</c:v>
                </c:pt>
                <c:pt idx="42">
                  <c:v>42917</c:v>
                </c:pt>
                <c:pt idx="43">
                  <c:v>42948</c:v>
                </c:pt>
                <c:pt idx="44">
                  <c:v>42979</c:v>
                </c:pt>
                <c:pt idx="45">
                  <c:v>43009</c:v>
                </c:pt>
                <c:pt idx="46">
                  <c:v>43040</c:v>
                </c:pt>
                <c:pt idx="47">
                  <c:v>43070</c:v>
                </c:pt>
                <c:pt idx="48">
                  <c:v>43101</c:v>
                </c:pt>
                <c:pt idx="49">
                  <c:v>43132</c:v>
                </c:pt>
                <c:pt idx="50">
                  <c:v>43160</c:v>
                </c:pt>
                <c:pt idx="51">
                  <c:v>43191</c:v>
                </c:pt>
                <c:pt idx="52">
                  <c:v>43221</c:v>
                </c:pt>
                <c:pt idx="53">
                  <c:v>43252</c:v>
                </c:pt>
                <c:pt idx="54">
                  <c:v>43282</c:v>
                </c:pt>
                <c:pt idx="55">
                  <c:v>43313</c:v>
                </c:pt>
                <c:pt idx="56">
                  <c:v>43344</c:v>
                </c:pt>
                <c:pt idx="57">
                  <c:v>43374</c:v>
                </c:pt>
                <c:pt idx="58">
                  <c:v>43405</c:v>
                </c:pt>
                <c:pt idx="59">
                  <c:v>43435</c:v>
                </c:pt>
                <c:pt idx="60">
                  <c:v>43466</c:v>
                </c:pt>
                <c:pt idx="61">
                  <c:v>43497</c:v>
                </c:pt>
                <c:pt idx="62">
                  <c:v>43525</c:v>
                </c:pt>
                <c:pt idx="63">
                  <c:v>43556</c:v>
                </c:pt>
                <c:pt idx="64">
                  <c:v>43586</c:v>
                </c:pt>
                <c:pt idx="65">
                  <c:v>43617</c:v>
                </c:pt>
                <c:pt idx="66">
                  <c:v>43647</c:v>
                </c:pt>
                <c:pt idx="67">
                  <c:v>43678</c:v>
                </c:pt>
                <c:pt idx="68">
                  <c:v>43709</c:v>
                </c:pt>
                <c:pt idx="69">
                  <c:v>43739</c:v>
                </c:pt>
                <c:pt idx="70">
                  <c:v>43770</c:v>
                </c:pt>
                <c:pt idx="71">
                  <c:v>43800</c:v>
                </c:pt>
              </c:numCache>
            </c:numRef>
          </c:cat>
          <c:val>
            <c:numRef>
              <c:f>'Fig3'!$E$28:$E$99</c:f>
              <c:numCache>
                <c:formatCode>0.00</c:formatCode>
                <c:ptCount val="72"/>
                <c:pt idx="0">
                  <c:v>1.6651547619047622</c:v>
                </c:pt>
                <c:pt idx="1">
                  <c:v>1.6177857142857146</c:v>
                </c:pt>
                <c:pt idx="2">
                  <c:v>1.6175047619047622</c:v>
                </c:pt>
                <c:pt idx="3">
                  <c:v>1.5797261904761908</c:v>
                </c:pt>
                <c:pt idx="4">
                  <c:v>1.5472738095238094</c:v>
                </c:pt>
                <c:pt idx="5">
                  <c:v>1.4654857142857143</c:v>
                </c:pt>
                <c:pt idx="6">
                  <c:v>1.4735</c:v>
                </c:pt>
                <c:pt idx="7">
                  <c:v>1.5615714285714288</c:v>
                </c:pt>
                <c:pt idx="8">
                  <c:v>1.5957333333333334</c:v>
                </c:pt>
                <c:pt idx="9">
                  <c:v>1.6569285714285718</c:v>
                </c:pt>
                <c:pt idx="10">
                  <c:v>1.8458214285714287</c:v>
                </c:pt>
                <c:pt idx="11">
                  <c:v>1.9653619047619049</c:v>
                </c:pt>
                <c:pt idx="12">
                  <c:v>1.8782023809523811</c:v>
                </c:pt>
                <c:pt idx="13">
                  <c:v>1.6929880952380951</c:v>
                </c:pt>
                <c:pt idx="14">
                  <c:v>1.7543809523809522</c:v>
                </c:pt>
                <c:pt idx="15">
                  <c:v>1.5082023809523812</c:v>
                </c:pt>
                <c:pt idx="16">
                  <c:v>1.4910714285714288</c:v>
                </c:pt>
                <c:pt idx="17">
                  <c:v>1.4415714285714287</c:v>
                </c:pt>
                <c:pt idx="18">
                  <c:v>1.5163214285714286</c:v>
                </c:pt>
                <c:pt idx="19">
                  <c:v>1.5242857142857145</c:v>
                </c:pt>
                <c:pt idx="20">
                  <c:v>1.4483333333333333</c:v>
                </c:pt>
                <c:pt idx="21">
                  <c:v>1.453297619047619</c:v>
                </c:pt>
                <c:pt idx="22">
                  <c:v>1.4805714285714286</c:v>
                </c:pt>
                <c:pt idx="23">
                  <c:v>1.4606666666666666</c:v>
                </c:pt>
                <c:pt idx="24">
                  <c:v>1.4287023809523809</c:v>
                </c:pt>
                <c:pt idx="25">
                  <c:v>1.3189142857142857</c:v>
                </c:pt>
                <c:pt idx="26">
                  <c:v>1.2847619047619045</c:v>
                </c:pt>
                <c:pt idx="27">
                  <c:v>1.2536428571428571</c:v>
                </c:pt>
                <c:pt idx="28">
                  <c:v>1.2936476190476189</c:v>
                </c:pt>
                <c:pt idx="29">
                  <c:v>1.3282142857142856</c:v>
                </c:pt>
                <c:pt idx="30">
                  <c:v>1.3745000000000001</c:v>
                </c:pt>
                <c:pt idx="31">
                  <c:v>1.3339333333333334</c:v>
                </c:pt>
                <c:pt idx="32">
                  <c:v>1.3768690476190477</c:v>
                </c:pt>
                <c:pt idx="33">
                  <c:v>1.3389238095238096</c:v>
                </c:pt>
                <c:pt idx="34">
                  <c:v>1.3894523809523809</c:v>
                </c:pt>
                <c:pt idx="35">
                  <c:v>1.3514285714285712</c:v>
                </c:pt>
                <c:pt idx="36">
                  <c:v>1.3895619047619048</c:v>
                </c:pt>
                <c:pt idx="37">
                  <c:v>1.3480000000000001</c:v>
                </c:pt>
                <c:pt idx="38">
                  <c:v>1.3951666666666667</c:v>
                </c:pt>
                <c:pt idx="39">
                  <c:v>1.4046428571428571</c:v>
                </c:pt>
                <c:pt idx="40">
                  <c:v>1.4094476190476191</c:v>
                </c:pt>
                <c:pt idx="41">
                  <c:v>1.4350238095238095</c:v>
                </c:pt>
                <c:pt idx="42">
                  <c:v>1.3935428571428572</c:v>
                </c:pt>
                <c:pt idx="43">
                  <c:v>1.4476190476190478</c:v>
                </c:pt>
                <c:pt idx="44">
                  <c:v>1.575464285714286</c:v>
                </c:pt>
                <c:pt idx="45">
                  <c:v>1.5356285714285713</c:v>
                </c:pt>
                <c:pt idx="46">
                  <c:v>1.537797619047619</c:v>
                </c:pt>
                <c:pt idx="47">
                  <c:v>1.496142857142857</c:v>
                </c:pt>
                <c:pt idx="48">
                  <c:v>1.5255904761904759</c:v>
                </c:pt>
                <c:pt idx="49">
                  <c:v>1.5883690476190475</c:v>
                </c:pt>
                <c:pt idx="50">
                  <c:v>1.5285768095238097</c:v>
                </c:pt>
                <c:pt idx="51">
                  <c:v>1.5222720952380953</c:v>
                </c:pt>
                <c:pt idx="52">
                  <c:v>1.5290801428571426</c:v>
                </c:pt>
                <c:pt idx="53">
                  <c:v>1.5395216666666667</c:v>
                </c:pt>
                <c:pt idx="54">
                  <c:v>1.5343041904761903</c:v>
                </c:pt>
                <c:pt idx="55">
                  <c:v>1.5331051904761905</c:v>
                </c:pt>
                <c:pt idx="56">
                  <c:v>1.5569351904761903</c:v>
                </c:pt>
                <c:pt idx="57">
                  <c:v>1.5474611904761908</c:v>
                </c:pt>
                <c:pt idx="58">
                  <c:v>1.5562431904761904</c:v>
                </c:pt>
                <c:pt idx="59">
                  <c:v>1.5369851904761902</c:v>
                </c:pt>
                <c:pt idx="60">
                  <c:v>1.5034111904761904</c:v>
                </c:pt>
                <c:pt idx="61">
                  <c:v>1.4576631904761908</c:v>
                </c:pt>
                <c:pt idx="62">
                  <c:v>1.5042611904761902</c:v>
                </c:pt>
                <c:pt idx="63">
                  <c:v>1.4999741904761901</c:v>
                </c:pt>
                <c:pt idx="64">
                  <c:v>1.4879106666666664</c:v>
                </c:pt>
                <c:pt idx="65">
                  <c:v>1.5128316666666664</c:v>
                </c:pt>
                <c:pt idx="66">
                  <c:v>1.503002142857143</c:v>
                </c:pt>
                <c:pt idx="67">
                  <c:v>1.5222581428571424</c:v>
                </c:pt>
                <c:pt idx="68">
                  <c:v>1.5545171428571427</c:v>
                </c:pt>
                <c:pt idx="69">
                  <c:v>1.5378456190476189</c:v>
                </c:pt>
                <c:pt idx="70">
                  <c:v>1.5536266190476189</c:v>
                </c:pt>
                <c:pt idx="71">
                  <c:v>1.5293520952380955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80"/>
        <c:axId val="469870336"/>
        <c:axId val="469870896"/>
      </c:barChart>
      <c:lineChart>
        <c:grouping val="standard"/>
        <c:varyColors val="0"/>
        <c:ser>
          <c:idx val="0"/>
          <c:order val="0"/>
          <c:tx>
            <c:v>Retail diesel fuel</c:v>
          </c:tx>
          <c:spPr>
            <a:ln>
              <a:solidFill>
                <a:schemeClr val="accent1"/>
              </a:solidFill>
            </a:ln>
          </c:spPr>
          <c:marker>
            <c:symbol val="none"/>
          </c:marker>
          <c:cat>
            <c:numRef>
              <c:f>'Fig3'!$A$28:$A$99</c:f>
              <c:numCache>
                <c:formatCode>mmm\ yyyy</c:formatCode>
                <c:ptCount val="72"/>
                <c:pt idx="0">
                  <c:v>41640</c:v>
                </c:pt>
                <c:pt idx="1">
                  <c:v>41671</c:v>
                </c:pt>
                <c:pt idx="2">
                  <c:v>41699</c:v>
                </c:pt>
                <c:pt idx="3">
                  <c:v>41730</c:v>
                </c:pt>
                <c:pt idx="4">
                  <c:v>41760</c:v>
                </c:pt>
                <c:pt idx="5">
                  <c:v>41791</c:v>
                </c:pt>
                <c:pt idx="6">
                  <c:v>41821</c:v>
                </c:pt>
                <c:pt idx="7">
                  <c:v>41852</c:v>
                </c:pt>
                <c:pt idx="8">
                  <c:v>41883</c:v>
                </c:pt>
                <c:pt idx="9">
                  <c:v>41913</c:v>
                </c:pt>
                <c:pt idx="10">
                  <c:v>41944</c:v>
                </c:pt>
                <c:pt idx="11">
                  <c:v>41974</c:v>
                </c:pt>
                <c:pt idx="12">
                  <c:v>42005</c:v>
                </c:pt>
                <c:pt idx="13">
                  <c:v>42036</c:v>
                </c:pt>
                <c:pt idx="14">
                  <c:v>42064</c:v>
                </c:pt>
                <c:pt idx="15">
                  <c:v>42095</c:v>
                </c:pt>
                <c:pt idx="16">
                  <c:v>42125</c:v>
                </c:pt>
                <c:pt idx="17">
                  <c:v>42156</c:v>
                </c:pt>
                <c:pt idx="18">
                  <c:v>42186</c:v>
                </c:pt>
                <c:pt idx="19">
                  <c:v>42217</c:v>
                </c:pt>
                <c:pt idx="20">
                  <c:v>42248</c:v>
                </c:pt>
                <c:pt idx="21">
                  <c:v>42278</c:v>
                </c:pt>
                <c:pt idx="22">
                  <c:v>42309</c:v>
                </c:pt>
                <c:pt idx="23">
                  <c:v>42339</c:v>
                </c:pt>
                <c:pt idx="24">
                  <c:v>42370</c:v>
                </c:pt>
                <c:pt idx="25">
                  <c:v>42401</c:v>
                </c:pt>
                <c:pt idx="26">
                  <c:v>42430</c:v>
                </c:pt>
                <c:pt idx="27">
                  <c:v>42461</c:v>
                </c:pt>
                <c:pt idx="28">
                  <c:v>42491</c:v>
                </c:pt>
                <c:pt idx="29">
                  <c:v>42522</c:v>
                </c:pt>
                <c:pt idx="30">
                  <c:v>42552</c:v>
                </c:pt>
                <c:pt idx="31">
                  <c:v>42583</c:v>
                </c:pt>
                <c:pt idx="32">
                  <c:v>42614</c:v>
                </c:pt>
                <c:pt idx="33">
                  <c:v>42644</c:v>
                </c:pt>
                <c:pt idx="34">
                  <c:v>42675</c:v>
                </c:pt>
                <c:pt idx="35">
                  <c:v>42705</c:v>
                </c:pt>
                <c:pt idx="36">
                  <c:v>42736</c:v>
                </c:pt>
                <c:pt idx="37">
                  <c:v>42767</c:v>
                </c:pt>
                <c:pt idx="38">
                  <c:v>42795</c:v>
                </c:pt>
                <c:pt idx="39">
                  <c:v>42826</c:v>
                </c:pt>
                <c:pt idx="40">
                  <c:v>42856</c:v>
                </c:pt>
                <c:pt idx="41">
                  <c:v>42887</c:v>
                </c:pt>
                <c:pt idx="42">
                  <c:v>42917</c:v>
                </c:pt>
                <c:pt idx="43">
                  <c:v>42948</c:v>
                </c:pt>
                <c:pt idx="44">
                  <c:v>42979</c:v>
                </c:pt>
                <c:pt idx="45">
                  <c:v>43009</c:v>
                </c:pt>
                <c:pt idx="46">
                  <c:v>43040</c:v>
                </c:pt>
                <c:pt idx="47">
                  <c:v>43070</c:v>
                </c:pt>
                <c:pt idx="48">
                  <c:v>43101</c:v>
                </c:pt>
                <c:pt idx="49">
                  <c:v>43132</c:v>
                </c:pt>
                <c:pt idx="50">
                  <c:v>43160</c:v>
                </c:pt>
                <c:pt idx="51">
                  <c:v>43191</c:v>
                </c:pt>
                <c:pt idx="52">
                  <c:v>43221</c:v>
                </c:pt>
                <c:pt idx="53">
                  <c:v>43252</c:v>
                </c:pt>
                <c:pt idx="54">
                  <c:v>43282</c:v>
                </c:pt>
                <c:pt idx="55">
                  <c:v>43313</c:v>
                </c:pt>
                <c:pt idx="56">
                  <c:v>43344</c:v>
                </c:pt>
                <c:pt idx="57">
                  <c:v>43374</c:v>
                </c:pt>
                <c:pt idx="58">
                  <c:v>43405</c:v>
                </c:pt>
                <c:pt idx="59">
                  <c:v>43435</c:v>
                </c:pt>
                <c:pt idx="60">
                  <c:v>43466</c:v>
                </c:pt>
                <c:pt idx="61">
                  <c:v>43497</c:v>
                </c:pt>
                <c:pt idx="62">
                  <c:v>43525</c:v>
                </c:pt>
                <c:pt idx="63">
                  <c:v>43556</c:v>
                </c:pt>
                <c:pt idx="64">
                  <c:v>43586</c:v>
                </c:pt>
                <c:pt idx="65">
                  <c:v>43617</c:v>
                </c:pt>
                <c:pt idx="66">
                  <c:v>43647</c:v>
                </c:pt>
                <c:pt idx="67">
                  <c:v>43678</c:v>
                </c:pt>
                <c:pt idx="68">
                  <c:v>43709</c:v>
                </c:pt>
                <c:pt idx="69">
                  <c:v>43739</c:v>
                </c:pt>
                <c:pt idx="70">
                  <c:v>43770</c:v>
                </c:pt>
                <c:pt idx="71">
                  <c:v>43800</c:v>
                </c:pt>
              </c:numCache>
            </c:numRef>
          </c:cat>
          <c:val>
            <c:numRef>
              <c:f>'Fig3'!$B$28:$B$99</c:f>
              <c:numCache>
                <c:formatCode>0.00</c:formatCode>
                <c:ptCount val="72"/>
                <c:pt idx="0">
                  <c:v>3.8932500000000001</c:v>
                </c:pt>
                <c:pt idx="1">
                  <c:v>3.9835000000000003</c:v>
                </c:pt>
                <c:pt idx="2">
                  <c:v>4.0006000000000004</c:v>
                </c:pt>
                <c:pt idx="3">
                  <c:v>3.9642500000000003</c:v>
                </c:pt>
                <c:pt idx="4">
                  <c:v>3.9427499999999998</c:v>
                </c:pt>
                <c:pt idx="5">
                  <c:v>3.9062000000000001</c:v>
                </c:pt>
                <c:pt idx="6">
                  <c:v>3.8835000000000002</c:v>
                </c:pt>
                <c:pt idx="7">
                  <c:v>3.8380000000000001</c:v>
                </c:pt>
                <c:pt idx="8">
                  <c:v>3.7924000000000002</c:v>
                </c:pt>
                <c:pt idx="9">
                  <c:v>3.6805000000000003</c:v>
                </c:pt>
                <c:pt idx="10">
                  <c:v>3.6472500000000001</c:v>
                </c:pt>
                <c:pt idx="11">
                  <c:v>3.4106000000000001</c:v>
                </c:pt>
                <c:pt idx="12">
                  <c:v>2.9972500000000002</c:v>
                </c:pt>
                <c:pt idx="13">
                  <c:v>2.8577499999999998</c:v>
                </c:pt>
                <c:pt idx="14">
                  <c:v>2.8969999999999998</c:v>
                </c:pt>
                <c:pt idx="15">
                  <c:v>2.7822500000000003</c:v>
                </c:pt>
                <c:pt idx="16">
                  <c:v>2.8875000000000002</c:v>
                </c:pt>
                <c:pt idx="17">
                  <c:v>2.8730000000000002</c:v>
                </c:pt>
                <c:pt idx="18">
                  <c:v>2.78775</c:v>
                </c:pt>
                <c:pt idx="19">
                  <c:v>2.5950000000000002</c:v>
                </c:pt>
                <c:pt idx="20">
                  <c:v>2.5049999999999999</c:v>
                </c:pt>
                <c:pt idx="21">
                  <c:v>2.51925</c:v>
                </c:pt>
                <c:pt idx="22">
                  <c:v>2.4670000000000001</c:v>
                </c:pt>
                <c:pt idx="23">
                  <c:v>2.3090000000000002</c:v>
                </c:pt>
                <c:pt idx="24">
                  <c:v>2.1427499999999999</c:v>
                </c:pt>
                <c:pt idx="25">
                  <c:v>1.9982</c:v>
                </c:pt>
                <c:pt idx="26">
                  <c:v>2.09</c:v>
                </c:pt>
                <c:pt idx="27">
                  <c:v>2.1515</c:v>
                </c:pt>
                <c:pt idx="28">
                  <c:v>2.3146</c:v>
                </c:pt>
                <c:pt idx="29">
                  <c:v>2.4224999999999999</c:v>
                </c:pt>
                <c:pt idx="30">
                  <c:v>2.4045000000000001</c:v>
                </c:pt>
                <c:pt idx="31">
                  <c:v>2.3506</c:v>
                </c:pt>
                <c:pt idx="32">
                  <c:v>2.39425</c:v>
                </c:pt>
                <c:pt idx="33">
                  <c:v>2.4544000000000001</c:v>
                </c:pt>
                <c:pt idx="34">
                  <c:v>2.4384999999999999</c:v>
                </c:pt>
                <c:pt idx="35">
                  <c:v>2.5099999999999998</c:v>
                </c:pt>
                <c:pt idx="36">
                  <c:v>2.5798000000000001</c:v>
                </c:pt>
                <c:pt idx="37">
                  <c:v>2.5680000000000001</c:v>
                </c:pt>
                <c:pt idx="38">
                  <c:v>2.5535000000000001</c:v>
                </c:pt>
                <c:pt idx="39">
                  <c:v>2.5825</c:v>
                </c:pt>
                <c:pt idx="40">
                  <c:v>2.5604</c:v>
                </c:pt>
                <c:pt idx="41">
                  <c:v>2.5105</c:v>
                </c:pt>
                <c:pt idx="42">
                  <c:v>2.4964</c:v>
                </c:pt>
                <c:pt idx="43">
                  <c:v>2.5950000000000002</c:v>
                </c:pt>
                <c:pt idx="44">
                  <c:v>2.7847500000000003</c:v>
                </c:pt>
                <c:pt idx="45">
                  <c:v>2.7942</c:v>
                </c:pt>
                <c:pt idx="46">
                  <c:v>2.9087499999999999</c:v>
                </c:pt>
                <c:pt idx="47">
                  <c:v>2.9089999999999998</c:v>
                </c:pt>
                <c:pt idx="48">
                  <c:v>3.0183999999999997</c:v>
                </c:pt>
                <c:pt idx="49">
                  <c:v>3.04575</c:v>
                </c:pt>
                <c:pt idx="50">
                  <c:v>2.9690530000000002</c:v>
                </c:pt>
                <c:pt idx="51">
                  <c:v>2.9270339999999999</c:v>
                </c:pt>
                <c:pt idx="52">
                  <c:v>2.8862229999999998</c:v>
                </c:pt>
                <c:pt idx="53">
                  <c:v>2.8728549999999999</c:v>
                </c:pt>
                <c:pt idx="54">
                  <c:v>2.8438279999999998</c:v>
                </c:pt>
                <c:pt idx="55">
                  <c:v>2.8426290000000001</c:v>
                </c:pt>
                <c:pt idx="56">
                  <c:v>2.8664589999999999</c:v>
                </c:pt>
                <c:pt idx="57">
                  <c:v>2.8569850000000003</c:v>
                </c:pt>
                <c:pt idx="58">
                  <c:v>2.865767</c:v>
                </c:pt>
                <c:pt idx="59">
                  <c:v>2.8465089999999997</c:v>
                </c:pt>
                <c:pt idx="60">
                  <c:v>2.812935</c:v>
                </c:pt>
                <c:pt idx="61">
                  <c:v>2.7671870000000003</c:v>
                </c:pt>
                <c:pt idx="62">
                  <c:v>2.8137849999999998</c:v>
                </c:pt>
                <c:pt idx="63">
                  <c:v>2.8094979999999996</c:v>
                </c:pt>
                <c:pt idx="64">
                  <c:v>2.8212439999999996</c:v>
                </c:pt>
                <c:pt idx="65">
                  <c:v>2.8461649999999996</c:v>
                </c:pt>
                <c:pt idx="66">
                  <c:v>2.8601450000000002</c:v>
                </c:pt>
                <c:pt idx="67">
                  <c:v>2.8794009999999997</c:v>
                </c:pt>
                <c:pt idx="68">
                  <c:v>2.9116599999999999</c:v>
                </c:pt>
                <c:pt idx="69">
                  <c:v>2.9187979999999998</c:v>
                </c:pt>
                <c:pt idx="70">
                  <c:v>2.9345789999999998</c:v>
                </c:pt>
                <c:pt idx="71">
                  <c:v>2.9341140000000001</c:v>
                </c:pt>
              </c:numCache>
            </c:numRef>
          </c:val>
          <c:smooth val="0"/>
        </c:ser>
        <c:ser>
          <c:idx val="1"/>
          <c:order val="1"/>
          <c:tx>
            <c:v>Crude oil</c:v>
          </c:tx>
          <c:spPr>
            <a:ln>
              <a:solidFill>
                <a:schemeClr val="accent2"/>
              </a:solidFill>
            </a:ln>
          </c:spPr>
          <c:marker>
            <c:symbol val="none"/>
          </c:marker>
          <c:cat>
            <c:numRef>
              <c:f>'Fig3'!$A$28:$A$99</c:f>
              <c:numCache>
                <c:formatCode>mmm\ yyyy</c:formatCode>
                <c:ptCount val="72"/>
                <c:pt idx="0">
                  <c:v>41640</c:v>
                </c:pt>
                <c:pt idx="1">
                  <c:v>41671</c:v>
                </c:pt>
                <c:pt idx="2">
                  <c:v>41699</c:v>
                </c:pt>
                <c:pt idx="3">
                  <c:v>41730</c:v>
                </c:pt>
                <c:pt idx="4">
                  <c:v>41760</c:v>
                </c:pt>
                <c:pt idx="5">
                  <c:v>41791</c:v>
                </c:pt>
                <c:pt idx="6">
                  <c:v>41821</c:v>
                </c:pt>
                <c:pt idx="7">
                  <c:v>41852</c:v>
                </c:pt>
                <c:pt idx="8">
                  <c:v>41883</c:v>
                </c:pt>
                <c:pt idx="9">
                  <c:v>41913</c:v>
                </c:pt>
                <c:pt idx="10">
                  <c:v>41944</c:v>
                </c:pt>
                <c:pt idx="11">
                  <c:v>41974</c:v>
                </c:pt>
                <c:pt idx="12">
                  <c:v>42005</c:v>
                </c:pt>
                <c:pt idx="13">
                  <c:v>42036</c:v>
                </c:pt>
                <c:pt idx="14">
                  <c:v>42064</c:v>
                </c:pt>
                <c:pt idx="15">
                  <c:v>42095</c:v>
                </c:pt>
                <c:pt idx="16">
                  <c:v>42125</c:v>
                </c:pt>
                <c:pt idx="17">
                  <c:v>42156</c:v>
                </c:pt>
                <c:pt idx="18">
                  <c:v>42186</c:v>
                </c:pt>
                <c:pt idx="19">
                  <c:v>42217</c:v>
                </c:pt>
                <c:pt idx="20">
                  <c:v>42248</c:v>
                </c:pt>
                <c:pt idx="21">
                  <c:v>42278</c:v>
                </c:pt>
                <c:pt idx="22">
                  <c:v>42309</c:v>
                </c:pt>
                <c:pt idx="23">
                  <c:v>42339</c:v>
                </c:pt>
                <c:pt idx="24">
                  <c:v>42370</c:v>
                </c:pt>
                <c:pt idx="25">
                  <c:v>42401</c:v>
                </c:pt>
                <c:pt idx="26">
                  <c:v>42430</c:v>
                </c:pt>
                <c:pt idx="27">
                  <c:v>42461</c:v>
                </c:pt>
                <c:pt idx="28">
                  <c:v>42491</c:v>
                </c:pt>
                <c:pt idx="29">
                  <c:v>42522</c:v>
                </c:pt>
                <c:pt idx="30">
                  <c:v>42552</c:v>
                </c:pt>
                <c:pt idx="31">
                  <c:v>42583</c:v>
                </c:pt>
                <c:pt idx="32">
                  <c:v>42614</c:v>
                </c:pt>
                <c:pt idx="33">
                  <c:v>42644</c:v>
                </c:pt>
                <c:pt idx="34">
                  <c:v>42675</c:v>
                </c:pt>
                <c:pt idx="35">
                  <c:v>42705</c:v>
                </c:pt>
                <c:pt idx="36">
                  <c:v>42736</c:v>
                </c:pt>
                <c:pt idx="37">
                  <c:v>42767</c:v>
                </c:pt>
                <c:pt idx="38">
                  <c:v>42795</c:v>
                </c:pt>
                <c:pt idx="39">
                  <c:v>42826</c:v>
                </c:pt>
                <c:pt idx="40">
                  <c:v>42856</c:v>
                </c:pt>
                <c:pt idx="41">
                  <c:v>42887</c:v>
                </c:pt>
                <c:pt idx="42">
                  <c:v>42917</c:v>
                </c:pt>
                <c:pt idx="43">
                  <c:v>42948</c:v>
                </c:pt>
                <c:pt idx="44">
                  <c:v>42979</c:v>
                </c:pt>
                <c:pt idx="45">
                  <c:v>43009</c:v>
                </c:pt>
                <c:pt idx="46">
                  <c:v>43040</c:v>
                </c:pt>
                <c:pt idx="47">
                  <c:v>43070</c:v>
                </c:pt>
                <c:pt idx="48">
                  <c:v>43101</c:v>
                </c:pt>
                <c:pt idx="49">
                  <c:v>43132</c:v>
                </c:pt>
                <c:pt idx="50">
                  <c:v>43160</c:v>
                </c:pt>
                <c:pt idx="51">
                  <c:v>43191</c:v>
                </c:pt>
                <c:pt idx="52">
                  <c:v>43221</c:v>
                </c:pt>
                <c:pt idx="53">
                  <c:v>43252</c:v>
                </c:pt>
                <c:pt idx="54">
                  <c:v>43282</c:v>
                </c:pt>
                <c:pt idx="55">
                  <c:v>43313</c:v>
                </c:pt>
                <c:pt idx="56">
                  <c:v>43344</c:v>
                </c:pt>
                <c:pt idx="57">
                  <c:v>43374</c:v>
                </c:pt>
                <c:pt idx="58">
                  <c:v>43405</c:v>
                </c:pt>
                <c:pt idx="59">
                  <c:v>43435</c:v>
                </c:pt>
                <c:pt idx="60">
                  <c:v>43466</c:v>
                </c:pt>
                <c:pt idx="61">
                  <c:v>43497</c:v>
                </c:pt>
                <c:pt idx="62">
                  <c:v>43525</c:v>
                </c:pt>
                <c:pt idx="63">
                  <c:v>43556</c:v>
                </c:pt>
                <c:pt idx="64">
                  <c:v>43586</c:v>
                </c:pt>
                <c:pt idx="65">
                  <c:v>43617</c:v>
                </c:pt>
                <c:pt idx="66">
                  <c:v>43647</c:v>
                </c:pt>
                <c:pt idx="67">
                  <c:v>43678</c:v>
                </c:pt>
                <c:pt idx="68">
                  <c:v>43709</c:v>
                </c:pt>
                <c:pt idx="69">
                  <c:v>43739</c:v>
                </c:pt>
                <c:pt idx="70">
                  <c:v>43770</c:v>
                </c:pt>
                <c:pt idx="71">
                  <c:v>43800</c:v>
                </c:pt>
              </c:numCache>
            </c:numRef>
          </c:cat>
          <c:val>
            <c:numRef>
              <c:f>'Fig3'!$C$28:$C$99</c:f>
              <c:numCache>
                <c:formatCode>0.00</c:formatCode>
                <c:ptCount val="72"/>
                <c:pt idx="0">
                  <c:v>2.2280952380952379</c:v>
                </c:pt>
                <c:pt idx="1">
                  <c:v>2.3657142857142857</c:v>
                </c:pt>
                <c:pt idx="2">
                  <c:v>2.3830952380952382</c:v>
                </c:pt>
                <c:pt idx="3">
                  <c:v>2.3845238095238095</c:v>
                </c:pt>
                <c:pt idx="4">
                  <c:v>2.3954761904761903</c:v>
                </c:pt>
                <c:pt idx="5">
                  <c:v>2.4407142857142858</c:v>
                </c:pt>
                <c:pt idx="6">
                  <c:v>2.41</c:v>
                </c:pt>
                <c:pt idx="7">
                  <c:v>2.2764285714285712</c:v>
                </c:pt>
                <c:pt idx="8">
                  <c:v>2.1966666666666668</c:v>
                </c:pt>
                <c:pt idx="9">
                  <c:v>2.0235714285714286</c:v>
                </c:pt>
                <c:pt idx="10">
                  <c:v>1.8014285714285714</c:v>
                </c:pt>
                <c:pt idx="11">
                  <c:v>1.4452380952380952</c:v>
                </c:pt>
                <c:pt idx="12">
                  <c:v>1.1190476190476191</c:v>
                </c:pt>
                <c:pt idx="13">
                  <c:v>1.1647619047619047</c:v>
                </c:pt>
                <c:pt idx="14">
                  <c:v>1.1426190476190476</c:v>
                </c:pt>
                <c:pt idx="15">
                  <c:v>1.2740476190476191</c:v>
                </c:pt>
                <c:pt idx="16">
                  <c:v>1.3964285714285714</c:v>
                </c:pt>
                <c:pt idx="17">
                  <c:v>1.4314285714285715</c:v>
                </c:pt>
                <c:pt idx="18">
                  <c:v>1.2714285714285714</c:v>
                </c:pt>
                <c:pt idx="19">
                  <c:v>1.0707142857142857</c:v>
                </c:pt>
                <c:pt idx="20">
                  <c:v>1.0566666666666666</c:v>
                </c:pt>
                <c:pt idx="21">
                  <c:v>1.065952380952381</c:v>
                </c:pt>
                <c:pt idx="22">
                  <c:v>0.98642857142857143</c:v>
                </c:pt>
                <c:pt idx="23">
                  <c:v>0.84833333333333349</c:v>
                </c:pt>
                <c:pt idx="24">
                  <c:v>0.71404761904761904</c:v>
                </c:pt>
                <c:pt idx="25">
                  <c:v>0.67928571428571427</c:v>
                </c:pt>
                <c:pt idx="26">
                  <c:v>0.8052380952380952</c:v>
                </c:pt>
                <c:pt idx="27">
                  <c:v>0.89785714285714291</c:v>
                </c:pt>
                <c:pt idx="28">
                  <c:v>1.0209523809523811</c:v>
                </c:pt>
                <c:pt idx="29">
                  <c:v>1.0942857142857143</c:v>
                </c:pt>
                <c:pt idx="30">
                  <c:v>1.03</c:v>
                </c:pt>
                <c:pt idx="31">
                  <c:v>1.0166666666666666</c:v>
                </c:pt>
                <c:pt idx="32">
                  <c:v>1.0173809523809523</c:v>
                </c:pt>
                <c:pt idx="33">
                  <c:v>1.1154761904761905</c:v>
                </c:pt>
                <c:pt idx="34">
                  <c:v>1.049047619047619</c:v>
                </c:pt>
                <c:pt idx="35">
                  <c:v>1.1585714285714286</c:v>
                </c:pt>
                <c:pt idx="36">
                  <c:v>1.1902380952380953</c:v>
                </c:pt>
                <c:pt idx="37">
                  <c:v>1.22</c:v>
                </c:pt>
                <c:pt idx="38">
                  <c:v>1.1583333333333334</c:v>
                </c:pt>
                <c:pt idx="39">
                  <c:v>1.1778571428571429</c:v>
                </c:pt>
                <c:pt idx="40">
                  <c:v>1.1509523809523809</c:v>
                </c:pt>
                <c:pt idx="41">
                  <c:v>1.0754761904761905</c:v>
                </c:pt>
                <c:pt idx="42">
                  <c:v>1.1028571428571428</c:v>
                </c:pt>
                <c:pt idx="43">
                  <c:v>1.1473809523809524</c:v>
                </c:pt>
                <c:pt idx="44">
                  <c:v>1.2092857142857143</c:v>
                </c:pt>
                <c:pt idx="45">
                  <c:v>1.2585714285714287</c:v>
                </c:pt>
                <c:pt idx="46">
                  <c:v>1.3709523809523809</c:v>
                </c:pt>
                <c:pt idx="47">
                  <c:v>1.4128571428571428</c:v>
                </c:pt>
                <c:pt idx="48">
                  <c:v>1.4928095238095238</c:v>
                </c:pt>
                <c:pt idx="49">
                  <c:v>1.4573809523809524</c:v>
                </c:pt>
                <c:pt idx="50">
                  <c:v>1.4404761904761905</c:v>
                </c:pt>
                <c:pt idx="51">
                  <c:v>1.4047619047619047</c:v>
                </c:pt>
                <c:pt idx="52">
                  <c:v>1.3571428571428572</c:v>
                </c:pt>
                <c:pt idx="53">
                  <c:v>1.3333333333333333</c:v>
                </c:pt>
                <c:pt idx="54">
                  <c:v>1.3095238095238095</c:v>
                </c:pt>
                <c:pt idx="55">
                  <c:v>1.3095238095238095</c:v>
                </c:pt>
                <c:pt idx="56">
                  <c:v>1.3095238095238095</c:v>
                </c:pt>
                <c:pt idx="57">
                  <c:v>1.3095238095238095</c:v>
                </c:pt>
                <c:pt idx="58">
                  <c:v>1.3095238095238095</c:v>
                </c:pt>
                <c:pt idx="59">
                  <c:v>1.3095238095238095</c:v>
                </c:pt>
                <c:pt idx="60">
                  <c:v>1.3095238095238095</c:v>
                </c:pt>
                <c:pt idx="61">
                  <c:v>1.3095238095238095</c:v>
                </c:pt>
                <c:pt idx="62">
                  <c:v>1.3095238095238095</c:v>
                </c:pt>
                <c:pt idx="63">
                  <c:v>1.3095238095238095</c:v>
                </c:pt>
                <c:pt idx="64">
                  <c:v>1.3333333333333333</c:v>
                </c:pt>
                <c:pt idx="65">
                  <c:v>1.3333333333333333</c:v>
                </c:pt>
                <c:pt idx="66">
                  <c:v>1.3571428571428572</c:v>
                </c:pt>
                <c:pt idx="67">
                  <c:v>1.3571428571428572</c:v>
                </c:pt>
                <c:pt idx="68">
                  <c:v>1.3571428571428572</c:v>
                </c:pt>
                <c:pt idx="69">
                  <c:v>1.3809523809523809</c:v>
                </c:pt>
                <c:pt idx="70">
                  <c:v>1.3809523809523809</c:v>
                </c:pt>
                <c:pt idx="71">
                  <c:v>1.4047619047619047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69870336"/>
        <c:axId val="469870896"/>
      </c:lineChart>
      <c:scatterChart>
        <c:scatterStyle val="lineMarker"/>
        <c:varyColors val="0"/>
        <c:ser>
          <c:idx val="3"/>
          <c:order val="3"/>
          <c:tx>
            <c:strRef>
              <c:f>'Fig3'!$B$103</c:f>
              <c:strCache>
                <c:ptCount val="1"/>
                <c:pt idx="0">
                  <c:v>Forecast</c:v>
                </c:pt>
              </c:strCache>
            </c:strRef>
          </c:tx>
          <c:spPr>
            <a:ln w="12700">
              <a:solidFill>
                <a:schemeClr val="tx1"/>
              </a:solidFill>
              <a:prstDash val="dash"/>
            </a:ln>
          </c:spPr>
          <c:marker>
            <c:symbol val="none"/>
          </c:marker>
          <c:dLbls>
            <c:dLbl>
              <c:idx val="0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1"/>
              <c:layout>
                <c:manualLayout>
                  <c:x val="3.0447991946212203E-2"/>
                  <c:y val="3.0266925177066396E-2"/>
                </c:manualLayout>
              </c:layout>
              <c:dLblPos val="r"/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noFill/>
              <a:ln>
                <a:noFill/>
              </a:ln>
              <a:effectLst/>
            </c:sp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'Fig3'!$A$104:$A$105</c:f>
              <c:numCache>
                <c:formatCode>General</c:formatCode>
                <c:ptCount val="2"/>
                <c:pt idx="0">
                  <c:v>50</c:v>
                </c:pt>
                <c:pt idx="1">
                  <c:v>50</c:v>
                </c:pt>
              </c:numCache>
            </c:numRef>
          </c:xVal>
          <c:yVal>
            <c:numRef>
              <c:f>'Fig3'!$B$104:$B$105</c:f>
              <c:numCache>
                <c:formatCode>General</c:formatCode>
                <c:ptCount val="2"/>
                <c:pt idx="0">
                  <c:v>0</c:v>
                </c:pt>
                <c:pt idx="1">
                  <c:v>1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69871456"/>
        <c:axId val="469872016"/>
      </c:scatterChart>
      <c:dateAx>
        <c:axId val="469870336"/>
        <c:scaling>
          <c:orientation val="minMax"/>
        </c:scaling>
        <c:delete val="0"/>
        <c:axPos val="b"/>
        <c:numFmt formatCode="mmm\ yyyy" sourceLinked="0"/>
        <c:majorTickMark val="cross"/>
        <c:minorTickMark val="out"/>
        <c:tickLblPos val="nextTo"/>
        <c:spPr>
          <a:ln>
            <a:solidFill>
              <a:schemeClr val="tx1"/>
            </a:solidFill>
          </a:ln>
        </c:spPr>
        <c:crossAx val="469870896"/>
        <c:crosses val="autoZero"/>
        <c:auto val="1"/>
        <c:lblOffset val="100"/>
        <c:baseTimeUnit val="months"/>
        <c:majorUnit val="12"/>
        <c:majorTimeUnit val="months"/>
        <c:minorUnit val="1"/>
        <c:minorTimeUnit val="months"/>
      </c:dateAx>
      <c:valAx>
        <c:axId val="469870896"/>
        <c:scaling>
          <c:orientation val="minMax"/>
          <c:max val="5"/>
          <c:min val="0"/>
        </c:scaling>
        <c:delete val="0"/>
        <c:axPos val="l"/>
        <c:majorGridlines>
          <c:spPr>
            <a:ln>
              <a:solidFill>
                <a:schemeClr val="bg1">
                  <a:lumMod val="75000"/>
                </a:schemeClr>
              </a:solidFill>
            </a:ln>
          </c:spPr>
        </c:majorGridlines>
        <c:numFmt formatCode="0.00" sourceLinked="1"/>
        <c:majorTickMark val="out"/>
        <c:minorTickMark val="none"/>
        <c:tickLblPos val="nextTo"/>
        <c:spPr>
          <a:ln>
            <a:noFill/>
          </a:ln>
        </c:spPr>
        <c:crossAx val="469870336"/>
        <c:crosses val="autoZero"/>
        <c:crossBetween val="between"/>
      </c:valAx>
      <c:valAx>
        <c:axId val="469871456"/>
        <c:scaling>
          <c:orientation val="minMax"/>
          <c:max val="72"/>
          <c:min val="0"/>
        </c:scaling>
        <c:delete val="0"/>
        <c:axPos val="t"/>
        <c:numFmt formatCode="General" sourceLinked="1"/>
        <c:majorTickMark val="none"/>
        <c:minorTickMark val="none"/>
        <c:tickLblPos val="none"/>
        <c:spPr>
          <a:ln>
            <a:noFill/>
          </a:ln>
        </c:spPr>
        <c:crossAx val="469872016"/>
        <c:crosses val="max"/>
        <c:crossBetween val="midCat"/>
      </c:valAx>
      <c:valAx>
        <c:axId val="469872016"/>
        <c:scaling>
          <c:orientation val="minMax"/>
          <c:max val="1"/>
          <c:min val="0"/>
        </c:scaling>
        <c:delete val="0"/>
        <c:axPos val="r"/>
        <c:numFmt formatCode="General" sourceLinked="1"/>
        <c:majorTickMark val="none"/>
        <c:minorTickMark val="none"/>
        <c:tickLblPos val="none"/>
        <c:spPr>
          <a:ln>
            <a:noFill/>
          </a:ln>
        </c:spPr>
        <c:crossAx val="469871456"/>
        <c:crosses val="max"/>
        <c:crossBetween val="midCat"/>
      </c:valAx>
    </c:plotArea>
    <c:legend>
      <c:legendPos val="l"/>
      <c:legendEntry>
        <c:idx val="3"/>
        <c:delete val="1"/>
      </c:legendEntry>
      <c:layout>
        <c:manualLayout>
          <c:xMode val="edge"/>
          <c:yMode val="edge"/>
          <c:x val="0.38535576888505374"/>
          <c:y val="0.16843872907846319"/>
          <c:w val="0.28926682945119664"/>
          <c:h val="0.19122645172312044"/>
        </c:manualLayout>
      </c:layout>
      <c:overlay val="1"/>
    </c:legend>
    <c:plotVisOnly val="1"/>
    <c:dispBlanksAs val="gap"/>
    <c:showDLblsOverMax val="0"/>
  </c:chart>
  <c:spPr>
    <a:ln>
      <a:noFill/>
    </a:ln>
  </c:spPr>
  <c:txPr>
    <a:bodyPr/>
    <a:lstStyle/>
    <a:p>
      <a:pPr>
        <a:defRPr sz="1000">
          <a:latin typeface="Arial" pitchFamily="34" charset="0"/>
          <a:cs typeface="Arial" pitchFamily="34" charset="0"/>
        </a:defRPr>
      </a:pPr>
      <a:endParaRPr lang="en-US"/>
    </a:p>
  </c:txPr>
  <c:printSettings>
    <c:headerFooter/>
    <c:pageMargins b="0.75000000000001465" l="0.70000000000000062" r="0.70000000000000062" t="0.75000000000001465" header="0.30000000000000032" footer="0.30000000000000032"/>
    <c:pageSetup orientation="landscape"/>
  </c:printSettings>
  <c:userShapes r:id="rId1"/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 algn="l">
              <a:defRPr/>
            </a:pPr>
            <a:r>
              <a:rPr lang="en-US" sz="1400" b="0"/>
              <a:t>Henry Hub natural gas price</a:t>
            </a:r>
          </a:p>
          <a:p>
            <a:pPr algn="l">
              <a:defRPr/>
            </a:pPr>
            <a:r>
              <a:rPr lang="en-US" sz="1000" b="0"/>
              <a:t>dollars per million Btu</a:t>
            </a:r>
          </a:p>
        </c:rich>
      </c:tx>
      <c:layout>
        <c:manualLayout>
          <c:xMode val="edge"/>
          <c:yMode val="edge"/>
          <c:x val="8.7984123935727545E-3"/>
          <c:y val="1.5748031496062992E-2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6.3242338610112761E-2"/>
          <c:y val="0.17117395828480017"/>
          <c:w val="0.92047006319332036"/>
          <c:h val="0.57274689776204013"/>
        </c:manualLayout>
      </c:layout>
      <c:lineChart>
        <c:grouping val="standard"/>
        <c:varyColors val="0"/>
        <c:ser>
          <c:idx val="0"/>
          <c:order val="0"/>
          <c:tx>
            <c:v>Historical spot price</c:v>
          </c:tx>
          <c:spPr>
            <a:ln>
              <a:solidFill>
                <a:schemeClr val="accent1"/>
              </a:solidFill>
            </a:ln>
          </c:spPr>
          <c:marker>
            <c:symbol val="none"/>
          </c:marker>
          <c:cat>
            <c:numRef>
              <c:f>'Fig4'!$B$29:$B$64</c:f>
              <c:numCache>
                <c:formatCode>mmm\ yyyy</c:formatCode>
                <c:ptCount val="36"/>
                <c:pt idx="0">
                  <c:v>42736</c:v>
                </c:pt>
                <c:pt idx="1">
                  <c:v>42767</c:v>
                </c:pt>
                <c:pt idx="2">
                  <c:v>42795</c:v>
                </c:pt>
                <c:pt idx="3">
                  <c:v>42826</c:v>
                </c:pt>
                <c:pt idx="4">
                  <c:v>42856</c:v>
                </c:pt>
                <c:pt idx="5">
                  <c:v>42887</c:v>
                </c:pt>
                <c:pt idx="6">
                  <c:v>42917</c:v>
                </c:pt>
                <c:pt idx="7">
                  <c:v>42948</c:v>
                </c:pt>
                <c:pt idx="8">
                  <c:v>42979</c:v>
                </c:pt>
                <c:pt idx="9">
                  <c:v>43009</c:v>
                </c:pt>
                <c:pt idx="10">
                  <c:v>43040</c:v>
                </c:pt>
                <c:pt idx="11">
                  <c:v>43070</c:v>
                </c:pt>
                <c:pt idx="12">
                  <c:v>43101</c:v>
                </c:pt>
                <c:pt idx="13">
                  <c:v>43132</c:v>
                </c:pt>
                <c:pt idx="14">
                  <c:v>43160</c:v>
                </c:pt>
                <c:pt idx="15">
                  <c:v>43191</c:v>
                </c:pt>
                <c:pt idx="16">
                  <c:v>43221</c:v>
                </c:pt>
                <c:pt idx="17">
                  <c:v>43252</c:v>
                </c:pt>
                <c:pt idx="18">
                  <c:v>43282</c:v>
                </c:pt>
                <c:pt idx="19">
                  <c:v>43313</c:v>
                </c:pt>
                <c:pt idx="20">
                  <c:v>43344</c:v>
                </c:pt>
                <c:pt idx="21">
                  <c:v>43374</c:v>
                </c:pt>
                <c:pt idx="22">
                  <c:v>43405</c:v>
                </c:pt>
                <c:pt idx="23">
                  <c:v>43435</c:v>
                </c:pt>
                <c:pt idx="24">
                  <c:v>43466</c:v>
                </c:pt>
                <c:pt idx="25">
                  <c:v>43497</c:v>
                </c:pt>
                <c:pt idx="26">
                  <c:v>43525</c:v>
                </c:pt>
                <c:pt idx="27">
                  <c:v>43556</c:v>
                </c:pt>
                <c:pt idx="28">
                  <c:v>43586</c:v>
                </c:pt>
                <c:pt idx="29">
                  <c:v>43617</c:v>
                </c:pt>
                <c:pt idx="30">
                  <c:v>43647</c:v>
                </c:pt>
                <c:pt idx="31">
                  <c:v>43678</c:v>
                </c:pt>
                <c:pt idx="32">
                  <c:v>43709</c:v>
                </c:pt>
                <c:pt idx="33">
                  <c:v>43739</c:v>
                </c:pt>
                <c:pt idx="34">
                  <c:v>43770</c:v>
                </c:pt>
                <c:pt idx="35">
                  <c:v>43800</c:v>
                </c:pt>
              </c:numCache>
            </c:numRef>
          </c:cat>
          <c:val>
            <c:numRef>
              <c:f>'Fig4'!$C$29:$C$64</c:f>
              <c:numCache>
                <c:formatCode>0.00</c:formatCode>
                <c:ptCount val="36"/>
                <c:pt idx="0">
                  <c:v>3.3039999999999998</c:v>
                </c:pt>
                <c:pt idx="1">
                  <c:v>2.8519999999999999</c:v>
                </c:pt>
                <c:pt idx="2">
                  <c:v>2.88</c:v>
                </c:pt>
                <c:pt idx="3">
                  <c:v>3.1030000000000002</c:v>
                </c:pt>
                <c:pt idx="4">
                  <c:v>3.15</c:v>
                </c:pt>
                <c:pt idx="5">
                  <c:v>2.9750000000000001</c:v>
                </c:pt>
                <c:pt idx="6">
                  <c:v>2.984</c:v>
                </c:pt>
                <c:pt idx="7">
                  <c:v>2.9</c:v>
                </c:pt>
                <c:pt idx="8">
                  <c:v>2.976</c:v>
                </c:pt>
                <c:pt idx="9">
                  <c:v>2.879</c:v>
                </c:pt>
                <c:pt idx="10">
                  <c:v>3.0139999999999998</c:v>
                </c:pt>
                <c:pt idx="11">
                  <c:v>2.8210000000000002</c:v>
                </c:pt>
                <c:pt idx="12">
                  <c:v>3.69</c:v>
                </c:pt>
                <c:pt idx="13">
                  <c:v>2.661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</c:numCache>
            </c:numRef>
          </c:val>
          <c:smooth val="0"/>
        </c:ser>
        <c:ser>
          <c:idx val="1"/>
          <c:order val="1"/>
          <c:tx>
            <c:v>STEO forecast price</c:v>
          </c:tx>
          <c:spPr>
            <a:ln>
              <a:solidFill>
                <a:schemeClr val="accent5"/>
              </a:solidFill>
            </a:ln>
          </c:spPr>
          <c:marker>
            <c:symbol val="none"/>
          </c:marker>
          <c:cat>
            <c:numRef>
              <c:f>'Fig4'!$B$29:$B$64</c:f>
              <c:numCache>
                <c:formatCode>mmm\ yyyy</c:formatCode>
                <c:ptCount val="36"/>
                <c:pt idx="0">
                  <c:v>42736</c:v>
                </c:pt>
                <c:pt idx="1">
                  <c:v>42767</c:v>
                </c:pt>
                <c:pt idx="2">
                  <c:v>42795</c:v>
                </c:pt>
                <c:pt idx="3">
                  <c:v>42826</c:v>
                </c:pt>
                <c:pt idx="4">
                  <c:v>42856</c:v>
                </c:pt>
                <c:pt idx="5">
                  <c:v>42887</c:v>
                </c:pt>
                <c:pt idx="6">
                  <c:v>42917</c:v>
                </c:pt>
                <c:pt idx="7">
                  <c:v>42948</c:v>
                </c:pt>
                <c:pt idx="8">
                  <c:v>42979</c:v>
                </c:pt>
                <c:pt idx="9">
                  <c:v>43009</c:v>
                </c:pt>
                <c:pt idx="10">
                  <c:v>43040</c:v>
                </c:pt>
                <c:pt idx="11">
                  <c:v>43070</c:v>
                </c:pt>
                <c:pt idx="12">
                  <c:v>43101</c:v>
                </c:pt>
                <c:pt idx="13">
                  <c:v>43132</c:v>
                </c:pt>
                <c:pt idx="14">
                  <c:v>43160</c:v>
                </c:pt>
                <c:pt idx="15">
                  <c:v>43191</c:v>
                </c:pt>
                <c:pt idx="16">
                  <c:v>43221</c:v>
                </c:pt>
                <c:pt idx="17">
                  <c:v>43252</c:v>
                </c:pt>
                <c:pt idx="18">
                  <c:v>43282</c:v>
                </c:pt>
                <c:pt idx="19">
                  <c:v>43313</c:v>
                </c:pt>
                <c:pt idx="20">
                  <c:v>43344</c:v>
                </c:pt>
                <c:pt idx="21">
                  <c:v>43374</c:v>
                </c:pt>
                <c:pt idx="22">
                  <c:v>43405</c:v>
                </c:pt>
                <c:pt idx="23">
                  <c:v>43435</c:v>
                </c:pt>
                <c:pt idx="24">
                  <c:v>43466</c:v>
                </c:pt>
                <c:pt idx="25">
                  <c:v>43497</c:v>
                </c:pt>
                <c:pt idx="26">
                  <c:v>43525</c:v>
                </c:pt>
                <c:pt idx="27">
                  <c:v>43556</c:v>
                </c:pt>
                <c:pt idx="28">
                  <c:v>43586</c:v>
                </c:pt>
                <c:pt idx="29">
                  <c:v>43617</c:v>
                </c:pt>
                <c:pt idx="30">
                  <c:v>43647</c:v>
                </c:pt>
                <c:pt idx="31">
                  <c:v>43678</c:v>
                </c:pt>
                <c:pt idx="32">
                  <c:v>43709</c:v>
                </c:pt>
                <c:pt idx="33">
                  <c:v>43739</c:v>
                </c:pt>
                <c:pt idx="34">
                  <c:v>43770</c:v>
                </c:pt>
                <c:pt idx="35">
                  <c:v>43800</c:v>
                </c:pt>
              </c:numCache>
            </c:numRef>
          </c:cat>
          <c:val>
            <c:numRef>
              <c:f>'Fig4'!$D$29:$D$64</c:f>
              <c:numCache>
                <c:formatCode>0.00</c:formatCode>
                <c:ptCount val="36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2.661</c:v>
                </c:pt>
                <c:pt idx="14">
                  <c:v>2.7182360000000001</c:v>
                </c:pt>
                <c:pt idx="15">
                  <c:v>2.7150289999999999</c:v>
                </c:pt>
                <c:pt idx="16">
                  <c:v>2.8226079999999998</c:v>
                </c:pt>
                <c:pt idx="17">
                  <c:v>2.9071530000000001</c:v>
                </c:pt>
                <c:pt idx="18">
                  <c:v>2.992086</c:v>
                </c:pt>
                <c:pt idx="19">
                  <c:v>3.0094219999999998</c:v>
                </c:pt>
                <c:pt idx="20">
                  <c:v>3.0245289999999998</c:v>
                </c:pt>
                <c:pt idx="21">
                  <c:v>3.0309879999999998</c:v>
                </c:pt>
                <c:pt idx="22">
                  <c:v>3.0781860000000001</c:v>
                </c:pt>
                <c:pt idx="23">
                  <c:v>3.1945600000000001</c:v>
                </c:pt>
                <c:pt idx="24">
                  <c:v>3.2914159999999999</c:v>
                </c:pt>
                <c:pt idx="25">
                  <c:v>3.2408229999999998</c:v>
                </c:pt>
                <c:pt idx="26">
                  <c:v>3.100705</c:v>
                </c:pt>
                <c:pt idx="27">
                  <c:v>2.970726</c:v>
                </c:pt>
                <c:pt idx="28">
                  <c:v>2.9694340000000001</c:v>
                </c:pt>
                <c:pt idx="29">
                  <c:v>2.9764390000000001</c:v>
                </c:pt>
                <c:pt idx="30">
                  <c:v>3.0144129999999998</c:v>
                </c:pt>
                <c:pt idx="31">
                  <c:v>3.0450439999999999</c:v>
                </c:pt>
                <c:pt idx="32">
                  <c:v>3.0301309999999999</c:v>
                </c:pt>
                <c:pt idx="33">
                  <c:v>3.0165980000000001</c:v>
                </c:pt>
                <c:pt idx="34">
                  <c:v>3.0453869999999998</c:v>
                </c:pt>
                <c:pt idx="35">
                  <c:v>3.1629930000000002</c:v>
                </c:pt>
              </c:numCache>
            </c:numRef>
          </c:val>
          <c:smooth val="0"/>
        </c:ser>
        <c:ser>
          <c:idx val="2"/>
          <c:order val="2"/>
          <c:tx>
            <c:v>NYMEX futures price</c:v>
          </c:tx>
          <c:spPr>
            <a:ln>
              <a:solidFill>
                <a:schemeClr val="accent3"/>
              </a:solidFill>
            </a:ln>
          </c:spPr>
          <c:marker>
            <c:symbol val="none"/>
          </c:marker>
          <c:cat>
            <c:numRef>
              <c:f>'Fig4'!$B$29:$B$64</c:f>
              <c:numCache>
                <c:formatCode>mmm\ yyyy</c:formatCode>
                <c:ptCount val="36"/>
                <c:pt idx="0">
                  <c:v>42736</c:v>
                </c:pt>
                <c:pt idx="1">
                  <c:v>42767</c:v>
                </c:pt>
                <c:pt idx="2">
                  <c:v>42795</c:v>
                </c:pt>
                <c:pt idx="3">
                  <c:v>42826</c:v>
                </c:pt>
                <c:pt idx="4">
                  <c:v>42856</c:v>
                </c:pt>
                <c:pt idx="5">
                  <c:v>42887</c:v>
                </c:pt>
                <c:pt idx="6">
                  <c:v>42917</c:v>
                </c:pt>
                <c:pt idx="7">
                  <c:v>42948</c:v>
                </c:pt>
                <c:pt idx="8">
                  <c:v>42979</c:v>
                </c:pt>
                <c:pt idx="9">
                  <c:v>43009</c:v>
                </c:pt>
                <c:pt idx="10">
                  <c:v>43040</c:v>
                </c:pt>
                <c:pt idx="11">
                  <c:v>43070</c:v>
                </c:pt>
                <c:pt idx="12">
                  <c:v>43101</c:v>
                </c:pt>
                <c:pt idx="13">
                  <c:v>43132</c:v>
                </c:pt>
                <c:pt idx="14">
                  <c:v>43160</c:v>
                </c:pt>
                <c:pt idx="15">
                  <c:v>43191</c:v>
                </c:pt>
                <c:pt idx="16">
                  <c:v>43221</c:v>
                </c:pt>
                <c:pt idx="17">
                  <c:v>43252</c:v>
                </c:pt>
                <c:pt idx="18">
                  <c:v>43282</c:v>
                </c:pt>
                <c:pt idx="19">
                  <c:v>43313</c:v>
                </c:pt>
                <c:pt idx="20">
                  <c:v>43344</c:v>
                </c:pt>
                <c:pt idx="21">
                  <c:v>43374</c:v>
                </c:pt>
                <c:pt idx="22">
                  <c:v>43405</c:v>
                </c:pt>
                <c:pt idx="23">
                  <c:v>43435</c:v>
                </c:pt>
                <c:pt idx="24">
                  <c:v>43466</c:v>
                </c:pt>
                <c:pt idx="25">
                  <c:v>43497</c:v>
                </c:pt>
                <c:pt idx="26">
                  <c:v>43525</c:v>
                </c:pt>
                <c:pt idx="27">
                  <c:v>43556</c:v>
                </c:pt>
                <c:pt idx="28">
                  <c:v>43586</c:v>
                </c:pt>
                <c:pt idx="29">
                  <c:v>43617</c:v>
                </c:pt>
                <c:pt idx="30">
                  <c:v>43647</c:v>
                </c:pt>
                <c:pt idx="31">
                  <c:v>43678</c:v>
                </c:pt>
                <c:pt idx="32">
                  <c:v>43709</c:v>
                </c:pt>
                <c:pt idx="33">
                  <c:v>43739</c:v>
                </c:pt>
                <c:pt idx="34">
                  <c:v>43770</c:v>
                </c:pt>
                <c:pt idx="35">
                  <c:v>43800</c:v>
                </c:pt>
              </c:numCache>
            </c:numRef>
          </c:cat>
          <c:val>
            <c:numRef>
              <c:f>'Fig4'!$E$29:$E$64</c:f>
              <c:numCache>
                <c:formatCode>0.00</c:formatCode>
                <c:ptCount val="36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2.6781999999999999</c:v>
                </c:pt>
                <c:pt idx="16">
                  <c:v>2.7067999999999999</c:v>
                </c:pt>
                <c:pt idx="17">
                  <c:v>2.7421999999999995</c:v>
                </c:pt>
                <c:pt idx="18">
                  <c:v>2.7841999999999993</c:v>
                </c:pt>
                <c:pt idx="19">
                  <c:v>2.7968000000000002</c:v>
                </c:pt>
                <c:pt idx="20">
                  <c:v>2.7804000000000002</c:v>
                </c:pt>
                <c:pt idx="21">
                  <c:v>2.7950000000000004</c:v>
                </c:pt>
                <c:pt idx="22">
                  <c:v>2.8440000000000003</c:v>
                </c:pt>
                <c:pt idx="23">
                  <c:v>2.9678</c:v>
                </c:pt>
                <c:pt idx="24">
                  <c:v>3.0520000000000005</c:v>
                </c:pt>
                <c:pt idx="25">
                  <c:v>3.0243999999999995</c:v>
                </c:pt>
                <c:pt idx="26">
                  <c:v>2.9362000000000004</c:v>
                </c:pt>
                <c:pt idx="27">
                  <c:v>2.6585999999999999</c:v>
                </c:pt>
                <c:pt idx="28">
                  <c:v>2.6315999999999997</c:v>
                </c:pt>
                <c:pt idx="29">
                  <c:v>2.6597999999999997</c:v>
                </c:pt>
                <c:pt idx="30">
                  <c:v>2.6932</c:v>
                </c:pt>
                <c:pt idx="31">
                  <c:v>2.7008000000000001</c:v>
                </c:pt>
                <c:pt idx="32">
                  <c:v>2.6898</c:v>
                </c:pt>
                <c:pt idx="33">
                  <c:v>2.7161999999999997</c:v>
                </c:pt>
                <c:pt idx="34">
                  <c:v>2.7686000000000002</c:v>
                </c:pt>
                <c:pt idx="35">
                  <c:v>2.9067999999999996</c:v>
                </c:pt>
              </c:numCache>
            </c:numRef>
          </c:val>
          <c:smooth val="0"/>
        </c:ser>
        <c:ser>
          <c:idx val="3"/>
          <c:order val="3"/>
          <c:tx>
            <c:strRef>
              <c:f>'Fig4'!$B$85</c:f>
              <c:strCache>
                <c:ptCount val="1"/>
                <c:pt idx="0">
                  <c:v>95% NYMEX futures upper confidence interval</c:v>
                </c:pt>
              </c:strCache>
            </c:strRef>
          </c:tx>
          <c:spPr>
            <a:ln>
              <a:solidFill>
                <a:schemeClr val="accent3"/>
              </a:solidFill>
              <a:prstDash val="sysDash"/>
            </a:ln>
          </c:spPr>
          <c:marker>
            <c:symbol val="circle"/>
            <c:size val="7"/>
            <c:spPr>
              <a:solidFill>
                <a:schemeClr val="accent3"/>
              </a:solidFill>
              <a:ln w="15875">
                <a:noFill/>
              </a:ln>
            </c:spPr>
          </c:marker>
          <c:cat>
            <c:numRef>
              <c:f>'Fig4'!$B$29:$B$64</c:f>
              <c:numCache>
                <c:formatCode>mmm\ yyyy</c:formatCode>
                <c:ptCount val="36"/>
                <c:pt idx="0">
                  <c:v>42736</c:v>
                </c:pt>
                <c:pt idx="1">
                  <c:v>42767</c:v>
                </c:pt>
                <c:pt idx="2">
                  <c:v>42795</c:v>
                </c:pt>
                <c:pt idx="3">
                  <c:v>42826</c:v>
                </c:pt>
                <c:pt idx="4">
                  <c:v>42856</c:v>
                </c:pt>
                <c:pt idx="5">
                  <c:v>42887</c:v>
                </c:pt>
                <c:pt idx="6">
                  <c:v>42917</c:v>
                </c:pt>
                <c:pt idx="7">
                  <c:v>42948</c:v>
                </c:pt>
                <c:pt idx="8">
                  <c:v>42979</c:v>
                </c:pt>
                <c:pt idx="9">
                  <c:v>43009</c:v>
                </c:pt>
                <c:pt idx="10">
                  <c:v>43040</c:v>
                </c:pt>
                <c:pt idx="11">
                  <c:v>43070</c:v>
                </c:pt>
                <c:pt idx="12">
                  <c:v>43101</c:v>
                </c:pt>
                <c:pt idx="13">
                  <c:v>43132</c:v>
                </c:pt>
                <c:pt idx="14">
                  <c:v>43160</c:v>
                </c:pt>
                <c:pt idx="15">
                  <c:v>43191</c:v>
                </c:pt>
                <c:pt idx="16">
                  <c:v>43221</c:v>
                </c:pt>
                <c:pt idx="17">
                  <c:v>43252</c:v>
                </c:pt>
                <c:pt idx="18">
                  <c:v>43282</c:v>
                </c:pt>
                <c:pt idx="19">
                  <c:v>43313</c:v>
                </c:pt>
                <c:pt idx="20">
                  <c:v>43344</c:v>
                </c:pt>
                <c:pt idx="21">
                  <c:v>43374</c:v>
                </c:pt>
                <c:pt idx="22">
                  <c:v>43405</c:v>
                </c:pt>
                <c:pt idx="23">
                  <c:v>43435</c:v>
                </c:pt>
                <c:pt idx="24">
                  <c:v>43466</c:v>
                </c:pt>
                <c:pt idx="25">
                  <c:v>43497</c:v>
                </c:pt>
                <c:pt idx="26">
                  <c:v>43525</c:v>
                </c:pt>
                <c:pt idx="27">
                  <c:v>43556</c:v>
                </c:pt>
                <c:pt idx="28">
                  <c:v>43586</c:v>
                </c:pt>
                <c:pt idx="29">
                  <c:v>43617</c:v>
                </c:pt>
                <c:pt idx="30">
                  <c:v>43647</c:v>
                </c:pt>
                <c:pt idx="31">
                  <c:v>43678</c:v>
                </c:pt>
                <c:pt idx="32">
                  <c:v>43709</c:v>
                </c:pt>
                <c:pt idx="33">
                  <c:v>43739</c:v>
                </c:pt>
                <c:pt idx="34">
                  <c:v>43770</c:v>
                </c:pt>
                <c:pt idx="35">
                  <c:v>43800</c:v>
                </c:pt>
              </c:numCache>
            </c:numRef>
          </c:cat>
          <c:val>
            <c:numRef>
              <c:f>'Fig4'!$H$29:$H$64</c:f>
              <c:numCache>
                <c:formatCode>0.00</c:formatCode>
                <c:ptCount val="36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2.3398017156647097</c:v>
                </c:pt>
                <c:pt idx="16">
                  <c:v>2.239961862201584</c:v>
                </c:pt>
                <c:pt idx="17">
                  <c:v>2.1573645785772206</c:v>
                </c:pt>
                <c:pt idx="18">
                  <c:v>2.1147947972466095</c:v>
                </c:pt>
                <c:pt idx="19">
                  <c:v>2.0535340687812442</c:v>
                </c:pt>
                <c:pt idx="20">
                  <c:v>1.9824877367680258</c:v>
                </c:pt>
                <c:pt idx="21">
                  <c:v>1.9374283633605056</c:v>
                </c:pt>
                <c:pt idx="22">
                  <c:v>1.9277224431373432</c:v>
                </c:pt>
                <c:pt idx="23">
                  <c:v>1.9657412294318026</c:v>
                </c:pt>
                <c:pt idx="24">
                  <c:v>1.9031717541321862</c:v>
                </c:pt>
                <c:pt idx="25">
                  <c:v>1.750609602576245</c:v>
                </c:pt>
                <c:pt idx="26">
                  <c:v>1.6340628171881364</c:v>
                </c:pt>
                <c:pt idx="27">
                  <c:v>1.7906238445937448</c:v>
                </c:pt>
                <c:pt idx="28">
                  <c:v>1.7979594282241413</c:v>
                </c:pt>
                <c:pt idx="29">
                  <c:v>1.8157012621393409</c:v>
                </c:pt>
                <c:pt idx="30">
                  <c:v>1.825216153027875</c:v>
                </c:pt>
                <c:pt idx="31">
                  <c:v>1.8120552162708747</c:v>
                </c:pt>
                <c:pt idx="32">
                  <c:v>1.7850913486060598</c:v>
                </c:pt>
                <c:pt idx="33">
                  <c:v>1.7857983057747</c:v>
                </c:pt>
                <c:pt idx="34">
                  <c:v>1.7967438056518503</c:v>
                </c:pt>
                <c:pt idx="35">
                  <c:v>1.8650843498800065</c:v>
                </c:pt>
              </c:numCache>
            </c:numRef>
          </c:val>
          <c:smooth val="0"/>
        </c:ser>
        <c:ser>
          <c:idx val="4"/>
          <c:order val="4"/>
          <c:tx>
            <c:strRef>
              <c:f>'Fig4'!$B$86</c:f>
              <c:strCache>
                <c:ptCount val="1"/>
                <c:pt idx="0">
                  <c:v>95% NYMEX futures lower confidence interval</c:v>
                </c:pt>
              </c:strCache>
            </c:strRef>
          </c:tx>
          <c:spPr>
            <a:ln>
              <a:solidFill>
                <a:schemeClr val="accent3"/>
              </a:solidFill>
              <a:prstDash val="sysDash"/>
            </a:ln>
          </c:spPr>
          <c:marker>
            <c:symbol val="circle"/>
            <c:size val="7"/>
            <c:spPr>
              <a:solidFill>
                <a:schemeClr val="accent3"/>
              </a:solidFill>
              <a:ln w="15875">
                <a:noFill/>
              </a:ln>
            </c:spPr>
          </c:marker>
          <c:cat>
            <c:numRef>
              <c:f>'Fig4'!$B$29:$B$64</c:f>
              <c:numCache>
                <c:formatCode>mmm\ yyyy</c:formatCode>
                <c:ptCount val="36"/>
                <c:pt idx="0">
                  <c:v>42736</c:v>
                </c:pt>
                <c:pt idx="1">
                  <c:v>42767</c:v>
                </c:pt>
                <c:pt idx="2">
                  <c:v>42795</c:v>
                </c:pt>
                <c:pt idx="3">
                  <c:v>42826</c:v>
                </c:pt>
                <c:pt idx="4">
                  <c:v>42856</c:v>
                </c:pt>
                <c:pt idx="5">
                  <c:v>42887</c:v>
                </c:pt>
                <c:pt idx="6">
                  <c:v>42917</c:v>
                </c:pt>
                <c:pt idx="7">
                  <c:v>42948</c:v>
                </c:pt>
                <c:pt idx="8">
                  <c:v>42979</c:v>
                </c:pt>
                <c:pt idx="9">
                  <c:v>43009</c:v>
                </c:pt>
                <c:pt idx="10">
                  <c:v>43040</c:v>
                </c:pt>
                <c:pt idx="11">
                  <c:v>43070</c:v>
                </c:pt>
                <c:pt idx="12">
                  <c:v>43101</c:v>
                </c:pt>
                <c:pt idx="13">
                  <c:v>43132</c:v>
                </c:pt>
                <c:pt idx="14">
                  <c:v>43160</c:v>
                </c:pt>
                <c:pt idx="15">
                  <c:v>43191</c:v>
                </c:pt>
                <c:pt idx="16">
                  <c:v>43221</c:v>
                </c:pt>
                <c:pt idx="17">
                  <c:v>43252</c:v>
                </c:pt>
                <c:pt idx="18">
                  <c:v>43282</c:v>
                </c:pt>
                <c:pt idx="19">
                  <c:v>43313</c:v>
                </c:pt>
                <c:pt idx="20">
                  <c:v>43344</c:v>
                </c:pt>
                <c:pt idx="21">
                  <c:v>43374</c:v>
                </c:pt>
                <c:pt idx="22">
                  <c:v>43405</c:v>
                </c:pt>
                <c:pt idx="23">
                  <c:v>43435</c:v>
                </c:pt>
                <c:pt idx="24">
                  <c:v>43466</c:v>
                </c:pt>
                <c:pt idx="25">
                  <c:v>43497</c:v>
                </c:pt>
                <c:pt idx="26">
                  <c:v>43525</c:v>
                </c:pt>
                <c:pt idx="27">
                  <c:v>43556</c:v>
                </c:pt>
                <c:pt idx="28">
                  <c:v>43586</c:v>
                </c:pt>
                <c:pt idx="29">
                  <c:v>43617</c:v>
                </c:pt>
                <c:pt idx="30">
                  <c:v>43647</c:v>
                </c:pt>
                <c:pt idx="31">
                  <c:v>43678</c:v>
                </c:pt>
                <c:pt idx="32">
                  <c:v>43709</c:v>
                </c:pt>
                <c:pt idx="33">
                  <c:v>43739</c:v>
                </c:pt>
                <c:pt idx="34">
                  <c:v>43770</c:v>
                </c:pt>
                <c:pt idx="35">
                  <c:v>43800</c:v>
                </c:pt>
              </c:numCache>
            </c:numRef>
          </c:cat>
          <c:val>
            <c:numRef>
              <c:f>'Fig4'!$I$29:$I$64</c:f>
              <c:numCache>
                <c:formatCode>0.00</c:formatCode>
                <c:ptCount val="36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3.0655397814178911</c:v>
                </c:pt>
                <c:pt idx="16">
                  <c:v>3.2709334759828299</c:v>
                </c:pt>
                <c:pt idx="17">
                  <c:v>3.4855772244852585</c:v>
                </c:pt>
                <c:pt idx="18">
                  <c:v>3.6654949454635197</c:v>
                </c:pt>
                <c:pt idx="19">
                  <c:v>3.8090871531741124</c:v>
                </c:pt>
                <c:pt idx="20">
                  <c:v>3.8994562319981574</c:v>
                </c:pt>
                <c:pt idx="21">
                  <c:v>4.032161987372735</c:v>
                </c:pt>
                <c:pt idx="22">
                  <c:v>4.1957990522932027</c:v>
                </c:pt>
                <c:pt idx="23">
                  <c:v>4.4806695347921792</c:v>
                </c:pt>
                <c:pt idx="24">
                  <c:v>4.8943055085679061</c:v>
                </c:pt>
                <c:pt idx="25">
                  <c:v>5.2250343803318735</c:v>
                </c:pt>
                <c:pt idx="26">
                  <c:v>5.2759724713859644</c:v>
                </c:pt>
                <c:pt idx="27">
                  <c:v>3.9473136590580897</c:v>
                </c:pt>
                <c:pt idx="28">
                  <c:v>3.8517657580517204</c:v>
                </c:pt>
                <c:pt idx="29">
                  <c:v>3.8963105812155812</c:v>
                </c:pt>
                <c:pt idx="30">
                  <c:v>3.9739546617354677</c:v>
                </c:pt>
                <c:pt idx="31">
                  <c:v>4.0254406016453368</c:v>
                </c:pt>
                <c:pt idx="32">
                  <c:v>4.0530273398331564</c:v>
                </c:pt>
                <c:pt idx="33">
                  <c:v>4.1313413816906088</c:v>
                </c:pt>
                <c:pt idx="34">
                  <c:v>4.2661318413278853</c:v>
                </c:pt>
                <c:pt idx="35">
                  <c:v>4.5303507267880994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469878736"/>
        <c:axId val="469879296"/>
      </c:lineChart>
      <c:dateAx>
        <c:axId val="469878736"/>
        <c:scaling>
          <c:orientation val="minMax"/>
        </c:scaling>
        <c:delete val="0"/>
        <c:axPos val="b"/>
        <c:numFmt formatCode="mmm\ yyyy" sourceLinked="0"/>
        <c:majorTickMark val="cross"/>
        <c:minorTickMark val="out"/>
        <c:tickLblPos val="nextTo"/>
        <c:spPr>
          <a:ln>
            <a:solidFill>
              <a:schemeClr val="tx1"/>
            </a:solidFill>
          </a:ln>
        </c:spPr>
        <c:crossAx val="469879296"/>
        <c:crosses val="autoZero"/>
        <c:auto val="1"/>
        <c:lblOffset val="100"/>
        <c:baseTimeUnit val="months"/>
        <c:majorUnit val="6"/>
        <c:majorTimeUnit val="months"/>
        <c:minorUnit val="1"/>
        <c:minorTimeUnit val="months"/>
      </c:dateAx>
      <c:valAx>
        <c:axId val="469879296"/>
        <c:scaling>
          <c:orientation val="minMax"/>
          <c:max val="9"/>
        </c:scaling>
        <c:delete val="0"/>
        <c:axPos val="l"/>
        <c:majorGridlines>
          <c:spPr>
            <a:ln>
              <a:solidFill>
                <a:schemeClr val="bg1">
                  <a:lumMod val="75000"/>
                </a:schemeClr>
              </a:solidFill>
            </a:ln>
          </c:spPr>
        </c:majorGridlines>
        <c:numFmt formatCode="0" sourceLinked="0"/>
        <c:majorTickMark val="out"/>
        <c:minorTickMark val="none"/>
        <c:tickLblPos val="nextTo"/>
        <c:spPr>
          <a:ln>
            <a:noFill/>
          </a:ln>
        </c:spPr>
        <c:crossAx val="469878736"/>
        <c:crosses val="autoZero"/>
        <c:crossBetween val="between"/>
      </c:valAx>
    </c:plotArea>
    <c:legend>
      <c:legendPos val="l"/>
      <c:layout>
        <c:manualLayout>
          <c:xMode val="edge"/>
          <c:yMode val="edge"/>
          <c:x val="4.8787255251630135E-2"/>
          <c:y val="0.18503984489376013"/>
          <c:w val="0.57776985193923935"/>
          <c:h val="0.20286851580738338"/>
        </c:manualLayout>
      </c:layout>
      <c:overlay val="1"/>
      <c:txPr>
        <a:bodyPr/>
        <a:lstStyle/>
        <a:p>
          <a:pPr>
            <a:defRPr sz="900" kern="0" spc="0" baseline="0"/>
          </a:pPr>
          <a:endParaRPr lang="en-US"/>
        </a:p>
      </c:txPr>
    </c:legend>
    <c:plotVisOnly val="1"/>
    <c:dispBlanksAs val="gap"/>
    <c:showDLblsOverMax val="0"/>
  </c:chart>
  <c:spPr>
    <a:ln>
      <a:noFill/>
    </a:ln>
  </c:spPr>
  <c:txPr>
    <a:bodyPr/>
    <a:lstStyle/>
    <a:p>
      <a:pPr>
        <a:defRPr sz="1000">
          <a:latin typeface="Arial" pitchFamily="34" charset="0"/>
          <a:cs typeface="Arial" pitchFamily="34" charset="0"/>
        </a:defRPr>
      </a:pPr>
      <a:endParaRPr lang="en-US"/>
    </a:p>
  </c:txPr>
  <c:printSettings>
    <c:headerFooter/>
    <c:pageMargins b="0.75000000000001465" l="0.70000000000000062" r="0.70000000000000062" t="0.75000000000001465" header="0.30000000000000032" footer="0.30000000000000032"/>
    <c:pageSetup orientation="landscape"/>
  </c:printSettings>
  <c:userShapes r:id="rId1"/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 algn="l">
              <a:defRPr/>
            </a:pPr>
            <a:r>
              <a:rPr lang="en-US" sz="1400" b="0"/>
              <a:t>U.S. natural gas prices</a:t>
            </a:r>
          </a:p>
          <a:p>
            <a:pPr algn="l">
              <a:defRPr/>
            </a:pPr>
            <a:r>
              <a:rPr lang="en-US" sz="1000" b="0"/>
              <a:t>dollars per thousand cubic feet</a:t>
            </a:r>
          </a:p>
        </c:rich>
      </c:tx>
      <c:layout>
        <c:manualLayout>
          <c:xMode val="edge"/>
          <c:yMode val="edge"/>
          <c:x val="9.8955365622045502E-3"/>
          <c:y val="1.574803149606387E-2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6.4284342505967249E-2"/>
          <c:y val="0.17511873146035103"/>
          <c:w val="0.91482308613862295"/>
          <c:h val="0.62396682663190062"/>
        </c:manualLayout>
      </c:layout>
      <c:lineChart>
        <c:grouping val="standard"/>
        <c:varyColors val="0"/>
        <c:ser>
          <c:idx val="0"/>
          <c:order val="0"/>
          <c:tx>
            <c:v>Residential price</c:v>
          </c:tx>
          <c:spPr>
            <a:ln>
              <a:solidFill>
                <a:schemeClr val="accent1"/>
              </a:solidFill>
            </a:ln>
          </c:spPr>
          <c:marker>
            <c:symbol val="none"/>
          </c:marker>
          <c:cat>
            <c:numRef>
              <c:f>'Fig5'!$A$28:$A$99</c:f>
              <c:numCache>
                <c:formatCode>mmm\ yyyy</c:formatCode>
                <c:ptCount val="72"/>
                <c:pt idx="0">
                  <c:v>41640</c:v>
                </c:pt>
                <c:pt idx="1">
                  <c:v>41671</c:v>
                </c:pt>
                <c:pt idx="2">
                  <c:v>41699</c:v>
                </c:pt>
                <c:pt idx="3">
                  <c:v>41730</c:v>
                </c:pt>
                <c:pt idx="4">
                  <c:v>41760</c:v>
                </c:pt>
                <c:pt idx="5">
                  <c:v>41791</c:v>
                </c:pt>
                <c:pt idx="6">
                  <c:v>41821</c:v>
                </c:pt>
                <c:pt idx="7">
                  <c:v>41852</c:v>
                </c:pt>
                <c:pt idx="8">
                  <c:v>41883</c:v>
                </c:pt>
                <c:pt idx="9">
                  <c:v>41913</c:v>
                </c:pt>
                <c:pt idx="10">
                  <c:v>41944</c:v>
                </c:pt>
                <c:pt idx="11">
                  <c:v>41974</c:v>
                </c:pt>
                <c:pt idx="12">
                  <c:v>42005</c:v>
                </c:pt>
                <c:pt idx="13">
                  <c:v>42036</c:v>
                </c:pt>
                <c:pt idx="14">
                  <c:v>42064</c:v>
                </c:pt>
                <c:pt idx="15">
                  <c:v>42095</c:v>
                </c:pt>
                <c:pt idx="16">
                  <c:v>42125</c:v>
                </c:pt>
                <c:pt idx="17">
                  <c:v>42156</c:v>
                </c:pt>
                <c:pt idx="18">
                  <c:v>42186</c:v>
                </c:pt>
                <c:pt idx="19">
                  <c:v>42217</c:v>
                </c:pt>
                <c:pt idx="20">
                  <c:v>42248</c:v>
                </c:pt>
                <c:pt idx="21">
                  <c:v>42278</c:v>
                </c:pt>
                <c:pt idx="22">
                  <c:v>42309</c:v>
                </c:pt>
                <c:pt idx="23">
                  <c:v>42339</c:v>
                </c:pt>
                <c:pt idx="24">
                  <c:v>42370</c:v>
                </c:pt>
                <c:pt idx="25">
                  <c:v>42401</c:v>
                </c:pt>
                <c:pt idx="26">
                  <c:v>42430</c:v>
                </c:pt>
                <c:pt idx="27">
                  <c:v>42461</c:v>
                </c:pt>
                <c:pt idx="28">
                  <c:v>42491</c:v>
                </c:pt>
                <c:pt idx="29">
                  <c:v>42522</c:v>
                </c:pt>
                <c:pt idx="30">
                  <c:v>42552</c:v>
                </c:pt>
                <c:pt idx="31">
                  <c:v>42583</c:v>
                </c:pt>
                <c:pt idx="32">
                  <c:v>42614</c:v>
                </c:pt>
                <c:pt idx="33">
                  <c:v>42644</c:v>
                </c:pt>
                <c:pt idx="34">
                  <c:v>42675</c:v>
                </c:pt>
                <c:pt idx="35">
                  <c:v>42705</c:v>
                </c:pt>
                <c:pt idx="36">
                  <c:v>42736</c:v>
                </c:pt>
                <c:pt idx="37">
                  <c:v>42767</c:v>
                </c:pt>
                <c:pt idx="38">
                  <c:v>42795</c:v>
                </c:pt>
                <c:pt idx="39">
                  <c:v>42826</c:v>
                </c:pt>
                <c:pt idx="40">
                  <c:v>42856</c:v>
                </c:pt>
                <c:pt idx="41">
                  <c:v>42887</c:v>
                </c:pt>
                <c:pt idx="42">
                  <c:v>42917</c:v>
                </c:pt>
                <c:pt idx="43">
                  <c:v>42948</c:v>
                </c:pt>
                <c:pt idx="44">
                  <c:v>42979</c:v>
                </c:pt>
                <c:pt idx="45">
                  <c:v>43009</c:v>
                </c:pt>
                <c:pt idx="46">
                  <c:v>43040</c:v>
                </c:pt>
                <c:pt idx="47">
                  <c:v>43070</c:v>
                </c:pt>
                <c:pt idx="48">
                  <c:v>43101</c:v>
                </c:pt>
                <c:pt idx="49">
                  <c:v>43132</c:v>
                </c:pt>
                <c:pt idx="50">
                  <c:v>43160</c:v>
                </c:pt>
                <c:pt idx="51">
                  <c:v>43191</c:v>
                </c:pt>
                <c:pt idx="52">
                  <c:v>43221</c:v>
                </c:pt>
                <c:pt idx="53">
                  <c:v>43252</c:v>
                </c:pt>
                <c:pt idx="54">
                  <c:v>43282</c:v>
                </c:pt>
                <c:pt idx="55">
                  <c:v>43313</c:v>
                </c:pt>
                <c:pt idx="56">
                  <c:v>43344</c:v>
                </c:pt>
                <c:pt idx="57">
                  <c:v>43374</c:v>
                </c:pt>
                <c:pt idx="58">
                  <c:v>43405</c:v>
                </c:pt>
                <c:pt idx="59">
                  <c:v>43435</c:v>
                </c:pt>
                <c:pt idx="60">
                  <c:v>43466</c:v>
                </c:pt>
                <c:pt idx="61">
                  <c:v>43497</c:v>
                </c:pt>
                <c:pt idx="62">
                  <c:v>43525</c:v>
                </c:pt>
                <c:pt idx="63">
                  <c:v>43556</c:v>
                </c:pt>
                <c:pt idx="64">
                  <c:v>43586</c:v>
                </c:pt>
                <c:pt idx="65">
                  <c:v>43617</c:v>
                </c:pt>
                <c:pt idx="66">
                  <c:v>43647</c:v>
                </c:pt>
                <c:pt idx="67">
                  <c:v>43678</c:v>
                </c:pt>
                <c:pt idx="68">
                  <c:v>43709</c:v>
                </c:pt>
                <c:pt idx="69">
                  <c:v>43739</c:v>
                </c:pt>
                <c:pt idx="70">
                  <c:v>43770</c:v>
                </c:pt>
                <c:pt idx="71">
                  <c:v>43800</c:v>
                </c:pt>
              </c:numCache>
            </c:numRef>
          </c:cat>
          <c:val>
            <c:numRef>
              <c:f>'Fig5'!$B$28:$B$99</c:f>
              <c:numCache>
                <c:formatCode>0.00</c:formatCode>
                <c:ptCount val="72"/>
                <c:pt idx="0">
                  <c:v>9.26</c:v>
                </c:pt>
                <c:pt idx="1">
                  <c:v>9.77</c:v>
                </c:pt>
                <c:pt idx="2">
                  <c:v>10.7</c:v>
                </c:pt>
                <c:pt idx="3">
                  <c:v>11.76</c:v>
                </c:pt>
                <c:pt idx="4">
                  <c:v>13.6</c:v>
                </c:pt>
                <c:pt idx="5">
                  <c:v>16.13</c:v>
                </c:pt>
                <c:pt idx="6">
                  <c:v>17.23</c:v>
                </c:pt>
                <c:pt idx="7">
                  <c:v>17.41</c:v>
                </c:pt>
                <c:pt idx="8">
                  <c:v>16.27</c:v>
                </c:pt>
                <c:pt idx="9">
                  <c:v>13.11</c:v>
                </c:pt>
                <c:pt idx="10">
                  <c:v>10.19</c:v>
                </c:pt>
                <c:pt idx="11">
                  <c:v>10.01</c:v>
                </c:pt>
                <c:pt idx="12">
                  <c:v>9.5</c:v>
                </c:pt>
                <c:pt idx="13">
                  <c:v>9.08</c:v>
                </c:pt>
                <c:pt idx="14">
                  <c:v>9.2799999999999994</c:v>
                </c:pt>
                <c:pt idx="15">
                  <c:v>10.43</c:v>
                </c:pt>
                <c:pt idx="16">
                  <c:v>12.73</c:v>
                </c:pt>
                <c:pt idx="17">
                  <c:v>15.07</c:v>
                </c:pt>
                <c:pt idx="18">
                  <c:v>16.28</c:v>
                </c:pt>
                <c:pt idx="19">
                  <c:v>16.88</c:v>
                </c:pt>
                <c:pt idx="20">
                  <c:v>16.399999999999999</c:v>
                </c:pt>
                <c:pt idx="21">
                  <c:v>12.6</c:v>
                </c:pt>
                <c:pt idx="22">
                  <c:v>10.02</c:v>
                </c:pt>
                <c:pt idx="23">
                  <c:v>9.27</c:v>
                </c:pt>
                <c:pt idx="24">
                  <c:v>8.2799999999999994</c:v>
                </c:pt>
                <c:pt idx="25">
                  <c:v>8.36</c:v>
                </c:pt>
                <c:pt idx="26">
                  <c:v>9.19</c:v>
                </c:pt>
                <c:pt idx="27">
                  <c:v>9.65</c:v>
                </c:pt>
                <c:pt idx="28">
                  <c:v>11.62</c:v>
                </c:pt>
                <c:pt idx="29">
                  <c:v>14.43</c:v>
                </c:pt>
                <c:pt idx="30">
                  <c:v>16.55</c:v>
                </c:pt>
                <c:pt idx="31">
                  <c:v>17.600000000000001</c:v>
                </c:pt>
                <c:pt idx="32">
                  <c:v>16.78</c:v>
                </c:pt>
                <c:pt idx="33">
                  <c:v>13.74</c:v>
                </c:pt>
                <c:pt idx="34">
                  <c:v>10.77</c:v>
                </c:pt>
                <c:pt idx="35">
                  <c:v>9.06</c:v>
                </c:pt>
                <c:pt idx="36">
                  <c:v>9.3800000000000008</c:v>
                </c:pt>
                <c:pt idx="37">
                  <c:v>10.07</c:v>
                </c:pt>
                <c:pt idx="38">
                  <c:v>9.9</c:v>
                </c:pt>
                <c:pt idx="39">
                  <c:v>11.38</c:v>
                </c:pt>
                <c:pt idx="40">
                  <c:v>13.32</c:v>
                </c:pt>
                <c:pt idx="41">
                  <c:v>16.13</c:v>
                </c:pt>
                <c:pt idx="42">
                  <c:v>17.96</c:v>
                </c:pt>
                <c:pt idx="43">
                  <c:v>18.32</c:v>
                </c:pt>
                <c:pt idx="44">
                  <c:v>17.010000000000002</c:v>
                </c:pt>
                <c:pt idx="45">
                  <c:v>13.5</c:v>
                </c:pt>
                <c:pt idx="46">
                  <c:v>10.26</c:v>
                </c:pt>
                <c:pt idx="47">
                  <c:v>9.33</c:v>
                </c:pt>
                <c:pt idx="48">
                  <c:v>8.9486349999999995</c:v>
                </c:pt>
                <c:pt idx="49">
                  <c:v>9.5722620000000003</c:v>
                </c:pt>
                <c:pt idx="50">
                  <c:v>9.6948260000000008</c:v>
                </c:pt>
                <c:pt idx="51">
                  <c:v>10.497820000000001</c:v>
                </c:pt>
                <c:pt idx="52">
                  <c:v>12.47289</c:v>
                </c:pt>
                <c:pt idx="53">
                  <c:v>14.90422</c:v>
                </c:pt>
                <c:pt idx="54">
                  <c:v>16.425650000000001</c:v>
                </c:pt>
                <c:pt idx="55">
                  <c:v>17.303159999999998</c:v>
                </c:pt>
                <c:pt idx="56">
                  <c:v>16.333590000000001</c:v>
                </c:pt>
                <c:pt idx="57">
                  <c:v>13.30302</c:v>
                </c:pt>
                <c:pt idx="58">
                  <c:v>10.86158</c:v>
                </c:pt>
                <c:pt idx="59">
                  <c:v>9.9432369999999999</c:v>
                </c:pt>
                <c:pt idx="60">
                  <c:v>9.7120460000000008</c:v>
                </c:pt>
                <c:pt idx="61">
                  <c:v>9.7637839999999994</c:v>
                </c:pt>
                <c:pt idx="62">
                  <c:v>10.08009</c:v>
                </c:pt>
                <c:pt idx="63">
                  <c:v>10.92928</c:v>
                </c:pt>
                <c:pt idx="64">
                  <c:v>12.87186</c:v>
                </c:pt>
                <c:pt idx="65">
                  <c:v>15.20534</c:v>
                </c:pt>
                <c:pt idx="66">
                  <c:v>16.62255</c:v>
                </c:pt>
                <c:pt idx="67">
                  <c:v>17.386410000000001</c:v>
                </c:pt>
                <c:pt idx="68">
                  <c:v>16.404520000000002</c:v>
                </c:pt>
                <c:pt idx="69">
                  <c:v>13.33385</c:v>
                </c:pt>
                <c:pt idx="70">
                  <c:v>10.836029999999999</c:v>
                </c:pt>
                <c:pt idx="71">
                  <c:v>9.8855350000000008</c:v>
                </c:pt>
              </c:numCache>
            </c:numRef>
          </c:val>
          <c:smooth val="0"/>
        </c:ser>
        <c:ser>
          <c:idx val="1"/>
          <c:order val="1"/>
          <c:tx>
            <c:v>Henry Hub spot price</c:v>
          </c:tx>
          <c:spPr>
            <a:ln>
              <a:solidFill>
                <a:schemeClr val="accent5"/>
              </a:solidFill>
            </a:ln>
          </c:spPr>
          <c:marker>
            <c:symbol val="none"/>
          </c:marker>
          <c:cat>
            <c:numRef>
              <c:f>'Fig5'!$A$28:$A$99</c:f>
              <c:numCache>
                <c:formatCode>mmm\ yyyy</c:formatCode>
                <c:ptCount val="72"/>
                <c:pt idx="0">
                  <c:v>41640</c:v>
                </c:pt>
                <c:pt idx="1">
                  <c:v>41671</c:v>
                </c:pt>
                <c:pt idx="2">
                  <c:v>41699</c:v>
                </c:pt>
                <c:pt idx="3">
                  <c:v>41730</c:v>
                </c:pt>
                <c:pt idx="4">
                  <c:v>41760</c:v>
                </c:pt>
                <c:pt idx="5">
                  <c:v>41791</c:v>
                </c:pt>
                <c:pt idx="6">
                  <c:v>41821</c:v>
                </c:pt>
                <c:pt idx="7">
                  <c:v>41852</c:v>
                </c:pt>
                <c:pt idx="8">
                  <c:v>41883</c:v>
                </c:pt>
                <c:pt idx="9">
                  <c:v>41913</c:v>
                </c:pt>
                <c:pt idx="10">
                  <c:v>41944</c:v>
                </c:pt>
                <c:pt idx="11">
                  <c:v>41974</c:v>
                </c:pt>
                <c:pt idx="12">
                  <c:v>42005</c:v>
                </c:pt>
                <c:pt idx="13">
                  <c:v>42036</c:v>
                </c:pt>
                <c:pt idx="14">
                  <c:v>42064</c:v>
                </c:pt>
                <c:pt idx="15">
                  <c:v>42095</c:v>
                </c:pt>
                <c:pt idx="16">
                  <c:v>42125</c:v>
                </c:pt>
                <c:pt idx="17">
                  <c:v>42156</c:v>
                </c:pt>
                <c:pt idx="18">
                  <c:v>42186</c:v>
                </c:pt>
                <c:pt idx="19">
                  <c:v>42217</c:v>
                </c:pt>
                <c:pt idx="20">
                  <c:v>42248</c:v>
                </c:pt>
                <c:pt idx="21">
                  <c:v>42278</c:v>
                </c:pt>
                <c:pt idx="22">
                  <c:v>42309</c:v>
                </c:pt>
                <c:pt idx="23">
                  <c:v>42339</c:v>
                </c:pt>
                <c:pt idx="24">
                  <c:v>42370</c:v>
                </c:pt>
                <c:pt idx="25">
                  <c:v>42401</c:v>
                </c:pt>
                <c:pt idx="26">
                  <c:v>42430</c:v>
                </c:pt>
                <c:pt idx="27">
                  <c:v>42461</c:v>
                </c:pt>
                <c:pt idx="28">
                  <c:v>42491</c:v>
                </c:pt>
                <c:pt idx="29">
                  <c:v>42522</c:v>
                </c:pt>
                <c:pt idx="30">
                  <c:v>42552</c:v>
                </c:pt>
                <c:pt idx="31">
                  <c:v>42583</c:v>
                </c:pt>
                <c:pt idx="32">
                  <c:v>42614</c:v>
                </c:pt>
                <c:pt idx="33">
                  <c:v>42644</c:v>
                </c:pt>
                <c:pt idx="34">
                  <c:v>42675</c:v>
                </c:pt>
                <c:pt idx="35">
                  <c:v>42705</c:v>
                </c:pt>
                <c:pt idx="36">
                  <c:v>42736</c:v>
                </c:pt>
                <c:pt idx="37">
                  <c:v>42767</c:v>
                </c:pt>
                <c:pt idx="38">
                  <c:v>42795</c:v>
                </c:pt>
                <c:pt idx="39">
                  <c:v>42826</c:v>
                </c:pt>
                <c:pt idx="40">
                  <c:v>42856</c:v>
                </c:pt>
                <c:pt idx="41">
                  <c:v>42887</c:v>
                </c:pt>
                <c:pt idx="42">
                  <c:v>42917</c:v>
                </c:pt>
                <c:pt idx="43">
                  <c:v>42948</c:v>
                </c:pt>
                <c:pt idx="44">
                  <c:v>42979</c:v>
                </c:pt>
                <c:pt idx="45">
                  <c:v>43009</c:v>
                </c:pt>
                <c:pt idx="46">
                  <c:v>43040</c:v>
                </c:pt>
                <c:pt idx="47">
                  <c:v>43070</c:v>
                </c:pt>
                <c:pt idx="48">
                  <c:v>43101</c:v>
                </c:pt>
                <c:pt idx="49">
                  <c:v>43132</c:v>
                </c:pt>
                <c:pt idx="50">
                  <c:v>43160</c:v>
                </c:pt>
                <c:pt idx="51">
                  <c:v>43191</c:v>
                </c:pt>
                <c:pt idx="52">
                  <c:v>43221</c:v>
                </c:pt>
                <c:pt idx="53">
                  <c:v>43252</c:v>
                </c:pt>
                <c:pt idx="54">
                  <c:v>43282</c:v>
                </c:pt>
                <c:pt idx="55">
                  <c:v>43313</c:v>
                </c:pt>
                <c:pt idx="56">
                  <c:v>43344</c:v>
                </c:pt>
                <c:pt idx="57">
                  <c:v>43374</c:v>
                </c:pt>
                <c:pt idx="58">
                  <c:v>43405</c:v>
                </c:pt>
                <c:pt idx="59">
                  <c:v>43435</c:v>
                </c:pt>
                <c:pt idx="60">
                  <c:v>43466</c:v>
                </c:pt>
                <c:pt idx="61">
                  <c:v>43497</c:v>
                </c:pt>
                <c:pt idx="62">
                  <c:v>43525</c:v>
                </c:pt>
                <c:pt idx="63">
                  <c:v>43556</c:v>
                </c:pt>
                <c:pt idx="64">
                  <c:v>43586</c:v>
                </c:pt>
                <c:pt idx="65">
                  <c:v>43617</c:v>
                </c:pt>
                <c:pt idx="66">
                  <c:v>43647</c:v>
                </c:pt>
                <c:pt idx="67">
                  <c:v>43678</c:v>
                </c:pt>
                <c:pt idx="68">
                  <c:v>43709</c:v>
                </c:pt>
                <c:pt idx="69">
                  <c:v>43739</c:v>
                </c:pt>
                <c:pt idx="70">
                  <c:v>43770</c:v>
                </c:pt>
                <c:pt idx="71">
                  <c:v>43800</c:v>
                </c:pt>
              </c:numCache>
            </c:numRef>
          </c:cat>
          <c:val>
            <c:numRef>
              <c:f>'Fig5'!$C$28:$C$99</c:f>
              <c:numCache>
                <c:formatCode>0.00</c:formatCode>
                <c:ptCount val="72"/>
                <c:pt idx="0">
                  <c:v>4.8685289999999997</c:v>
                </c:pt>
                <c:pt idx="1">
                  <c:v>6.1969669999999999</c:v>
                </c:pt>
                <c:pt idx="2">
                  <c:v>5.0647989999999998</c:v>
                </c:pt>
                <c:pt idx="3">
                  <c:v>4.8117140000000003</c:v>
                </c:pt>
                <c:pt idx="4">
                  <c:v>4.7321730000000004</c:v>
                </c:pt>
                <c:pt idx="5">
                  <c:v>4.7394040000000004</c:v>
                </c:pt>
                <c:pt idx="6">
                  <c:v>4.1826169999999996</c:v>
                </c:pt>
                <c:pt idx="7">
                  <c:v>4.0410959999999996</c:v>
                </c:pt>
                <c:pt idx="8">
                  <c:v>4.0534920000000003</c:v>
                </c:pt>
                <c:pt idx="9">
                  <c:v>3.9057729999999999</c:v>
                </c:pt>
                <c:pt idx="10">
                  <c:v>4.2580260000000001</c:v>
                </c:pt>
                <c:pt idx="11">
                  <c:v>3.5969060000000002</c:v>
                </c:pt>
                <c:pt idx="12">
                  <c:v>3.104778</c:v>
                </c:pt>
                <c:pt idx="13">
                  <c:v>2.979301</c:v>
                </c:pt>
                <c:pt idx="14">
                  <c:v>2.9357470000000001</c:v>
                </c:pt>
                <c:pt idx="15">
                  <c:v>2.7065700000000001</c:v>
                </c:pt>
                <c:pt idx="16">
                  <c:v>2.9544130000000002</c:v>
                </c:pt>
                <c:pt idx="17">
                  <c:v>2.8870079999999998</c:v>
                </c:pt>
                <c:pt idx="18">
                  <c:v>2.9440430000000002</c:v>
                </c:pt>
                <c:pt idx="19">
                  <c:v>2.8766379999999998</c:v>
                </c:pt>
                <c:pt idx="20">
                  <c:v>2.7584200000000001</c:v>
                </c:pt>
                <c:pt idx="21">
                  <c:v>2.4276170000000001</c:v>
                </c:pt>
                <c:pt idx="22">
                  <c:v>2.1704409999999998</c:v>
                </c:pt>
                <c:pt idx="23">
                  <c:v>2.0003730000000002</c:v>
                </c:pt>
                <c:pt idx="24">
                  <c:v>2.3674710000000001</c:v>
                </c:pt>
                <c:pt idx="25">
                  <c:v>2.0625930000000001</c:v>
                </c:pt>
                <c:pt idx="26">
                  <c:v>1.7929729999999999</c:v>
                </c:pt>
                <c:pt idx="27">
                  <c:v>1.9879290000000001</c:v>
                </c:pt>
                <c:pt idx="28">
                  <c:v>1.9931140000000001</c:v>
                </c:pt>
                <c:pt idx="29">
                  <c:v>2.6827190000000001</c:v>
                </c:pt>
                <c:pt idx="30">
                  <c:v>2.9264139999999998</c:v>
                </c:pt>
                <c:pt idx="31">
                  <c:v>2.9264139999999998</c:v>
                </c:pt>
                <c:pt idx="32">
                  <c:v>3.1027040000000001</c:v>
                </c:pt>
                <c:pt idx="33">
                  <c:v>3.0871490000000001</c:v>
                </c:pt>
                <c:pt idx="34">
                  <c:v>2.6422759999999998</c:v>
                </c:pt>
                <c:pt idx="35">
                  <c:v>3.7238669999999998</c:v>
                </c:pt>
                <c:pt idx="36">
                  <c:v>3.4262480000000002</c:v>
                </c:pt>
                <c:pt idx="37">
                  <c:v>2.9575239999999998</c:v>
                </c:pt>
                <c:pt idx="38">
                  <c:v>2.9865599999999999</c:v>
                </c:pt>
                <c:pt idx="39">
                  <c:v>3.2178110000000002</c:v>
                </c:pt>
                <c:pt idx="40">
                  <c:v>3.2665500000000001</c:v>
                </c:pt>
                <c:pt idx="41">
                  <c:v>3.0850749999999998</c:v>
                </c:pt>
                <c:pt idx="42">
                  <c:v>3.094408</c:v>
                </c:pt>
                <c:pt idx="43">
                  <c:v>3.0072999999999999</c:v>
                </c:pt>
                <c:pt idx="44">
                  <c:v>3.086112</c:v>
                </c:pt>
                <c:pt idx="45">
                  <c:v>2.9855230000000001</c:v>
                </c:pt>
                <c:pt idx="46">
                  <c:v>3.125518</c:v>
                </c:pt>
                <c:pt idx="47">
                  <c:v>2.9253770000000001</c:v>
                </c:pt>
                <c:pt idx="48">
                  <c:v>3.82653</c:v>
                </c:pt>
                <c:pt idx="49">
                  <c:v>2.7594569999999998</c:v>
                </c:pt>
                <c:pt idx="50">
                  <c:v>2.81881</c:v>
                </c:pt>
                <c:pt idx="51">
                  <c:v>2.8154849999999998</c:v>
                </c:pt>
                <c:pt idx="52">
                  <c:v>2.927044</c:v>
                </c:pt>
                <c:pt idx="53">
                  <c:v>3.0147170000000001</c:v>
                </c:pt>
                <c:pt idx="54">
                  <c:v>3.1027930000000001</c:v>
                </c:pt>
                <c:pt idx="55">
                  <c:v>3.120771</c:v>
                </c:pt>
                <c:pt idx="56">
                  <c:v>3.1364369999999999</c:v>
                </c:pt>
                <c:pt idx="57">
                  <c:v>3.1431339999999999</c:v>
                </c:pt>
                <c:pt idx="58">
                  <c:v>3.1920790000000001</c:v>
                </c:pt>
                <c:pt idx="59">
                  <c:v>3.3127580000000001</c:v>
                </c:pt>
                <c:pt idx="60">
                  <c:v>3.4131990000000001</c:v>
                </c:pt>
                <c:pt idx="61">
                  <c:v>3.3607330000000002</c:v>
                </c:pt>
                <c:pt idx="62">
                  <c:v>3.2154310000000002</c:v>
                </c:pt>
                <c:pt idx="63">
                  <c:v>3.0806429999999998</c:v>
                </c:pt>
                <c:pt idx="64">
                  <c:v>3.0793029999999999</c:v>
                </c:pt>
                <c:pt idx="65">
                  <c:v>3.0865670000000001</c:v>
                </c:pt>
                <c:pt idx="66">
                  <c:v>3.125947</c:v>
                </c:pt>
                <c:pt idx="67">
                  <c:v>3.1577109999999999</c:v>
                </c:pt>
                <c:pt idx="68">
                  <c:v>3.1422460000000001</c:v>
                </c:pt>
                <c:pt idx="69">
                  <c:v>3.128212</c:v>
                </c:pt>
                <c:pt idx="70">
                  <c:v>3.1580659999999998</c:v>
                </c:pt>
                <c:pt idx="71">
                  <c:v>3.2800240000000001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69708560"/>
        <c:axId val="469709120"/>
      </c:lineChart>
      <c:scatterChart>
        <c:scatterStyle val="lineMarker"/>
        <c:varyColors val="0"/>
        <c:ser>
          <c:idx val="3"/>
          <c:order val="2"/>
          <c:tx>
            <c:strRef>
              <c:f>'Fig5'!$B$102</c:f>
              <c:strCache>
                <c:ptCount val="1"/>
                <c:pt idx="0">
                  <c:v>Forecast</c:v>
                </c:pt>
              </c:strCache>
            </c:strRef>
          </c:tx>
          <c:spPr>
            <a:ln w="12700">
              <a:solidFill>
                <a:schemeClr val="tx1"/>
              </a:solidFill>
              <a:prstDash val="sysDash"/>
            </a:ln>
          </c:spPr>
          <c:marker>
            <c:symbol val="none"/>
          </c:marker>
          <c:dLbls>
            <c:dLbl>
              <c:idx val="0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1"/>
              <c:layout>
                <c:manualLayout>
                  <c:x val="4.8780487804877877E-2"/>
                  <c:y val="2.8871285561666602E-2"/>
                </c:manualLayout>
              </c:layout>
              <c:dLblPos val="r"/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noFill/>
              <a:ln>
                <a:noFill/>
              </a:ln>
              <a:effectLst/>
            </c:sp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'Fig5'!$A$103:$A$104</c:f>
              <c:numCache>
                <c:formatCode>General</c:formatCode>
                <c:ptCount val="2"/>
                <c:pt idx="0">
                  <c:v>50</c:v>
                </c:pt>
                <c:pt idx="1">
                  <c:v>50</c:v>
                </c:pt>
              </c:numCache>
            </c:numRef>
          </c:xVal>
          <c:yVal>
            <c:numRef>
              <c:f>'Fig5'!$B$103:$B$104</c:f>
              <c:numCache>
                <c:formatCode>General</c:formatCode>
                <c:ptCount val="2"/>
                <c:pt idx="0">
                  <c:v>0</c:v>
                </c:pt>
                <c:pt idx="1">
                  <c:v>1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69709680"/>
        <c:axId val="469710240"/>
      </c:scatterChart>
      <c:dateAx>
        <c:axId val="469708560"/>
        <c:scaling>
          <c:orientation val="minMax"/>
        </c:scaling>
        <c:delete val="0"/>
        <c:axPos val="b"/>
        <c:numFmt formatCode="mmm\ yyyy" sourceLinked="0"/>
        <c:majorTickMark val="cross"/>
        <c:minorTickMark val="out"/>
        <c:tickLblPos val="nextTo"/>
        <c:spPr>
          <a:ln>
            <a:solidFill>
              <a:schemeClr val="tx1"/>
            </a:solidFill>
          </a:ln>
        </c:spPr>
        <c:crossAx val="469709120"/>
        <c:crosses val="autoZero"/>
        <c:auto val="1"/>
        <c:lblOffset val="100"/>
        <c:baseTimeUnit val="months"/>
        <c:majorUnit val="12"/>
        <c:majorTimeUnit val="months"/>
        <c:minorUnit val="1"/>
        <c:minorTimeUnit val="months"/>
      </c:dateAx>
      <c:valAx>
        <c:axId val="469709120"/>
        <c:scaling>
          <c:orientation val="minMax"/>
        </c:scaling>
        <c:delete val="0"/>
        <c:axPos val="l"/>
        <c:majorGridlines>
          <c:spPr>
            <a:ln>
              <a:solidFill>
                <a:schemeClr val="bg1">
                  <a:lumMod val="75000"/>
                </a:schemeClr>
              </a:solidFill>
            </a:ln>
          </c:spPr>
        </c:majorGridlines>
        <c:numFmt formatCode="0" sourceLinked="0"/>
        <c:majorTickMark val="out"/>
        <c:minorTickMark val="none"/>
        <c:tickLblPos val="nextTo"/>
        <c:spPr>
          <a:ln>
            <a:noFill/>
          </a:ln>
        </c:spPr>
        <c:crossAx val="469708560"/>
        <c:crosses val="autoZero"/>
        <c:crossBetween val="between"/>
      </c:valAx>
      <c:valAx>
        <c:axId val="469709680"/>
        <c:scaling>
          <c:orientation val="minMax"/>
          <c:max val="72"/>
          <c:min val="0"/>
        </c:scaling>
        <c:delete val="0"/>
        <c:axPos val="t"/>
        <c:numFmt formatCode="General" sourceLinked="1"/>
        <c:majorTickMark val="none"/>
        <c:minorTickMark val="none"/>
        <c:tickLblPos val="none"/>
        <c:spPr>
          <a:ln>
            <a:noFill/>
          </a:ln>
        </c:spPr>
        <c:crossAx val="469710240"/>
        <c:crosses val="max"/>
        <c:crossBetween val="midCat"/>
      </c:valAx>
      <c:valAx>
        <c:axId val="469710240"/>
        <c:scaling>
          <c:orientation val="minMax"/>
          <c:max val="1"/>
          <c:min val="0"/>
        </c:scaling>
        <c:delete val="0"/>
        <c:axPos val="r"/>
        <c:numFmt formatCode="General" sourceLinked="1"/>
        <c:majorTickMark val="none"/>
        <c:minorTickMark val="none"/>
        <c:tickLblPos val="none"/>
        <c:spPr>
          <a:ln>
            <a:noFill/>
          </a:ln>
        </c:spPr>
        <c:crossAx val="469709680"/>
        <c:crosses val="max"/>
        <c:crossBetween val="midCat"/>
      </c:valAx>
    </c:plotArea>
    <c:legend>
      <c:legendPos val="l"/>
      <c:legendEntry>
        <c:idx val="2"/>
        <c:delete val="1"/>
      </c:legendEntry>
      <c:layout>
        <c:manualLayout>
          <c:xMode val="edge"/>
          <c:yMode val="edge"/>
          <c:x val="0.27139985550586665"/>
          <c:y val="0.13375760693229929"/>
          <c:w val="0.33887367737569385"/>
          <c:h val="0.11627576138781728"/>
        </c:manualLayout>
      </c:layout>
      <c:overlay val="1"/>
    </c:legend>
    <c:plotVisOnly val="1"/>
    <c:dispBlanksAs val="gap"/>
    <c:showDLblsOverMax val="0"/>
  </c:chart>
  <c:spPr>
    <a:ln>
      <a:noFill/>
    </a:ln>
  </c:spPr>
  <c:txPr>
    <a:bodyPr/>
    <a:lstStyle/>
    <a:p>
      <a:pPr>
        <a:defRPr sz="1000">
          <a:latin typeface="Arial" pitchFamily="34" charset="0"/>
          <a:cs typeface="Arial" pitchFamily="34" charset="0"/>
        </a:defRPr>
      </a:pPr>
      <a:endParaRPr lang="en-US"/>
    </a:p>
  </c:txPr>
  <c:printSettings>
    <c:headerFooter/>
    <c:pageMargins b="0.75000000000001465" l="0.70000000000000062" r="0.70000000000000062" t="0.75000000000001465" header="0.30000000000000032" footer="0.30000000000000032"/>
    <c:pageSetup orientation="landscape"/>
  </c:printSettings>
  <c:userShapes r:id="rId1"/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 algn="l">
              <a:defRPr/>
            </a:pPr>
            <a:r>
              <a:rPr lang="en-US" sz="1400" b="0"/>
              <a:t>World liquid fuels</a:t>
            </a:r>
            <a:r>
              <a:rPr lang="en-US" sz="1400" b="0" baseline="0"/>
              <a:t> production and</a:t>
            </a:r>
          </a:p>
          <a:p>
            <a:pPr algn="l">
              <a:defRPr/>
            </a:pPr>
            <a:r>
              <a:rPr lang="en-US" sz="1400" b="0" baseline="0"/>
              <a:t>consumption balance</a:t>
            </a:r>
          </a:p>
          <a:p>
            <a:pPr algn="l">
              <a:defRPr/>
            </a:pPr>
            <a:r>
              <a:rPr lang="en-US" sz="1000" b="0" baseline="0"/>
              <a:t>million barrels per day (MMb/d)</a:t>
            </a:r>
            <a:endParaRPr lang="en-US" sz="1000" b="0"/>
          </a:p>
        </c:rich>
      </c:tx>
      <c:layout>
        <c:manualLayout>
          <c:xMode val="edge"/>
          <c:yMode val="edge"/>
          <c:x val="1.0534171033498865E-2"/>
          <c:y val="3.9447731755424724E-3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7.1511792733225416E-2"/>
          <c:y val="0.2165879265091864"/>
          <c:w val="0.87404958526525645"/>
          <c:h val="0.5860286694932364"/>
        </c:manualLayout>
      </c:layout>
      <c:barChart>
        <c:barDir val="col"/>
        <c:grouping val="clustered"/>
        <c:varyColors val="0"/>
        <c:ser>
          <c:idx val="2"/>
          <c:order val="2"/>
          <c:tx>
            <c:v>Implied stock change and balance (right axis)</c:v>
          </c:tx>
          <c:spPr>
            <a:solidFill>
              <a:schemeClr val="accent3">
                <a:lumMod val="60000"/>
                <a:lumOff val="40000"/>
              </a:schemeClr>
            </a:solidFill>
          </c:spPr>
          <c:invertIfNegative val="0"/>
          <c:cat>
            <c:strRef>
              <c:f>'Fig32'!$A$28:$A$55</c:f>
              <c:strCache>
                <c:ptCount val="28"/>
                <c:pt idx="0">
                  <c:v>2013-Q1</c:v>
                </c:pt>
                <c:pt idx="1">
                  <c:v>2013-Q2</c:v>
                </c:pt>
                <c:pt idx="2">
                  <c:v>2013-Q3</c:v>
                </c:pt>
                <c:pt idx="3">
                  <c:v>2013-Q4</c:v>
                </c:pt>
                <c:pt idx="4">
                  <c:v>2014-Q1</c:v>
                </c:pt>
                <c:pt idx="5">
                  <c:v>2014-Q2</c:v>
                </c:pt>
                <c:pt idx="6">
                  <c:v>2014-Q3</c:v>
                </c:pt>
                <c:pt idx="7">
                  <c:v>2014-Q4</c:v>
                </c:pt>
                <c:pt idx="8">
                  <c:v>2015-Q1</c:v>
                </c:pt>
                <c:pt idx="9">
                  <c:v>2015-Q2</c:v>
                </c:pt>
                <c:pt idx="10">
                  <c:v>2015-Q3</c:v>
                </c:pt>
                <c:pt idx="11">
                  <c:v>2015-Q4</c:v>
                </c:pt>
                <c:pt idx="12">
                  <c:v>2016-Q1</c:v>
                </c:pt>
                <c:pt idx="13">
                  <c:v>2016-Q2</c:v>
                </c:pt>
                <c:pt idx="14">
                  <c:v>2016-Q3</c:v>
                </c:pt>
                <c:pt idx="15">
                  <c:v>2016-Q4</c:v>
                </c:pt>
                <c:pt idx="16">
                  <c:v>2017-Q1</c:v>
                </c:pt>
                <c:pt idx="17">
                  <c:v>2017-Q2</c:v>
                </c:pt>
                <c:pt idx="18">
                  <c:v>2017-Q3</c:v>
                </c:pt>
                <c:pt idx="19">
                  <c:v>2017-Q4</c:v>
                </c:pt>
                <c:pt idx="20">
                  <c:v>2018-Q1</c:v>
                </c:pt>
                <c:pt idx="21">
                  <c:v>2018-Q2</c:v>
                </c:pt>
                <c:pt idx="22">
                  <c:v>2018-Q3</c:v>
                </c:pt>
                <c:pt idx="23">
                  <c:v>2018-Q4</c:v>
                </c:pt>
                <c:pt idx="24">
                  <c:v>2019-Q1</c:v>
                </c:pt>
                <c:pt idx="25">
                  <c:v>2019-Q2</c:v>
                </c:pt>
                <c:pt idx="26">
                  <c:v>2019-Q3</c:v>
                </c:pt>
                <c:pt idx="27">
                  <c:v>2019-Q4</c:v>
                </c:pt>
              </c:strCache>
            </c:strRef>
          </c:cat>
          <c:val>
            <c:numRef>
              <c:f>'Fig32'!$E$28:$E$55</c:f>
              <c:numCache>
                <c:formatCode>0.00</c:formatCode>
                <c:ptCount val="28"/>
                <c:pt idx="0">
                  <c:v>-1.3165214169999999</c:v>
                </c:pt>
                <c:pt idx="1">
                  <c:v>-0.35844054423999999</c:v>
                </c:pt>
                <c:pt idx="2">
                  <c:v>-0.75878066527999999</c:v>
                </c:pt>
                <c:pt idx="3">
                  <c:v>-1.1601523713999999</c:v>
                </c:pt>
                <c:pt idx="4">
                  <c:v>-0.53732136216000004</c:v>
                </c:pt>
                <c:pt idx="5">
                  <c:v>1.3378768725E-2</c:v>
                </c:pt>
                <c:pt idx="6">
                  <c:v>0.14272700437999999</c:v>
                </c:pt>
                <c:pt idx="7">
                  <c:v>1.2758882414999999</c:v>
                </c:pt>
                <c:pt idx="8">
                  <c:v>1.4156608930000001</c:v>
                </c:pt>
                <c:pt idx="9">
                  <c:v>1.5005842203999999</c:v>
                </c:pt>
                <c:pt idx="10">
                  <c:v>0.82298403813999998</c:v>
                </c:pt>
                <c:pt idx="11">
                  <c:v>1.7433218344999999</c:v>
                </c:pt>
                <c:pt idx="12">
                  <c:v>0.72905910351000003</c:v>
                </c:pt>
                <c:pt idx="13">
                  <c:v>4.5362999704999997E-2</c:v>
                </c:pt>
                <c:pt idx="14">
                  <c:v>-0.36851439726000002</c:v>
                </c:pt>
                <c:pt idx="15">
                  <c:v>0.95576622620999996</c:v>
                </c:pt>
                <c:pt idx="16">
                  <c:v>-0.47699073683999998</c:v>
                </c:pt>
                <c:pt idx="17">
                  <c:v>-0.70932302009000003</c:v>
                </c:pt>
                <c:pt idx="18">
                  <c:v>-0.55211188006</c:v>
                </c:pt>
                <c:pt idx="19">
                  <c:v>-0.46390683122999998</c:v>
                </c:pt>
                <c:pt idx="20">
                  <c:v>-0.57256948388999995</c:v>
                </c:pt>
                <c:pt idx="21">
                  <c:v>0.73925759013000003</c:v>
                </c:pt>
                <c:pt idx="22">
                  <c:v>0.56982712157000004</c:v>
                </c:pt>
                <c:pt idx="23">
                  <c:v>0.92524898365999997</c:v>
                </c:pt>
                <c:pt idx="24">
                  <c:v>8.4885239077000005E-2</c:v>
                </c:pt>
                <c:pt idx="25">
                  <c:v>0.75992792166000001</c:v>
                </c:pt>
                <c:pt idx="26">
                  <c:v>0.16993126297</c:v>
                </c:pt>
                <c:pt idx="27">
                  <c:v>0.33264133621999997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axId val="470797376"/>
        <c:axId val="470796816"/>
      </c:barChart>
      <c:lineChart>
        <c:grouping val="standard"/>
        <c:varyColors val="0"/>
        <c:ser>
          <c:idx val="0"/>
          <c:order val="0"/>
          <c:tx>
            <c:v>World production (left axis)</c:v>
          </c:tx>
          <c:spPr>
            <a:ln>
              <a:solidFill>
                <a:schemeClr val="accent1"/>
              </a:solidFill>
            </a:ln>
          </c:spPr>
          <c:marker>
            <c:symbol val="none"/>
          </c:marker>
          <c:cat>
            <c:strRef>
              <c:f>'Fig32'!$A$28:$A$55</c:f>
              <c:strCache>
                <c:ptCount val="28"/>
                <c:pt idx="0">
                  <c:v>2013-Q1</c:v>
                </c:pt>
                <c:pt idx="1">
                  <c:v>2013-Q2</c:v>
                </c:pt>
                <c:pt idx="2">
                  <c:v>2013-Q3</c:v>
                </c:pt>
                <c:pt idx="3">
                  <c:v>2013-Q4</c:v>
                </c:pt>
                <c:pt idx="4">
                  <c:v>2014-Q1</c:v>
                </c:pt>
                <c:pt idx="5">
                  <c:v>2014-Q2</c:v>
                </c:pt>
                <c:pt idx="6">
                  <c:v>2014-Q3</c:v>
                </c:pt>
                <c:pt idx="7">
                  <c:v>2014-Q4</c:v>
                </c:pt>
                <c:pt idx="8">
                  <c:v>2015-Q1</c:v>
                </c:pt>
                <c:pt idx="9">
                  <c:v>2015-Q2</c:v>
                </c:pt>
                <c:pt idx="10">
                  <c:v>2015-Q3</c:v>
                </c:pt>
                <c:pt idx="11">
                  <c:v>2015-Q4</c:v>
                </c:pt>
                <c:pt idx="12">
                  <c:v>2016-Q1</c:v>
                </c:pt>
                <c:pt idx="13">
                  <c:v>2016-Q2</c:v>
                </c:pt>
                <c:pt idx="14">
                  <c:v>2016-Q3</c:v>
                </c:pt>
                <c:pt idx="15">
                  <c:v>2016-Q4</c:v>
                </c:pt>
                <c:pt idx="16">
                  <c:v>2017-Q1</c:v>
                </c:pt>
                <c:pt idx="17">
                  <c:v>2017-Q2</c:v>
                </c:pt>
                <c:pt idx="18">
                  <c:v>2017-Q3</c:v>
                </c:pt>
                <c:pt idx="19">
                  <c:v>2017-Q4</c:v>
                </c:pt>
                <c:pt idx="20">
                  <c:v>2018-Q1</c:v>
                </c:pt>
                <c:pt idx="21">
                  <c:v>2018-Q2</c:v>
                </c:pt>
                <c:pt idx="22">
                  <c:v>2018-Q3</c:v>
                </c:pt>
                <c:pt idx="23">
                  <c:v>2018-Q4</c:v>
                </c:pt>
                <c:pt idx="24">
                  <c:v>2019-Q1</c:v>
                </c:pt>
                <c:pt idx="25">
                  <c:v>2019-Q2</c:v>
                </c:pt>
                <c:pt idx="26">
                  <c:v>2019-Q3</c:v>
                </c:pt>
                <c:pt idx="27">
                  <c:v>2019-Q4</c:v>
                </c:pt>
              </c:strCache>
            </c:strRef>
          </c:cat>
          <c:val>
            <c:numRef>
              <c:f>'Fig32'!$C$28:$C$55</c:f>
              <c:numCache>
                <c:formatCode>0.00</c:formatCode>
                <c:ptCount val="28"/>
                <c:pt idx="0">
                  <c:v>90.126273097999999</c:v>
                </c:pt>
                <c:pt idx="1">
                  <c:v>91.210762786000004</c:v>
                </c:pt>
                <c:pt idx="2">
                  <c:v>91.858806510999997</c:v>
                </c:pt>
                <c:pt idx="3">
                  <c:v>91.920628644000004</c:v>
                </c:pt>
                <c:pt idx="4">
                  <c:v>92.255149467999999</c:v>
                </c:pt>
                <c:pt idx="5">
                  <c:v>92.945021268000005</c:v>
                </c:pt>
                <c:pt idx="6">
                  <c:v>94.186117835999994</c:v>
                </c:pt>
                <c:pt idx="7">
                  <c:v>95.792913687999999</c:v>
                </c:pt>
                <c:pt idx="8">
                  <c:v>95.417140407000005</c:v>
                </c:pt>
                <c:pt idx="9">
                  <c:v>96.449405956999996</c:v>
                </c:pt>
                <c:pt idx="10">
                  <c:v>97.399674762999993</c:v>
                </c:pt>
                <c:pt idx="11">
                  <c:v>97.583208476999999</c:v>
                </c:pt>
                <c:pt idx="12">
                  <c:v>97.014234737999999</c:v>
                </c:pt>
                <c:pt idx="13">
                  <c:v>96.435826728999999</c:v>
                </c:pt>
                <c:pt idx="14">
                  <c:v>97.037945539999996</c:v>
                </c:pt>
                <c:pt idx="15">
                  <c:v>98.323280917000005</c:v>
                </c:pt>
                <c:pt idx="16">
                  <c:v>97.104665765999997</c:v>
                </c:pt>
                <c:pt idx="17">
                  <c:v>97.656029872999994</c:v>
                </c:pt>
                <c:pt idx="18">
                  <c:v>98.364238400999994</c:v>
                </c:pt>
                <c:pt idx="19">
                  <c:v>98.651184931000003</c:v>
                </c:pt>
                <c:pt idx="20">
                  <c:v>98.931650101000002</c:v>
                </c:pt>
                <c:pt idx="21">
                  <c:v>100.39059576</c:v>
                </c:pt>
                <c:pt idx="22">
                  <c:v>101.39267293</c:v>
                </c:pt>
                <c:pt idx="23">
                  <c:v>101.72426572000001</c:v>
                </c:pt>
                <c:pt idx="24">
                  <c:v>101.2843065</c:v>
                </c:pt>
                <c:pt idx="25">
                  <c:v>102.18059701</c:v>
                </c:pt>
                <c:pt idx="26">
                  <c:v>102.71082474000001</c:v>
                </c:pt>
                <c:pt idx="27">
                  <c:v>102.85032672</c:v>
                </c:pt>
              </c:numCache>
            </c:numRef>
          </c:val>
          <c:smooth val="0"/>
        </c:ser>
        <c:ser>
          <c:idx val="1"/>
          <c:order val="1"/>
          <c:tx>
            <c:v>World consumption (left axis)</c:v>
          </c:tx>
          <c:spPr>
            <a:ln>
              <a:solidFill>
                <a:schemeClr val="accent6"/>
              </a:solidFill>
            </a:ln>
          </c:spPr>
          <c:marker>
            <c:symbol val="none"/>
          </c:marker>
          <c:cat>
            <c:strRef>
              <c:f>'Fig32'!$A$28:$A$55</c:f>
              <c:strCache>
                <c:ptCount val="28"/>
                <c:pt idx="0">
                  <c:v>2013-Q1</c:v>
                </c:pt>
                <c:pt idx="1">
                  <c:v>2013-Q2</c:v>
                </c:pt>
                <c:pt idx="2">
                  <c:v>2013-Q3</c:v>
                </c:pt>
                <c:pt idx="3">
                  <c:v>2013-Q4</c:v>
                </c:pt>
                <c:pt idx="4">
                  <c:v>2014-Q1</c:v>
                </c:pt>
                <c:pt idx="5">
                  <c:v>2014-Q2</c:v>
                </c:pt>
                <c:pt idx="6">
                  <c:v>2014-Q3</c:v>
                </c:pt>
                <c:pt idx="7">
                  <c:v>2014-Q4</c:v>
                </c:pt>
                <c:pt idx="8">
                  <c:v>2015-Q1</c:v>
                </c:pt>
                <c:pt idx="9">
                  <c:v>2015-Q2</c:v>
                </c:pt>
                <c:pt idx="10">
                  <c:v>2015-Q3</c:v>
                </c:pt>
                <c:pt idx="11">
                  <c:v>2015-Q4</c:v>
                </c:pt>
                <c:pt idx="12">
                  <c:v>2016-Q1</c:v>
                </c:pt>
                <c:pt idx="13">
                  <c:v>2016-Q2</c:v>
                </c:pt>
                <c:pt idx="14">
                  <c:v>2016-Q3</c:v>
                </c:pt>
                <c:pt idx="15">
                  <c:v>2016-Q4</c:v>
                </c:pt>
                <c:pt idx="16">
                  <c:v>2017-Q1</c:v>
                </c:pt>
                <c:pt idx="17">
                  <c:v>2017-Q2</c:v>
                </c:pt>
                <c:pt idx="18">
                  <c:v>2017-Q3</c:v>
                </c:pt>
                <c:pt idx="19">
                  <c:v>2017-Q4</c:v>
                </c:pt>
                <c:pt idx="20">
                  <c:v>2018-Q1</c:v>
                </c:pt>
                <c:pt idx="21">
                  <c:v>2018-Q2</c:v>
                </c:pt>
                <c:pt idx="22">
                  <c:v>2018-Q3</c:v>
                </c:pt>
                <c:pt idx="23">
                  <c:v>2018-Q4</c:v>
                </c:pt>
                <c:pt idx="24">
                  <c:v>2019-Q1</c:v>
                </c:pt>
                <c:pt idx="25">
                  <c:v>2019-Q2</c:v>
                </c:pt>
                <c:pt idx="26">
                  <c:v>2019-Q3</c:v>
                </c:pt>
                <c:pt idx="27">
                  <c:v>2019-Q4</c:v>
                </c:pt>
              </c:strCache>
            </c:strRef>
          </c:cat>
          <c:val>
            <c:numRef>
              <c:f>'Fig32'!$D$28:$D$55</c:f>
              <c:numCache>
                <c:formatCode>0.00</c:formatCode>
                <c:ptCount val="28"/>
                <c:pt idx="0">
                  <c:v>91.442794515000003</c:v>
                </c:pt>
                <c:pt idx="1">
                  <c:v>91.569203329999993</c:v>
                </c:pt>
                <c:pt idx="2">
                  <c:v>92.617587176000001</c:v>
                </c:pt>
                <c:pt idx="3">
                  <c:v>93.080781014999999</c:v>
                </c:pt>
                <c:pt idx="4">
                  <c:v>92.792470829999999</c:v>
                </c:pt>
                <c:pt idx="5">
                  <c:v>92.931642499999995</c:v>
                </c:pt>
                <c:pt idx="6">
                  <c:v>94.043390832</c:v>
                </c:pt>
                <c:pt idx="7">
                  <c:v>94.517025446000005</c:v>
                </c:pt>
                <c:pt idx="8">
                  <c:v>94.001479513999996</c:v>
                </c:pt>
                <c:pt idx="9">
                  <c:v>94.948821737000003</c:v>
                </c:pt>
                <c:pt idx="10">
                  <c:v>96.576690725000006</c:v>
                </c:pt>
                <c:pt idx="11">
                  <c:v>95.839886643</c:v>
                </c:pt>
                <c:pt idx="12">
                  <c:v>96.285175635000002</c:v>
                </c:pt>
                <c:pt idx="13">
                  <c:v>96.390463729000004</c:v>
                </c:pt>
                <c:pt idx="14">
                  <c:v>97.406459936999994</c:v>
                </c:pt>
                <c:pt idx="15">
                  <c:v>97.367514690999997</c:v>
                </c:pt>
                <c:pt idx="16">
                  <c:v>97.581656503000005</c:v>
                </c:pt>
                <c:pt idx="17">
                  <c:v>98.365352892999994</c:v>
                </c:pt>
                <c:pt idx="18">
                  <c:v>98.916350281000007</c:v>
                </c:pt>
                <c:pt idx="19">
                  <c:v>99.115091762000006</c:v>
                </c:pt>
                <c:pt idx="20">
                  <c:v>99.504219583999998</c:v>
                </c:pt>
                <c:pt idx="21">
                  <c:v>99.651338171999996</c:v>
                </c:pt>
                <c:pt idx="22">
                  <c:v>100.82284581</c:v>
                </c:pt>
                <c:pt idx="23">
                  <c:v>100.79901674</c:v>
                </c:pt>
                <c:pt idx="24">
                  <c:v>101.19942125999999</c:v>
                </c:pt>
                <c:pt idx="25">
                  <c:v>101.42066908</c:v>
                </c:pt>
                <c:pt idx="26">
                  <c:v>102.54089347</c:v>
                </c:pt>
                <c:pt idx="27">
                  <c:v>102.51768539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69715280"/>
        <c:axId val="469715840"/>
      </c:lineChart>
      <c:scatterChart>
        <c:scatterStyle val="lineMarker"/>
        <c:varyColors val="0"/>
        <c:ser>
          <c:idx val="3"/>
          <c:order val="3"/>
          <c:tx>
            <c:strRef>
              <c:f>'Fig32'!$B$58</c:f>
              <c:strCache>
                <c:ptCount val="1"/>
                <c:pt idx="0">
                  <c:v>Forecast</c:v>
                </c:pt>
              </c:strCache>
            </c:strRef>
          </c:tx>
          <c:spPr>
            <a:ln w="12700">
              <a:solidFill>
                <a:schemeClr val="tx1"/>
              </a:solidFill>
              <a:prstDash val="dash"/>
            </a:ln>
          </c:spPr>
          <c:marker>
            <c:symbol val="none"/>
          </c:marker>
          <c:dLbls>
            <c:dLbl>
              <c:idx val="0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1"/>
              <c:layout>
                <c:manualLayout>
                  <c:x val="3.0197261927624817E-2"/>
                  <c:y val="-3.1558185404339252E-2"/>
                </c:manualLayout>
              </c:layout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/>
              </c:extLst>
            </c:dLbl>
            <c:spPr>
              <a:noFill/>
              <a:ln>
                <a:noFill/>
              </a:ln>
              <a:effectLst/>
            </c:sp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'Fig32'!$A$59:$A$60</c:f>
              <c:numCache>
                <c:formatCode>General</c:formatCode>
                <c:ptCount val="2"/>
                <c:pt idx="0">
                  <c:v>20.5</c:v>
                </c:pt>
                <c:pt idx="1">
                  <c:v>20.5</c:v>
                </c:pt>
              </c:numCache>
            </c:numRef>
          </c:xVal>
          <c:yVal>
            <c:numRef>
              <c:f>'Fig32'!$B$59:$B$60</c:f>
              <c:numCache>
                <c:formatCode>0</c:formatCode>
                <c:ptCount val="2"/>
                <c:pt idx="0">
                  <c:v>88</c:v>
                </c:pt>
                <c:pt idx="1">
                  <c:v>106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69715280"/>
        <c:axId val="469715840"/>
      </c:scatterChart>
      <c:catAx>
        <c:axId val="469715280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crossAx val="469715840"/>
        <c:crosses val="autoZero"/>
        <c:auto val="1"/>
        <c:lblAlgn val="ctr"/>
        <c:lblOffset val="100"/>
        <c:tickLblSkip val="4"/>
        <c:noMultiLvlLbl val="0"/>
      </c:catAx>
      <c:valAx>
        <c:axId val="469715840"/>
        <c:scaling>
          <c:orientation val="minMax"/>
          <c:max val="104"/>
          <c:min val="88"/>
        </c:scaling>
        <c:delete val="0"/>
        <c:axPos val="l"/>
        <c:majorGridlines>
          <c:spPr>
            <a:ln>
              <a:solidFill>
                <a:schemeClr val="bg1">
                  <a:lumMod val="75000"/>
                </a:schemeClr>
              </a:solidFill>
            </a:ln>
          </c:spPr>
        </c:majorGridlines>
        <c:numFmt formatCode="0" sourceLinked="0"/>
        <c:majorTickMark val="out"/>
        <c:minorTickMark val="none"/>
        <c:tickLblPos val="nextTo"/>
        <c:spPr>
          <a:ln>
            <a:noFill/>
          </a:ln>
        </c:spPr>
        <c:crossAx val="469715280"/>
        <c:crosses val="autoZero"/>
        <c:crossBetween val="between"/>
        <c:majorUnit val="2"/>
      </c:valAx>
      <c:valAx>
        <c:axId val="470796816"/>
        <c:scaling>
          <c:orientation val="minMax"/>
          <c:max val="6"/>
          <c:min val="-2"/>
        </c:scaling>
        <c:delete val="0"/>
        <c:axPos val="r"/>
        <c:numFmt formatCode="0" sourceLinked="0"/>
        <c:majorTickMark val="out"/>
        <c:minorTickMark val="none"/>
        <c:tickLblPos val="nextTo"/>
        <c:spPr>
          <a:ln>
            <a:noFill/>
          </a:ln>
        </c:spPr>
        <c:crossAx val="470797376"/>
        <c:crosses val="max"/>
        <c:crossBetween val="between"/>
      </c:valAx>
      <c:catAx>
        <c:axId val="47079737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one"/>
        <c:spPr>
          <a:ln>
            <a:solidFill>
              <a:schemeClr val="tx1"/>
            </a:solidFill>
          </a:ln>
        </c:spPr>
        <c:crossAx val="470796816"/>
        <c:crossesAt val="0"/>
        <c:auto val="1"/>
        <c:lblAlgn val="ctr"/>
        <c:lblOffset val="100"/>
        <c:tickLblSkip val="1"/>
        <c:noMultiLvlLbl val="0"/>
      </c:catAx>
    </c:plotArea>
    <c:legend>
      <c:legendPos val="l"/>
      <c:legendEntry>
        <c:idx val="3"/>
        <c:delete val="1"/>
      </c:legendEntry>
      <c:layout>
        <c:manualLayout>
          <c:xMode val="edge"/>
          <c:yMode val="edge"/>
          <c:x val="3.0197444831591175E-2"/>
          <c:y val="0.22771178728287106"/>
          <c:w val="0.54332171893147563"/>
          <c:h val="0.19084564133625309"/>
        </c:manualLayout>
      </c:layout>
      <c:overlay val="1"/>
      <c:txPr>
        <a:bodyPr/>
        <a:lstStyle/>
        <a:p>
          <a:pPr>
            <a:defRPr sz="900" baseline="0"/>
          </a:pPr>
          <a:endParaRPr lang="en-US"/>
        </a:p>
      </c:txPr>
    </c:legend>
    <c:plotVisOnly val="1"/>
    <c:dispBlanksAs val="gap"/>
    <c:showDLblsOverMax val="0"/>
  </c:chart>
  <c:spPr>
    <a:ln>
      <a:noFill/>
    </a:ln>
  </c:spPr>
  <c:txPr>
    <a:bodyPr/>
    <a:lstStyle/>
    <a:p>
      <a:pPr>
        <a:defRPr sz="1000">
          <a:latin typeface="Arial" pitchFamily="34" charset="0"/>
          <a:cs typeface="Arial" pitchFamily="34" charset="0"/>
        </a:defRPr>
      </a:pPr>
      <a:endParaRPr lang="en-US"/>
    </a:p>
  </c:txPr>
  <c:printSettings>
    <c:headerFooter/>
    <c:pageMargins b="0.75000000000001465" l="0.70000000000000095" r="0.70000000000000095" t="0.75000000000001465" header="0.30000000000000032" footer="0.30000000000000032"/>
    <c:pageSetup orientation="landscape"/>
  </c:printSettings>
  <c:userShapes r:id="rId1"/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 algn="l">
              <a:defRPr/>
            </a:pPr>
            <a:r>
              <a:rPr lang="en-US" sz="1400" b="0" i="0" u="none" strike="noStrike" kern="1200" baseline="0">
                <a:solidFill>
                  <a:srgbClr val="000000"/>
                </a:solidFill>
                <a:latin typeface="Arial" pitchFamily="34" charset="0"/>
                <a:ea typeface="+mn-ea"/>
                <a:cs typeface="Arial" pitchFamily="34" charset="0"/>
              </a:rPr>
              <a:t>Estimated historical unplanned OPEC </a:t>
            </a:r>
          </a:p>
          <a:p>
            <a:pPr algn="l">
              <a:defRPr/>
            </a:pPr>
            <a:r>
              <a:rPr lang="en-US" sz="1400" b="0" i="0" u="none" strike="noStrike" kern="1200" baseline="0">
                <a:solidFill>
                  <a:srgbClr val="000000"/>
                </a:solidFill>
                <a:latin typeface="Arial" pitchFamily="34" charset="0"/>
                <a:ea typeface="+mn-ea"/>
                <a:cs typeface="Arial" pitchFamily="34" charset="0"/>
              </a:rPr>
              <a:t>crude oil production o</a:t>
            </a:r>
            <a:r>
              <a:rPr lang="en-US" sz="1400" b="0" i="0" u="none" strike="noStrike" baseline="0"/>
              <a:t>utages</a:t>
            </a:r>
            <a:endParaRPr lang="en-US" sz="1400" b="0"/>
          </a:p>
          <a:p>
            <a:pPr algn="l">
              <a:defRPr/>
            </a:pPr>
            <a:r>
              <a:rPr lang="en-US" sz="1000" b="0" baseline="0"/>
              <a:t>million barrels per day</a:t>
            </a:r>
            <a:endParaRPr lang="en-US" sz="1000" b="0"/>
          </a:p>
        </c:rich>
      </c:tx>
      <c:layout>
        <c:manualLayout>
          <c:xMode val="edge"/>
          <c:yMode val="edge"/>
          <c:x val="7.5598305228568924E-3"/>
          <c:y val="0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9.3194506623127046E-2"/>
          <c:y val="0.2170138888888922"/>
          <c:w val="0.72163390215855128"/>
          <c:h val="0.58555597808795234"/>
        </c:manualLayout>
      </c:layout>
      <c:barChart>
        <c:barDir val="col"/>
        <c:grouping val="stacked"/>
        <c:varyColors val="0"/>
        <c:ser>
          <c:idx val="0"/>
          <c:order val="0"/>
          <c:tx>
            <c:strRef>
              <c:f>'Fig35'!$B$27</c:f>
              <c:strCache>
                <c:ptCount val="1"/>
                <c:pt idx="0">
                  <c:v>Iran</c:v>
                </c:pt>
              </c:strCache>
            </c:strRef>
          </c:tx>
          <c:spPr>
            <a:solidFill>
              <a:schemeClr val="accent1"/>
            </a:solidFill>
          </c:spPr>
          <c:invertIfNegative val="0"/>
          <c:cat>
            <c:numRef>
              <c:f>'Fig35'!$A$52:$A$99</c:f>
              <c:numCache>
                <c:formatCode>mmm\ yyyy</c:formatCode>
                <c:ptCount val="48"/>
                <c:pt idx="0">
                  <c:v>42005</c:v>
                </c:pt>
                <c:pt idx="1">
                  <c:v>42036</c:v>
                </c:pt>
                <c:pt idx="2">
                  <c:v>42064</c:v>
                </c:pt>
                <c:pt idx="3">
                  <c:v>42095</c:v>
                </c:pt>
                <c:pt idx="4">
                  <c:v>42125</c:v>
                </c:pt>
                <c:pt idx="5">
                  <c:v>42156</c:v>
                </c:pt>
                <c:pt idx="6">
                  <c:v>42186</c:v>
                </c:pt>
                <c:pt idx="7">
                  <c:v>42217</c:v>
                </c:pt>
                <c:pt idx="8">
                  <c:v>42248</c:v>
                </c:pt>
                <c:pt idx="9">
                  <c:v>42278</c:v>
                </c:pt>
                <c:pt idx="10">
                  <c:v>42309</c:v>
                </c:pt>
                <c:pt idx="11">
                  <c:v>42339</c:v>
                </c:pt>
                <c:pt idx="12">
                  <c:v>42370</c:v>
                </c:pt>
                <c:pt idx="13">
                  <c:v>42401</c:v>
                </c:pt>
                <c:pt idx="14">
                  <c:v>42430</c:v>
                </c:pt>
                <c:pt idx="15">
                  <c:v>42461</c:v>
                </c:pt>
                <c:pt idx="16">
                  <c:v>42491</c:v>
                </c:pt>
                <c:pt idx="17">
                  <c:v>42522</c:v>
                </c:pt>
                <c:pt idx="18">
                  <c:v>42552</c:v>
                </c:pt>
                <c:pt idx="19">
                  <c:v>42583</c:v>
                </c:pt>
                <c:pt idx="20">
                  <c:v>42614</c:v>
                </c:pt>
                <c:pt idx="21">
                  <c:v>42644</c:v>
                </c:pt>
                <c:pt idx="22">
                  <c:v>42675</c:v>
                </c:pt>
                <c:pt idx="23">
                  <c:v>42705</c:v>
                </c:pt>
                <c:pt idx="24">
                  <c:v>42736</c:v>
                </c:pt>
                <c:pt idx="25">
                  <c:v>42767</c:v>
                </c:pt>
                <c:pt idx="26">
                  <c:v>42795</c:v>
                </c:pt>
                <c:pt idx="27">
                  <c:v>42826</c:v>
                </c:pt>
                <c:pt idx="28">
                  <c:v>42856</c:v>
                </c:pt>
                <c:pt idx="29">
                  <c:v>42887</c:v>
                </c:pt>
                <c:pt idx="30">
                  <c:v>42917</c:v>
                </c:pt>
                <c:pt idx="31">
                  <c:v>42948</c:v>
                </c:pt>
                <c:pt idx="32">
                  <c:v>42979</c:v>
                </c:pt>
                <c:pt idx="33">
                  <c:v>43009</c:v>
                </c:pt>
                <c:pt idx="34">
                  <c:v>43040</c:v>
                </c:pt>
                <c:pt idx="35">
                  <c:v>43070</c:v>
                </c:pt>
                <c:pt idx="36">
                  <c:v>43101</c:v>
                </c:pt>
                <c:pt idx="37">
                  <c:v>43132</c:v>
                </c:pt>
                <c:pt idx="38">
                  <c:v>43160</c:v>
                </c:pt>
                <c:pt idx="39">
                  <c:v>43191</c:v>
                </c:pt>
                <c:pt idx="40">
                  <c:v>43221</c:v>
                </c:pt>
                <c:pt idx="41">
                  <c:v>43252</c:v>
                </c:pt>
                <c:pt idx="42">
                  <c:v>43282</c:v>
                </c:pt>
                <c:pt idx="43">
                  <c:v>43313</c:v>
                </c:pt>
                <c:pt idx="44">
                  <c:v>43344</c:v>
                </c:pt>
                <c:pt idx="45">
                  <c:v>43374</c:v>
                </c:pt>
                <c:pt idx="46">
                  <c:v>43405</c:v>
                </c:pt>
                <c:pt idx="47">
                  <c:v>43435</c:v>
                </c:pt>
              </c:numCache>
            </c:numRef>
          </c:cat>
          <c:val>
            <c:numRef>
              <c:f>'Fig35'!$B$52:$B$99</c:f>
              <c:numCache>
                <c:formatCode>0.000</c:formatCode>
                <c:ptCount val="48"/>
                <c:pt idx="0">
                  <c:v>0.8</c:v>
                </c:pt>
                <c:pt idx="1">
                  <c:v>0.8</c:v>
                </c:pt>
                <c:pt idx="2">
                  <c:v>0.8</c:v>
                </c:pt>
                <c:pt idx="3">
                  <c:v>0.8</c:v>
                </c:pt>
                <c:pt idx="4">
                  <c:v>0.8</c:v>
                </c:pt>
                <c:pt idx="5">
                  <c:v>0.8</c:v>
                </c:pt>
                <c:pt idx="6">
                  <c:v>0.8</c:v>
                </c:pt>
                <c:pt idx="7">
                  <c:v>0.8</c:v>
                </c:pt>
                <c:pt idx="8">
                  <c:v>0.8</c:v>
                </c:pt>
                <c:pt idx="9">
                  <c:v>0.8</c:v>
                </c:pt>
                <c:pt idx="10">
                  <c:v>0.8</c:v>
                </c:pt>
                <c:pt idx="11">
                  <c:v>0.8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</c:numCache>
            </c:numRef>
          </c:val>
        </c:ser>
        <c:ser>
          <c:idx val="1"/>
          <c:order val="1"/>
          <c:tx>
            <c:strRef>
              <c:f>'Fig35'!$C$27</c:f>
              <c:strCache>
                <c:ptCount val="1"/>
                <c:pt idx="0">
                  <c:v>Libya</c:v>
                </c:pt>
              </c:strCache>
            </c:strRef>
          </c:tx>
          <c:spPr>
            <a:solidFill>
              <a:schemeClr val="accent4"/>
            </a:solidFill>
          </c:spPr>
          <c:invertIfNegative val="0"/>
          <c:cat>
            <c:numRef>
              <c:f>'Fig35'!$A$52:$A$99</c:f>
              <c:numCache>
                <c:formatCode>mmm\ yyyy</c:formatCode>
                <c:ptCount val="48"/>
                <c:pt idx="0">
                  <c:v>42005</c:v>
                </c:pt>
                <c:pt idx="1">
                  <c:v>42036</c:v>
                </c:pt>
                <c:pt idx="2">
                  <c:v>42064</c:v>
                </c:pt>
                <c:pt idx="3">
                  <c:v>42095</c:v>
                </c:pt>
                <c:pt idx="4">
                  <c:v>42125</c:v>
                </c:pt>
                <c:pt idx="5">
                  <c:v>42156</c:v>
                </c:pt>
                <c:pt idx="6">
                  <c:v>42186</c:v>
                </c:pt>
                <c:pt idx="7">
                  <c:v>42217</c:v>
                </c:pt>
                <c:pt idx="8">
                  <c:v>42248</c:v>
                </c:pt>
                <c:pt idx="9">
                  <c:v>42278</c:v>
                </c:pt>
                <c:pt idx="10">
                  <c:v>42309</c:v>
                </c:pt>
                <c:pt idx="11">
                  <c:v>42339</c:v>
                </c:pt>
                <c:pt idx="12">
                  <c:v>42370</c:v>
                </c:pt>
                <c:pt idx="13">
                  <c:v>42401</c:v>
                </c:pt>
                <c:pt idx="14">
                  <c:v>42430</c:v>
                </c:pt>
                <c:pt idx="15">
                  <c:v>42461</c:v>
                </c:pt>
                <c:pt idx="16">
                  <c:v>42491</c:v>
                </c:pt>
                <c:pt idx="17">
                  <c:v>42522</c:v>
                </c:pt>
                <c:pt idx="18">
                  <c:v>42552</c:v>
                </c:pt>
                <c:pt idx="19">
                  <c:v>42583</c:v>
                </c:pt>
                <c:pt idx="20">
                  <c:v>42614</c:v>
                </c:pt>
                <c:pt idx="21">
                  <c:v>42644</c:v>
                </c:pt>
                <c:pt idx="22">
                  <c:v>42675</c:v>
                </c:pt>
                <c:pt idx="23">
                  <c:v>42705</c:v>
                </c:pt>
                <c:pt idx="24">
                  <c:v>42736</c:v>
                </c:pt>
                <c:pt idx="25">
                  <c:v>42767</c:v>
                </c:pt>
                <c:pt idx="26">
                  <c:v>42795</c:v>
                </c:pt>
                <c:pt idx="27">
                  <c:v>42826</c:v>
                </c:pt>
                <c:pt idx="28">
                  <c:v>42856</c:v>
                </c:pt>
                <c:pt idx="29">
                  <c:v>42887</c:v>
                </c:pt>
                <c:pt idx="30">
                  <c:v>42917</c:v>
                </c:pt>
                <c:pt idx="31">
                  <c:v>42948</c:v>
                </c:pt>
                <c:pt idx="32">
                  <c:v>42979</c:v>
                </c:pt>
                <c:pt idx="33">
                  <c:v>43009</c:v>
                </c:pt>
                <c:pt idx="34">
                  <c:v>43040</c:v>
                </c:pt>
                <c:pt idx="35">
                  <c:v>43070</c:v>
                </c:pt>
                <c:pt idx="36">
                  <c:v>43101</c:v>
                </c:pt>
                <c:pt idx="37">
                  <c:v>43132</c:v>
                </c:pt>
                <c:pt idx="38">
                  <c:v>43160</c:v>
                </c:pt>
                <c:pt idx="39">
                  <c:v>43191</c:v>
                </c:pt>
                <c:pt idx="40">
                  <c:v>43221</c:v>
                </c:pt>
                <c:pt idx="41">
                  <c:v>43252</c:v>
                </c:pt>
                <c:pt idx="42">
                  <c:v>43282</c:v>
                </c:pt>
                <c:pt idx="43">
                  <c:v>43313</c:v>
                </c:pt>
                <c:pt idx="44">
                  <c:v>43344</c:v>
                </c:pt>
                <c:pt idx="45">
                  <c:v>43374</c:v>
                </c:pt>
                <c:pt idx="46">
                  <c:v>43405</c:v>
                </c:pt>
                <c:pt idx="47">
                  <c:v>43435</c:v>
                </c:pt>
              </c:numCache>
            </c:numRef>
          </c:cat>
          <c:val>
            <c:numRef>
              <c:f>'Fig35'!$C$52:$C$99</c:f>
              <c:numCache>
                <c:formatCode>0.000</c:formatCode>
                <c:ptCount val="48"/>
                <c:pt idx="0">
                  <c:v>1.06</c:v>
                </c:pt>
                <c:pt idx="1">
                  <c:v>1.07</c:v>
                </c:pt>
                <c:pt idx="2">
                  <c:v>0.95499999999999996</c:v>
                </c:pt>
                <c:pt idx="3">
                  <c:v>0.92500000000000004</c:v>
                </c:pt>
                <c:pt idx="4">
                  <c:v>1.0649999999999999</c:v>
                </c:pt>
                <c:pt idx="5">
                  <c:v>1.02</c:v>
                </c:pt>
                <c:pt idx="6">
                  <c:v>1.03</c:v>
                </c:pt>
                <c:pt idx="7">
                  <c:v>1.07</c:v>
                </c:pt>
                <c:pt idx="8">
                  <c:v>1.0549999999999999</c:v>
                </c:pt>
                <c:pt idx="9">
                  <c:v>1.0149999999999999</c:v>
                </c:pt>
                <c:pt idx="10">
                  <c:v>1.0549999999999999</c:v>
                </c:pt>
                <c:pt idx="11">
                  <c:v>1.06</c:v>
                </c:pt>
                <c:pt idx="12">
                  <c:v>0.93</c:v>
                </c:pt>
                <c:pt idx="13">
                  <c:v>0.94</c:v>
                </c:pt>
                <c:pt idx="14">
                  <c:v>0.98</c:v>
                </c:pt>
                <c:pt idx="15">
                  <c:v>0.97</c:v>
                </c:pt>
                <c:pt idx="16">
                  <c:v>1.0149999999999999</c:v>
                </c:pt>
                <c:pt idx="17">
                  <c:v>0.96</c:v>
                </c:pt>
                <c:pt idx="18">
                  <c:v>0.99</c:v>
                </c:pt>
                <c:pt idx="19">
                  <c:v>1.05</c:v>
                </c:pt>
                <c:pt idx="20">
                  <c:v>0.99</c:v>
                </c:pt>
                <c:pt idx="21">
                  <c:v>0.75</c:v>
                </c:pt>
                <c:pt idx="22">
                  <c:v>0.71499999999999997</c:v>
                </c:pt>
                <c:pt idx="23">
                  <c:v>0.69</c:v>
                </c:pt>
                <c:pt idx="24">
                  <c:v>0.622</c:v>
                </c:pt>
                <c:pt idx="25">
                  <c:v>0.61</c:v>
                </c:pt>
                <c:pt idx="26">
                  <c:v>0.71</c:v>
                </c:pt>
                <c:pt idx="27">
                  <c:v>0.76500000000000001</c:v>
                </c:pt>
                <c:pt idx="28">
                  <c:v>0.52</c:v>
                </c:pt>
                <c:pt idx="29">
                  <c:v>0.45</c:v>
                </c:pt>
                <c:pt idx="30">
                  <c:v>0.29499999999999998</c:v>
                </c:pt>
                <c:pt idx="31">
                  <c:v>0.41</c:v>
                </c:pt>
                <c:pt idx="32">
                  <c:v>0.375</c:v>
                </c:pt>
                <c:pt idx="33">
                  <c:v>0.34</c:v>
                </c:pt>
                <c:pt idx="34">
                  <c:v>0.32</c:v>
                </c:pt>
                <c:pt idx="35">
                  <c:v>0.38</c:v>
                </c:pt>
                <c:pt idx="36">
                  <c:v>0.29499999999999998</c:v>
                </c:pt>
                <c:pt idx="37">
                  <c:v>0.32500000000000001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</c:numCache>
            </c:numRef>
          </c:val>
        </c:ser>
        <c:ser>
          <c:idx val="2"/>
          <c:order val="2"/>
          <c:tx>
            <c:strRef>
              <c:f>'Fig35'!$D$27</c:f>
              <c:strCache>
                <c:ptCount val="1"/>
                <c:pt idx="0">
                  <c:v>Nigeria</c:v>
                </c:pt>
              </c:strCache>
            </c:strRef>
          </c:tx>
          <c:spPr>
            <a:solidFill>
              <a:schemeClr val="accent3"/>
            </a:solidFill>
          </c:spPr>
          <c:invertIfNegative val="0"/>
          <c:cat>
            <c:numRef>
              <c:f>'Fig35'!$A$52:$A$99</c:f>
              <c:numCache>
                <c:formatCode>mmm\ yyyy</c:formatCode>
                <c:ptCount val="48"/>
                <c:pt idx="0">
                  <c:v>42005</c:v>
                </c:pt>
                <c:pt idx="1">
                  <c:v>42036</c:v>
                </c:pt>
                <c:pt idx="2">
                  <c:v>42064</c:v>
                </c:pt>
                <c:pt idx="3">
                  <c:v>42095</c:v>
                </c:pt>
                <c:pt idx="4">
                  <c:v>42125</c:v>
                </c:pt>
                <c:pt idx="5">
                  <c:v>42156</c:v>
                </c:pt>
                <c:pt idx="6">
                  <c:v>42186</c:v>
                </c:pt>
                <c:pt idx="7">
                  <c:v>42217</c:v>
                </c:pt>
                <c:pt idx="8">
                  <c:v>42248</c:v>
                </c:pt>
                <c:pt idx="9">
                  <c:v>42278</c:v>
                </c:pt>
                <c:pt idx="10">
                  <c:v>42309</c:v>
                </c:pt>
                <c:pt idx="11">
                  <c:v>42339</c:v>
                </c:pt>
                <c:pt idx="12">
                  <c:v>42370</c:v>
                </c:pt>
                <c:pt idx="13">
                  <c:v>42401</c:v>
                </c:pt>
                <c:pt idx="14">
                  <c:v>42430</c:v>
                </c:pt>
                <c:pt idx="15">
                  <c:v>42461</c:v>
                </c:pt>
                <c:pt idx="16">
                  <c:v>42491</c:v>
                </c:pt>
                <c:pt idx="17">
                  <c:v>42522</c:v>
                </c:pt>
                <c:pt idx="18">
                  <c:v>42552</c:v>
                </c:pt>
                <c:pt idx="19">
                  <c:v>42583</c:v>
                </c:pt>
                <c:pt idx="20">
                  <c:v>42614</c:v>
                </c:pt>
                <c:pt idx="21">
                  <c:v>42644</c:v>
                </c:pt>
                <c:pt idx="22">
                  <c:v>42675</c:v>
                </c:pt>
                <c:pt idx="23">
                  <c:v>42705</c:v>
                </c:pt>
                <c:pt idx="24">
                  <c:v>42736</c:v>
                </c:pt>
                <c:pt idx="25">
                  <c:v>42767</c:v>
                </c:pt>
                <c:pt idx="26">
                  <c:v>42795</c:v>
                </c:pt>
                <c:pt idx="27">
                  <c:v>42826</c:v>
                </c:pt>
                <c:pt idx="28">
                  <c:v>42856</c:v>
                </c:pt>
                <c:pt idx="29">
                  <c:v>42887</c:v>
                </c:pt>
                <c:pt idx="30">
                  <c:v>42917</c:v>
                </c:pt>
                <c:pt idx="31">
                  <c:v>42948</c:v>
                </c:pt>
                <c:pt idx="32">
                  <c:v>42979</c:v>
                </c:pt>
                <c:pt idx="33">
                  <c:v>43009</c:v>
                </c:pt>
                <c:pt idx="34">
                  <c:v>43040</c:v>
                </c:pt>
                <c:pt idx="35">
                  <c:v>43070</c:v>
                </c:pt>
                <c:pt idx="36">
                  <c:v>43101</c:v>
                </c:pt>
                <c:pt idx="37">
                  <c:v>43132</c:v>
                </c:pt>
                <c:pt idx="38">
                  <c:v>43160</c:v>
                </c:pt>
                <c:pt idx="39">
                  <c:v>43191</c:v>
                </c:pt>
                <c:pt idx="40">
                  <c:v>43221</c:v>
                </c:pt>
                <c:pt idx="41">
                  <c:v>43252</c:v>
                </c:pt>
                <c:pt idx="42">
                  <c:v>43282</c:v>
                </c:pt>
                <c:pt idx="43">
                  <c:v>43313</c:v>
                </c:pt>
                <c:pt idx="44">
                  <c:v>43344</c:v>
                </c:pt>
                <c:pt idx="45">
                  <c:v>43374</c:v>
                </c:pt>
                <c:pt idx="46">
                  <c:v>43405</c:v>
                </c:pt>
                <c:pt idx="47">
                  <c:v>43435</c:v>
                </c:pt>
              </c:numCache>
            </c:numRef>
          </c:cat>
          <c:val>
            <c:numRef>
              <c:f>'Fig35'!$D$52:$D$99</c:f>
              <c:numCache>
                <c:formatCode>0.000</c:formatCode>
                <c:ptCount val="48"/>
                <c:pt idx="0">
                  <c:v>0.191</c:v>
                </c:pt>
                <c:pt idx="1">
                  <c:v>0.16700000000000001</c:v>
                </c:pt>
                <c:pt idx="2">
                  <c:v>0.24223548386999999</c:v>
                </c:pt>
                <c:pt idx="3">
                  <c:v>0.16800000000000001</c:v>
                </c:pt>
                <c:pt idx="4">
                  <c:v>0.39300000000000002</c:v>
                </c:pt>
                <c:pt idx="5">
                  <c:v>0.34300000000000003</c:v>
                </c:pt>
                <c:pt idx="6">
                  <c:v>0.29299999999999998</c:v>
                </c:pt>
                <c:pt idx="7">
                  <c:v>0.29227741935000001</c:v>
                </c:pt>
                <c:pt idx="8">
                  <c:v>0.29499999999999998</c:v>
                </c:pt>
                <c:pt idx="9">
                  <c:v>0.24427741935</c:v>
                </c:pt>
                <c:pt idx="10">
                  <c:v>0.24299000000000001</c:v>
                </c:pt>
                <c:pt idx="11">
                  <c:v>0.32211774193999998</c:v>
                </c:pt>
                <c:pt idx="12">
                  <c:v>0.34200000000000003</c:v>
                </c:pt>
                <c:pt idx="13">
                  <c:v>0.40400000000000003</c:v>
                </c:pt>
                <c:pt idx="14">
                  <c:v>0.48262877811999999</c:v>
                </c:pt>
                <c:pt idx="15">
                  <c:v>0.5</c:v>
                </c:pt>
                <c:pt idx="16">
                  <c:v>0.75020836544000002</c:v>
                </c:pt>
                <c:pt idx="17">
                  <c:v>0.61901628178000001</c:v>
                </c:pt>
                <c:pt idx="18">
                  <c:v>0.71783611896999999</c:v>
                </c:pt>
                <c:pt idx="19">
                  <c:v>0.67666775777999999</c:v>
                </c:pt>
                <c:pt idx="20">
                  <c:v>0.64551108020000003</c:v>
                </c:pt>
                <c:pt idx="21">
                  <c:v>0.59936596939999998</c:v>
                </c:pt>
                <c:pt idx="22">
                  <c:v>0.56323230970000004</c:v>
                </c:pt>
                <c:pt idx="23">
                  <c:v>0.57710998661000001</c:v>
                </c:pt>
                <c:pt idx="24">
                  <c:v>0.55275446702999997</c:v>
                </c:pt>
                <c:pt idx="25">
                  <c:v>0.51132692235999999</c:v>
                </c:pt>
                <c:pt idx="26">
                  <c:v>0.40491365314</c:v>
                </c:pt>
                <c:pt idx="27">
                  <c:v>0.36951451661000001</c:v>
                </c:pt>
                <c:pt idx="28">
                  <c:v>0.36012937144000001</c:v>
                </c:pt>
                <c:pt idx="29">
                  <c:v>0.28975807773000001</c:v>
                </c:pt>
                <c:pt idx="30">
                  <c:v>0.25340049695</c:v>
                </c:pt>
                <c:pt idx="31">
                  <c:v>0.22705649198</c:v>
                </c:pt>
                <c:pt idx="32">
                  <c:v>0.2</c:v>
                </c:pt>
                <c:pt idx="33">
                  <c:v>0.20499999999999999</c:v>
                </c:pt>
                <c:pt idx="34">
                  <c:v>0.16500000000000001</c:v>
                </c:pt>
                <c:pt idx="35">
                  <c:v>0.14000000000000001</c:v>
                </c:pt>
                <c:pt idx="36">
                  <c:v>0.14000000000000001</c:v>
                </c:pt>
                <c:pt idx="37">
                  <c:v>0.14000000000000001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</c:numCache>
            </c:numRef>
          </c:val>
        </c:ser>
        <c:ser>
          <c:idx val="3"/>
          <c:order val="3"/>
          <c:tx>
            <c:strRef>
              <c:f>'Fig35'!$E$27</c:f>
              <c:strCache>
                <c:ptCount val="1"/>
                <c:pt idx="0">
                  <c:v>Iraq</c:v>
                </c:pt>
              </c:strCache>
            </c:strRef>
          </c:tx>
          <c:spPr>
            <a:solidFill>
              <a:schemeClr val="accent2"/>
            </a:solidFill>
          </c:spPr>
          <c:invertIfNegative val="0"/>
          <c:cat>
            <c:numRef>
              <c:f>'Fig35'!$A$52:$A$99</c:f>
              <c:numCache>
                <c:formatCode>mmm\ yyyy</c:formatCode>
                <c:ptCount val="48"/>
                <c:pt idx="0">
                  <c:v>42005</c:v>
                </c:pt>
                <c:pt idx="1">
                  <c:v>42036</c:v>
                </c:pt>
                <c:pt idx="2">
                  <c:v>42064</c:v>
                </c:pt>
                <c:pt idx="3">
                  <c:v>42095</c:v>
                </c:pt>
                <c:pt idx="4">
                  <c:v>42125</c:v>
                </c:pt>
                <c:pt idx="5">
                  <c:v>42156</c:v>
                </c:pt>
                <c:pt idx="6">
                  <c:v>42186</c:v>
                </c:pt>
                <c:pt idx="7">
                  <c:v>42217</c:v>
                </c:pt>
                <c:pt idx="8">
                  <c:v>42248</c:v>
                </c:pt>
                <c:pt idx="9">
                  <c:v>42278</c:v>
                </c:pt>
                <c:pt idx="10">
                  <c:v>42309</c:v>
                </c:pt>
                <c:pt idx="11">
                  <c:v>42339</c:v>
                </c:pt>
                <c:pt idx="12">
                  <c:v>42370</c:v>
                </c:pt>
                <c:pt idx="13">
                  <c:v>42401</c:v>
                </c:pt>
                <c:pt idx="14">
                  <c:v>42430</c:v>
                </c:pt>
                <c:pt idx="15">
                  <c:v>42461</c:v>
                </c:pt>
                <c:pt idx="16">
                  <c:v>42491</c:v>
                </c:pt>
                <c:pt idx="17">
                  <c:v>42522</c:v>
                </c:pt>
                <c:pt idx="18">
                  <c:v>42552</c:v>
                </c:pt>
                <c:pt idx="19">
                  <c:v>42583</c:v>
                </c:pt>
                <c:pt idx="20">
                  <c:v>42614</c:v>
                </c:pt>
                <c:pt idx="21">
                  <c:v>42644</c:v>
                </c:pt>
                <c:pt idx="22">
                  <c:v>42675</c:v>
                </c:pt>
                <c:pt idx="23">
                  <c:v>42705</c:v>
                </c:pt>
                <c:pt idx="24">
                  <c:v>42736</c:v>
                </c:pt>
                <c:pt idx="25">
                  <c:v>42767</c:v>
                </c:pt>
                <c:pt idx="26">
                  <c:v>42795</c:v>
                </c:pt>
                <c:pt idx="27">
                  <c:v>42826</c:v>
                </c:pt>
                <c:pt idx="28">
                  <c:v>42856</c:v>
                </c:pt>
                <c:pt idx="29">
                  <c:v>42887</c:v>
                </c:pt>
                <c:pt idx="30">
                  <c:v>42917</c:v>
                </c:pt>
                <c:pt idx="31">
                  <c:v>42948</c:v>
                </c:pt>
                <c:pt idx="32">
                  <c:v>42979</c:v>
                </c:pt>
                <c:pt idx="33">
                  <c:v>43009</c:v>
                </c:pt>
                <c:pt idx="34">
                  <c:v>43040</c:v>
                </c:pt>
                <c:pt idx="35">
                  <c:v>43070</c:v>
                </c:pt>
                <c:pt idx="36">
                  <c:v>43101</c:v>
                </c:pt>
                <c:pt idx="37">
                  <c:v>43132</c:v>
                </c:pt>
                <c:pt idx="38">
                  <c:v>43160</c:v>
                </c:pt>
                <c:pt idx="39">
                  <c:v>43191</c:v>
                </c:pt>
                <c:pt idx="40">
                  <c:v>43221</c:v>
                </c:pt>
                <c:pt idx="41">
                  <c:v>43252</c:v>
                </c:pt>
                <c:pt idx="42">
                  <c:v>43282</c:v>
                </c:pt>
                <c:pt idx="43">
                  <c:v>43313</c:v>
                </c:pt>
                <c:pt idx="44">
                  <c:v>43344</c:v>
                </c:pt>
                <c:pt idx="45">
                  <c:v>43374</c:v>
                </c:pt>
                <c:pt idx="46">
                  <c:v>43405</c:v>
                </c:pt>
                <c:pt idx="47">
                  <c:v>43435</c:v>
                </c:pt>
              </c:numCache>
            </c:numRef>
          </c:cat>
          <c:val>
            <c:numRef>
              <c:f>'Fig35'!$E$52:$E$99</c:f>
              <c:numCache>
                <c:formatCode>0.000</c:formatCode>
                <c:ptCount val="48"/>
                <c:pt idx="0">
                  <c:v>0.3</c:v>
                </c:pt>
                <c:pt idx="1">
                  <c:v>0.25700000000000001</c:v>
                </c:pt>
                <c:pt idx="2">
                  <c:v>0.15</c:v>
                </c:pt>
                <c:pt idx="3">
                  <c:v>0.1</c:v>
                </c:pt>
                <c:pt idx="4">
                  <c:v>0.1</c:v>
                </c:pt>
                <c:pt idx="5">
                  <c:v>0.127</c:v>
                </c:pt>
                <c:pt idx="6">
                  <c:v>0.127</c:v>
                </c:pt>
                <c:pt idx="7">
                  <c:v>8.8999999999999996E-2</c:v>
                </c:pt>
                <c:pt idx="8">
                  <c:v>7.9000000000000001E-2</c:v>
                </c:pt>
                <c:pt idx="9">
                  <c:v>0.28399999999999997</c:v>
                </c:pt>
                <c:pt idx="10">
                  <c:v>0.109</c:v>
                </c:pt>
                <c:pt idx="11">
                  <c:v>0.109</c:v>
                </c:pt>
                <c:pt idx="12">
                  <c:v>0.109</c:v>
                </c:pt>
                <c:pt idx="13">
                  <c:v>0.309</c:v>
                </c:pt>
                <c:pt idx="14">
                  <c:v>0.28899999999999998</c:v>
                </c:pt>
                <c:pt idx="15">
                  <c:v>0.24399999999999999</c:v>
                </c:pt>
                <c:pt idx="16">
                  <c:v>0.31900000000000001</c:v>
                </c:pt>
                <c:pt idx="17">
                  <c:v>0.21</c:v>
                </c:pt>
                <c:pt idx="18">
                  <c:v>0.11</c:v>
                </c:pt>
                <c:pt idx="19">
                  <c:v>0.18</c:v>
                </c:pt>
                <c:pt idx="20">
                  <c:v>0.158</c:v>
                </c:pt>
                <c:pt idx="21">
                  <c:v>0.13800000000000001</c:v>
                </c:pt>
                <c:pt idx="22">
                  <c:v>0.13</c:v>
                </c:pt>
                <c:pt idx="23">
                  <c:v>0.13</c:v>
                </c:pt>
                <c:pt idx="24">
                  <c:v>0.13</c:v>
                </c:pt>
                <c:pt idx="25">
                  <c:v>0.16</c:v>
                </c:pt>
                <c:pt idx="26">
                  <c:v>0.223</c:v>
                </c:pt>
                <c:pt idx="27">
                  <c:v>0.26</c:v>
                </c:pt>
                <c:pt idx="28">
                  <c:v>0.16</c:v>
                </c:pt>
                <c:pt idx="29">
                  <c:v>0.13</c:v>
                </c:pt>
                <c:pt idx="30">
                  <c:v>0.1</c:v>
                </c:pt>
                <c:pt idx="31">
                  <c:v>0.1</c:v>
                </c:pt>
                <c:pt idx="32">
                  <c:v>0.05</c:v>
                </c:pt>
                <c:pt idx="33">
                  <c:v>0.18</c:v>
                </c:pt>
                <c:pt idx="34">
                  <c:v>0.22</c:v>
                </c:pt>
                <c:pt idx="35">
                  <c:v>0.17</c:v>
                </c:pt>
                <c:pt idx="36">
                  <c:v>0.23</c:v>
                </c:pt>
                <c:pt idx="37">
                  <c:v>0.28000000000000003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</c:numCache>
            </c:numRef>
          </c:val>
        </c:ser>
        <c:ser>
          <c:idx val="4"/>
          <c:order val="4"/>
          <c:tx>
            <c:strRef>
              <c:f>'Fig35'!$F$27</c:f>
              <c:strCache>
                <c:ptCount val="1"/>
                <c:pt idx="0">
                  <c:v>Kuwait</c:v>
                </c:pt>
              </c:strCache>
            </c:strRef>
          </c:tx>
          <c:spPr>
            <a:solidFill>
              <a:srgbClr val="92D050"/>
            </a:solidFill>
          </c:spPr>
          <c:invertIfNegative val="0"/>
          <c:cat>
            <c:numRef>
              <c:f>'Fig35'!$A$52:$A$99</c:f>
              <c:numCache>
                <c:formatCode>mmm\ yyyy</c:formatCode>
                <c:ptCount val="48"/>
                <c:pt idx="0">
                  <c:v>42005</c:v>
                </c:pt>
                <c:pt idx="1">
                  <c:v>42036</c:v>
                </c:pt>
                <c:pt idx="2">
                  <c:v>42064</c:v>
                </c:pt>
                <c:pt idx="3">
                  <c:v>42095</c:v>
                </c:pt>
                <c:pt idx="4">
                  <c:v>42125</c:v>
                </c:pt>
                <c:pt idx="5">
                  <c:v>42156</c:v>
                </c:pt>
                <c:pt idx="6">
                  <c:v>42186</c:v>
                </c:pt>
                <c:pt idx="7">
                  <c:v>42217</c:v>
                </c:pt>
                <c:pt idx="8">
                  <c:v>42248</c:v>
                </c:pt>
                <c:pt idx="9">
                  <c:v>42278</c:v>
                </c:pt>
                <c:pt idx="10">
                  <c:v>42309</c:v>
                </c:pt>
                <c:pt idx="11">
                  <c:v>42339</c:v>
                </c:pt>
                <c:pt idx="12">
                  <c:v>42370</c:v>
                </c:pt>
                <c:pt idx="13">
                  <c:v>42401</c:v>
                </c:pt>
                <c:pt idx="14">
                  <c:v>42430</c:v>
                </c:pt>
                <c:pt idx="15">
                  <c:v>42461</c:v>
                </c:pt>
                <c:pt idx="16">
                  <c:v>42491</c:v>
                </c:pt>
                <c:pt idx="17">
                  <c:v>42522</c:v>
                </c:pt>
                <c:pt idx="18">
                  <c:v>42552</c:v>
                </c:pt>
                <c:pt idx="19">
                  <c:v>42583</c:v>
                </c:pt>
                <c:pt idx="20">
                  <c:v>42614</c:v>
                </c:pt>
                <c:pt idx="21">
                  <c:v>42644</c:v>
                </c:pt>
                <c:pt idx="22">
                  <c:v>42675</c:v>
                </c:pt>
                <c:pt idx="23">
                  <c:v>42705</c:v>
                </c:pt>
                <c:pt idx="24">
                  <c:v>42736</c:v>
                </c:pt>
                <c:pt idx="25">
                  <c:v>42767</c:v>
                </c:pt>
                <c:pt idx="26">
                  <c:v>42795</c:v>
                </c:pt>
                <c:pt idx="27">
                  <c:v>42826</c:v>
                </c:pt>
                <c:pt idx="28">
                  <c:v>42856</c:v>
                </c:pt>
                <c:pt idx="29">
                  <c:v>42887</c:v>
                </c:pt>
                <c:pt idx="30">
                  <c:v>42917</c:v>
                </c:pt>
                <c:pt idx="31">
                  <c:v>42948</c:v>
                </c:pt>
                <c:pt idx="32">
                  <c:v>42979</c:v>
                </c:pt>
                <c:pt idx="33">
                  <c:v>43009</c:v>
                </c:pt>
                <c:pt idx="34">
                  <c:v>43040</c:v>
                </c:pt>
                <c:pt idx="35">
                  <c:v>43070</c:v>
                </c:pt>
                <c:pt idx="36">
                  <c:v>43101</c:v>
                </c:pt>
                <c:pt idx="37">
                  <c:v>43132</c:v>
                </c:pt>
                <c:pt idx="38">
                  <c:v>43160</c:v>
                </c:pt>
                <c:pt idx="39">
                  <c:v>43191</c:v>
                </c:pt>
                <c:pt idx="40">
                  <c:v>43221</c:v>
                </c:pt>
                <c:pt idx="41">
                  <c:v>43252</c:v>
                </c:pt>
                <c:pt idx="42">
                  <c:v>43282</c:v>
                </c:pt>
                <c:pt idx="43">
                  <c:v>43313</c:v>
                </c:pt>
                <c:pt idx="44">
                  <c:v>43344</c:v>
                </c:pt>
                <c:pt idx="45">
                  <c:v>43374</c:v>
                </c:pt>
                <c:pt idx="46">
                  <c:v>43405</c:v>
                </c:pt>
                <c:pt idx="47">
                  <c:v>43435</c:v>
                </c:pt>
              </c:numCache>
            </c:numRef>
          </c:cat>
          <c:val>
            <c:numRef>
              <c:f>'Fig35'!$F$52:$F$99</c:f>
              <c:numCache>
                <c:formatCode>0.000</c:formatCode>
                <c:ptCount val="48"/>
                <c:pt idx="0">
                  <c:v>0.15</c:v>
                </c:pt>
                <c:pt idx="1">
                  <c:v>0.15</c:v>
                </c:pt>
                <c:pt idx="2">
                  <c:v>0.15</c:v>
                </c:pt>
                <c:pt idx="3">
                  <c:v>0.15</c:v>
                </c:pt>
                <c:pt idx="4">
                  <c:v>0.2</c:v>
                </c:pt>
                <c:pt idx="5">
                  <c:v>0.25</c:v>
                </c:pt>
                <c:pt idx="6">
                  <c:v>0.25</c:v>
                </c:pt>
                <c:pt idx="7">
                  <c:v>0.25</c:v>
                </c:pt>
                <c:pt idx="8">
                  <c:v>0.25</c:v>
                </c:pt>
                <c:pt idx="9">
                  <c:v>0.25</c:v>
                </c:pt>
                <c:pt idx="10">
                  <c:v>0.25</c:v>
                </c:pt>
                <c:pt idx="11">
                  <c:v>0.25</c:v>
                </c:pt>
                <c:pt idx="12">
                  <c:v>0.25</c:v>
                </c:pt>
                <c:pt idx="13">
                  <c:v>0.25</c:v>
                </c:pt>
                <c:pt idx="14">
                  <c:v>0.25</c:v>
                </c:pt>
                <c:pt idx="15">
                  <c:v>0.48</c:v>
                </c:pt>
                <c:pt idx="16">
                  <c:v>0.25</c:v>
                </c:pt>
                <c:pt idx="17">
                  <c:v>0.25</c:v>
                </c:pt>
                <c:pt idx="18">
                  <c:v>0.25</c:v>
                </c:pt>
                <c:pt idx="19">
                  <c:v>0.26</c:v>
                </c:pt>
                <c:pt idx="20">
                  <c:v>0.25</c:v>
                </c:pt>
                <c:pt idx="21">
                  <c:v>0.25</c:v>
                </c:pt>
                <c:pt idx="22">
                  <c:v>0.25</c:v>
                </c:pt>
                <c:pt idx="23">
                  <c:v>0.25</c:v>
                </c:pt>
                <c:pt idx="24">
                  <c:v>0.25</c:v>
                </c:pt>
                <c:pt idx="25">
                  <c:v>0.25</c:v>
                </c:pt>
                <c:pt idx="26">
                  <c:v>0.25</c:v>
                </c:pt>
                <c:pt idx="27">
                  <c:v>0.25</c:v>
                </c:pt>
                <c:pt idx="28">
                  <c:v>0.25</c:v>
                </c:pt>
                <c:pt idx="29">
                  <c:v>0.25</c:v>
                </c:pt>
                <c:pt idx="30">
                  <c:v>0.25</c:v>
                </c:pt>
                <c:pt idx="31">
                  <c:v>0.25</c:v>
                </c:pt>
                <c:pt idx="32">
                  <c:v>0.25</c:v>
                </c:pt>
                <c:pt idx="33">
                  <c:v>0.25</c:v>
                </c:pt>
                <c:pt idx="34">
                  <c:v>0.25</c:v>
                </c:pt>
                <c:pt idx="35">
                  <c:v>0.25</c:v>
                </c:pt>
                <c:pt idx="36">
                  <c:v>0.25</c:v>
                </c:pt>
                <c:pt idx="37">
                  <c:v>0.25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</c:numCache>
            </c:numRef>
          </c:val>
        </c:ser>
        <c:ser>
          <c:idx val="5"/>
          <c:order val="5"/>
          <c:tx>
            <c:v>Saudi Arabia</c:v>
          </c:tx>
          <c:invertIfNegative val="0"/>
          <c:cat>
            <c:numRef>
              <c:f>'Fig35'!$A$52:$A$99</c:f>
              <c:numCache>
                <c:formatCode>mmm\ yyyy</c:formatCode>
                <c:ptCount val="48"/>
                <c:pt idx="0">
                  <c:v>42005</c:v>
                </c:pt>
                <c:pt idx="1">
                  <c:v>42036</c:v>
                </c:pt>
                <c:pt idx="2">
                  <c:v>42064</c:v>
                </c:pt>
                <c:pt idx="3">
                  <c:v>42095</c:v>
                </c:pt>
                <c:pt idx="4">
                  <c:v>42125</c:v>
                </c:pt>
                <c:pt idx="5">
                  <c:v>42156</c:v>
                </c:pt>
                <c:pt idx="6">
                  <c:v>42186</c:v>
                </c:pt>
                <c:pt idx="7">
                  <c:v>42217</c:v>
                </c:pt>
                <c:pt idx="8">
                  <c:v>42248</c:v>
                </c:pt>
                <c:pt idx="9">
                  <c:v>42278</c:v>
                </c:pt>
                <c:pt idx="10">
                  <c:v>42309</c:v>
                </c:pt>
                <c:pt idx="11">
                  <c:v>42339</c:v>
                </c:pt>
                <c:pt idx="12">
                  <c:v>42370</c:v>
                </c:pt>
                <c:pt idx="13">
                  <c:v>42401</c:v>
                </c:pt>
                <c:pt idx="14">
                  <c:v>42430</c:v>
                </c:pt>
                <c:pt idx="15">
                  <c:v>42461</c:v>
                </c:pt>
                <c:pt idx="16">
                  <c:v>42491</c:v>
                </c:pt>
                <c:pt idx="17">
                  <c:v>42522</c:v>
                </c:pt>
                <c:pt idx="18">
                  <c:v>42552</c:v>
                </c:pt>
                <c:pt idx="19">
                  <c:v>42583</c:v>
                </c:pt>
                <c:pt idx="20">
                  <c:v>42614</c:v>
                </c:pt>
                <c:pt idx="21">
                  <c:v>42644</c:v>
                </c:pt>
                <c:pt idx="22">
                  <c:v>42675</c:v>
                </c:pt>
                <c:pt idx="23">
                  <c:v>42705</c:v>
                </c:pt>
                <c:pt idx="24">
                  <c:v>42736</c:v>
                </c:pt>
                <c:pt idx="25">
                  <c:v>42767</c:v>
                </c:pt>
                <c:pt idx="26">
                  <c:v>42795</c:v>
                </c:pt>
                <c:pt idx="27">
                  <c:v>42826</c:v>
                </c:pt>
                <c:pt idx="28">
                  <c:v>42856</c:v>
                </c:pt>
                <c:pt idx="29">
                  <c:v>42887</c:v>
                </c:pt>
                <c:pt idx="30">
                  <c:v>42917</c:v>
                </c:pt>
                <c:pt idx="31">
                  <c:v>42948</c:v>
                </c:pt>
                <c:pt idx="32">
                  <c:v>42979</c:v>
                </c:pt>
                <c:pt idx="33">
                  <c:v>43009</c:v>
                </c:pt>
                <c:pt idx="34">
                  <c:v>43040</c:v>
                </c:pt>
                <c:pt idx="35">
                  <c:v>43070</c:v>
                </c:pt>
                <c:pt idx="36">
                  <c:v>43101</c:v>
                </c:pt>
                <c:pt idx="37">
                  <c:v>43132</c:v>
                </c:pt>
                <c:pt idx="38">
                  <c:v>43160</c:v>
                </c:pt>
                <c:pt idx="39">
                  <c:v>43191</c:v>
                </c:pt>
                <c:pt idx="40">
                  <c:v>43221</c:v>
                </c:pt>
                <c:pt idx="41">
                  <c:v>43252</c:v>
                </c:pt>
                <c:pt idx="42">
                  <c:v>43282</c:v>
                </c:pt>
                <c:pt idx="43">
                  <c:v>43313</c:v>
                </c:pt>
                <c:pt idx="44">
                  <c:v>43344</c:v>
                </c:pt>
                <c:pt idx="45">
                  <c:v>43374</c:v>
                </c:pt>
                <c:pt idx="46">
                  <c:v>43405</c:v>
                </c:pt>
                <c:pt idx="47">
                  <c:v>43435</c:v>
                </c:pt>
              </c:numCache>
            </c:numRef>
          </c:cat>
          <c:val>
            <c:numRef>
              <c:f>'Fig35'!$G$52:$G$99</c:f>
              <c:numCache>
                <c:formatCode>0.000</c:formatCode>
                <c:ptCount val="48"/>
                <c:pt idx="0">
                  <c:v>0.15</c:v>
                </c:pt>
                <c:pt idx="1">
                  <c:v>0.15</c:v>
                </c:pt>
                <c:pt idx="2">
                  <c:v>0.15</c:v>
                </c:pt>
                <c:pt idx="3">
                  <c:v>0.15</c:v>
                </c:pt>
                <c:pt idx="4">
                  <c:v>0.2</c:v>
                </c:pt>
                <c:pt idx="5">
                  <c:v>0.25</c:v>
                </c:pt>
                <c:pt idx="6">
                  <c:v>0.25</c:v>
                </c:pt>
                <c:pt idx="7">
                  <c:v>0.25</c:v>
                </c:pt>
                <c:pt idx="8">
                  <c:v>0.25</c:v>
                </c:pt>
                <c:pt idx="9">
                  <c:v>0.25</c:v>
                </c:pt>
                <c:pt idx="10">
                  <c:v>0.25</c:v>
                </c:pt>
                <c:pt idx="11">
                  <c:v>0.25</c:v>
                </c:pt>
                <c:pt idx="12">
                  <c:v>0.25</c:v>
                </c:pt>
                <c:pt idx="13">
                  <c:v>0.25</c:v>
                </c:pt>
                <c:pt idx="14">
                  <c:v>0.25</c:v>
                </c:pt>
                <c:pt idx="15">
                  <c:v>0.25</c:v>
                </c:pt>
                <c:pt idx="16">
                  <c:v>0.25</c:v>
                </c:pt>
                <c:pt idx="17">
                  <c:v>0.25</c:v>
                </c:pt>
                <c:pt idx="18">
                  <c:v>0.25</c:v>
                </c:pt>
                <c:pt idx="19">
                  <c:v>0.25</c:v>
                </c:pt>
                <c:pt idx="20">
                  <c:v>0.25</c:v>
                </c:pt>
                <c:pt idx="21">
                  <c:v>0.25</c:v>
                </c:pt>
                <c:pt idx="22">
                  <c:v>0.25</c:v>
                </c:pt>
                <c:pt idx="23">
                  <c:v>0.25</c:v>
                </c:pt>
                <c:pt idx="24">
                  <c:v>0.25</c:v>
                </c:pt>
                <c:pt idx="25">
                  <c:v>0.25</c:v>
                </c:pt>
                <c:pt idx="26">
                  <c:v>0.25</c:v>
                </c:pt>
                <c:pt idx="27">
                  <c:v>0.25</c:v>
                </c:pt>
                <c:pt idx="28">
                  <c:v>0.25</c:v>
                </c:pt>
                <c:pt idx="29">
                  <c:v>0.25</c:v>
                </c:pt>
                <c:pt idx="30">
                  <c:v>0.25</c:v>
                </c:pt>
                <c:pt idx="31">
                  <c:v>0.25</c:v>
                </c:pt>
                <c:pt idx="32">
                  <c:v>0.25</c:v>
                </c:pt>
                <c:pt idx="33">
                  <c:v>0.25</c:v>
                </c:pt>
                <c:pt idx="34">
                  <c:v>0.25</c:v>
                </c:pt>
                <c:pt idx="35">
                  <c:v>0.25</c:v>
                </c:pt>
                <c:pt idx="36">
                  <c:v>0.25</c:v>
                </c:pt>
                <c:pt idx="37">
                  <c:v>0.25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75"/>
        <c:overlap val="100"/>
        <c:axId val="470803536"/>
        <c:axId val="470804096"/>
      </c:barChart>
      <c:dateAx>
        <c:axId val="470803536"/>
        <c:scaling>
          <c:orientation val="minMax"/>
        </c:scaling>
        <c:delete val="0"/>
        <c:axPos val="b"/>
        <c:numFmt formatCode="mmm\ yyyy" sourceLinked="1"/>
        <c:majorTickMark val="cross"/>
        <c:minorTickMark val="out"/>
        <c:tickLblPos val="nextTo"/>
        <c:crossAx val="470804096"/>
        <c:crosses val="autoZero"/>
        <c:auto val="1"/>
        <c:lblOffset val="100"/>
        <c:baseTimeUnit val="months"/>
        <c:majorUnit val="12"/>
        <c:majorTimeUnit val="months"/>
        <c:minorUnit val="1"/>
        <c:minorTimeUnit val="months"/>
      </c:dateAx>
      <c:valAx>
        <c:axId val="470804096"/>
        <c:scaling>
          <c:orientation val="minMax"/>
          <c:max val="3"/>
          <c:min val="0"/>
        </c:scaling>
        <c:delete val="0"/>
        <c:axPos val="l"/>
        <c:majorGridlines>
          <c:spPr>
            <a:ln>
              <a:solidFill>
                <a:schemeClr val="bg1">
                  <a:lumMod val="75000"/>
                </a:schemeClr>
              </a:solidFill>
            </a:ln>
          </c:spPr>
        </c:majorGridlines>
        <c:numFmt formatCode="#,##0.0" sourceLinked="0"/>
        <c:majorTickMark val="out"/>
        <c:minorTickMark val="none"/>
        <c:tickLblPos val="nextTo"/>
        <c:spPr>
          <a:ln>
            <a:noFill/>
          </a:ln>
        </c:spPr>
        <c:crossAx val="470803536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81250585211129545"/>
          <c:y val="0.31420348912351864"/>
          <c:w val="0.17026077739446449"/>
          <c:h val="0.34871910542432188"/>
        </c:manualLayout>
      </c:layout>
      <c:overlay val="0"/>
    </c:legend>
    <c:plotVisOnly val="1"/>
    <c:dispBlanksAs val="gap"/>
    <c:showDLblsOverMax val="0"/>
  </c:chart>
  <c:spPr>
    <a:ln>
      <a:noFill/>
    </a:ln>
  </c:spPr>
  <c:txPr>
    <a:bodyPr/>
    <a:lstStyle/>
    <a:p>
      <a:pPr>
        <a:defRPr>
          <a:latin typeface="Arial" pitchFamily="34" charset="0"/>
          <a:cs typeface="Arial" pitchFamily="34" charset="0"/>
        </a:defRPr>
      </a:pPr>
      <a:endParaRPr lang="en-US"/>
    </a:p>
  </c:txPr>
  <c:printSettings>
    <c:headerFooter/>
    <c:pageMargins b="0.75000000000000988" l="0.70000000000000062" r="0.70000000000000062" t="0.75000000000000988" header="0.30000000000000032" footer="0.30000000000000032"/>
    <c:pageSetup orientation="landscape"/>
  </c:printSettings>
  <c:userShapes r:id="rId1"/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 algn="l">
              <a:defRPr/>
            </a:pPr>
            <a:r>
              <a:rPr lang="en-US" sz="1400" b="0"/>
              <a:t>Estimated historical unplanned non-OPEC </a:t>
            </a:r>
          </a:p>
          <a:p>
            <a:pPr algn="l">
              <a:defRPr/>
            </a:pPr>
            <a:r>
              <a:rPr lang="en-US" sz="1400" b="0"/>
              <a:t>liquid fuels production outages</a:t>
            </a:r>
          </a:p>
          <a:p>
            <a:pPr algn="l">
              <a:defRPr/>
            </a:pPr>
            <a:r>
              <a:rPr lang="en-US" sz="1000" b="0"/>
              <a:t>million</a:t>
            </a:r>
            <a:r>
              <a:rPr lang="en-US" sz="1000" b="0" baseline="0"/>
              <a:t> </a:t>
            </a:r>
            <a:r>
              <a:rPr lang="en-US" sz="1000" b="0"/>
              <a:t>barrels per day</a:t>
            </a:r>
          </a:p>
        </c:rich>
      </c:tx>
      <c:layout>
        <c:manualLayout>
          <c:xMode val="edge"/>
          <c:yMode val="edge"/>
          <c:x val="8.9010612803834301E-3"/>
          <c:y val="3.9457070707071343E-3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7.46140532600649E-2"/>
          <c:y val="0.21470580559532881"/>
          <c:w val="0.70759633306706227"/>
          <c:h val="0.58391835431082451"/>
        </c:manualLayout>
      </c:layout>
      <c:barChart>
        <c:barDir val="col"/>
        <c:grouping val="stacked"/>
        <c:varyColors val="0"/>
        <c:ser>
          <c:idx val="0"/>
          <c:order val="0"/>
          <c:tx>
            <c:strRef>
              <c:f>'Fig36'!$B$26</c:f>
              <c:strCache>
                <c:ptCount val="1"/>
                <c:pt idx="0">
                  <c:v>Syria</c:v>
                </c:pt>
              </c:strCache>
            </c:strRef>
          </c:tx>
          <c:spPr>
            <a:solidFill>
              <a:srgbClr val="594620"/>
            </a:solidFill>
          </c:spPr>
          <c:invertIfNegative val="0"/>
          <c:cat>
            <c:numRef>
              <c:f>'Fig36'!$A$27:$A$74</c:f>
              <c:numCache>
                <c:formatCode>mmm\ yyyy</c:formatCode>
                <c:ptCount val="48"/>
                <c:pt idx="0">
                  <c:v>42005</c:v>
                </c:pt>
                <c:pt idx="1">
                  <c:v>42036</c:v>
                </c:pt>
                <c:pt idx="2">
                  <c:v>42064</c:v>
                </c:pt>
                <c:pt idx="3">
                  <c:v>42095</c:v>
                </c:pt>
                <c:pt idx="4">
                  <c:v>42125</c:v>
                </c:pt>
                <c:pt idx="5">
                  <c:v>42156</c:v>
                </c:pt>
                <c:pt idx="6">
                  <c:v>42186</c:v>
                </c:pt>
                <c:pt idx="7">
                  <c:v>42217</c:v>
                </c:pt>
                <c:pt idx="8">
                  <c:v>42248</c:v>
                </c:pt>
                <c:pt idx="9">
                  <c:v>42278</c:v>
                </c:pt>
                <c:pt idx="10">
                  <c:v>42309</c:v>
                </c:pt>
                <c:pt idx="11">
                  <c:v>42339</c:v>
                </c:pt>
                <c:pt idx="12">
                  <c:v>42370</c:v>
                </c:pt>
                <c:pt idx="13">
                  <c:v>42401</c:v>
                </c:pt>
                <c:pt idx="14">
                  <c:v>42430</c:v>
                </c:pt>
                <c:pt idx="15">
                  <c:v>42461</c:v>
                </c:pt>
                <c:pt idx="16">
                  <c:v>42491</c:v>
                </c:pt>
                <c:pt idx="17">
                  <c:v>42522</c:v>
                </c:pt>
                <c:pt idx="18">
                  <c:v>42552</c:v>
                </c:pt>
                <c:pt idx="19">
                  <c:v>42583</c:v>
                </c:pt>
                <c:pt idx="20">
                  <c:v>42614</c:v>
                </c:pt>
                <c:pt idx="21">
                  <c:v>42644</c:v>
                </c:pt>
                <c:pt idx="22">
                  <c:v>42675</c:v>
                </c:pt>
                <c:pt idx="23">
                  <c:v>42705</c:v>
                </c:pt>
                <c:pt idx="24">
                  <c:v>42736</c:v>
                </c:pt>
                <c:pt idx="25">
                  <c:v>42767</c:v>
                </c:pt>
                <c:pt idx="26">
                  <c:v>42795</c:v>
                </c:pt>
                <c:pt idx="27">
                  <c:v>42826</c:v>
                </c:pt>
                <c:pt idx="28">
                  <c:v>42856</c:v>
                </c:pt>
                <c:pt idx="29">
                  <c:v>42887</c:v>
                </c:pt>
                <c:pt idx="30">
                  <c:v>42917</c:v>
                </c:pt>
                <c:pt idx="31">
                  <c:v>42948</c:v>
                </c:pt>
                <c:pt idx="32">
                  <c:v>42979</c:v>
                </c:pt>
                <c:pt idx="33">
                  <c:v>43009</c:v>
                </c:pt>
                <c:pt idx="34">
                  <c:v>43040</c:v>
                </c:pt>
                <c:pt idx="35">
                  <c:v>43070</c:v>
                </c:pt>
                <c:pt idx="36">
                  <c:v>43101</c:v>
                </c:pt>
                <c:pt idx="37">
                  <c:v>43132</c:v>
                </c:pt>
                <c:pt idx="38">
                  <c:v>43160</c:v>
                </c:pt>
                <c:pt idx="39">
                  <c:v>43191</c:v>
                </c:pt>
                <c:pt idx="40">
                  <c:v>43221</c:v>
                </c:pt>
                <c:pt idx="41">
                  <c:v>43252</c:v>
                </c:pt>
                <c:pt idx="42">
                  <c:v>43282</c:v>
                </c:pt>
                <c:pt idx="43">
                  <c:v>43313</c:v>
                </c:pt>
                <c:pt idx="44">
                  <c:v>43344</c:v>
                </c:pt>
                <c:pt idx="45">
                  <c:v>43374</c:v>
                </c:pt>
                <c:pt idx="46">
                  <c:v>43405</c:v>
                </c:pt>
                <c:pt idx="47">
                  <c:v>43435</c:v>
                </c:pt>
              </c:numCache>
            </c:numRef>
          </c:cat>
          <c:val>
            <c:numRef>
              <c:f>'Fig36'!$B$27:$B$74</c:f>
              <c:numCache>
                <c:formatCode>0.000</c:formatCode>
                <c:ptCount val="48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</c:numCache>
            </c:numRef>
          </c:val>
        </c:ser>
        <c:ser>
          <c:idx val="1"/>
          <c:order val="1"/>
          <c:tx>
            <c:strRef>
              <c:f>'Fig36'!$C$26</c:f>
              <c:strCache>
                <c:ptCount val="1"/>
                <c:pt idx="0">
                  <c:v>China</c:v>
                </c:pt>
              </c:strCache>
            </c:strRef>
          </c:tx>
          <c:spPr>
            <a:solidFill>
              <a:srgbClr val="A27D33"/>
            </a:solidFill>
          </c:spPr>
          <c:invertIfNegative val="0"/>
          <c:cat>
            <c:numRef>
              <c:f>'Fig36'!$A$27:$A$74</c:f>
              <c:numCache>
                <c:formatCode>mmm\ yyyy</c:formatCode>
                <c:ptCount val="48"/>
                <c:pt idx="0">
                  <c:v>42005</c:v>
                </c:pt>
                <c:pt idx="1">
                  <c:v>42036</c:v>
                </c:pt>
                <c:pt idx="2">
                  <c:v>42064</c:v>
                </c:pt>
                <c:pt idx="3">
                  <c:v>42095</c:v>
                </c:pt>
                <c:pt idx="4">
                  <c:v>42125</c:v>
                </c:pt>
                <c:pt idx="5">
                  <c:v>42156</c:v>
                </c:pt>
                <c:pt idx="6">
                  <c:v>42186</c:v>
                </c:pt>
                <c:pt idx="7">
                  <c:v>42217</c:v>
                </c:pt>
                <c:pt idx="8">
                  <c:v>42248</c:v>
                </c:pt>
                <c:pt idx="9">
                  <c:v>42278</c:v>
                </c:pt>
                <c:pt idx="10">
                  <c:v>42309</c:v>
                </c:pt>
                <c:pt idx="11">
                  <c:v>42339</c:v>
                </c:pt>
                <c:pt idx="12">
                  <c:v>42370</c:v>
                </c:pt>
                <c:pt idx="13">
                  <c:v>42401</c:v>
                </c:pt>
                <c:pt idx="14">
                  <c:v>42430</c:v>
                </c:pt>
                <c:pt idx="15">
                  <c:v>42461</c:v>
                </c:pt>
                <c:pt idx="16">
                  <c:v>42491</c:v>
                </c:pt>
                <c:pt idx="17">
                  <c:v>42522</c:v>
                </c:pt>
                <c:pt idx="18">
                  <c:v>42552</c:v>
                </c:pt>
                <c:pt idx="19">
                  <c:v>42583</c:v>
                </c:pt>
                <c:pt idx="20">
                  <c:v>42614</c:v>
                </c:pt>
                <c:pt idx="21">
                  <c:v>42644</c:v>
                </c:pt>
                <c:pt idx="22">
                  <c:v>42675</c:v>
                </c:pt>
                <c:pt idx="23">
                  <c:v>42705</c:v>
                </c:pt>
                <c:pt idx="24">
                  <c:v>42736</c:v>
                </c:pt>
                <c:pt idx="25">
                  <c:v>42767</c:v>
                </c:pt>
                <c:pt idx="26">
                  <c:v>42795</c:v>
                </c:pt>
                <c:pt idx="27">
                  <c:v>42826</c:v>
                </c:pt>
                <c:pt idx="28">
                  <c:v>42856</c:v>
                </c:pt>
                <c:pt idx="29">
                  <c:v>42887</c:v>
                </c:pt>
                <c:pt idx="30">
                  <c:v>42917</c:v>
                </c:pt>
                <c:pt idx="31">
                  <c:v>42948</c:v>
                </c:pt>
                <c:pt idx="32">
                  <c:v>42979</c:v>
                </c:pt>
                <c:pt idx="33">
                  <c:v>43009</c:v>
                </c:pt>
                <c:pt idx="34">
                  <c:v>43040</c:v>
                </c:pt>
                <c:pt idx="35">
                  <c:v>43070</c:v>
                </c:pt>
                <c:pt idx="36">
                  <c:v>43101</c:v>
                </c:pt>
                <c:pt idx="37">
                  <c:v>43132</c:v>
                </c:pt>
                <c:pt idx="38">
                  <c:v>43160</c:v>
                </c:pt>
                <c:pt idx="39">
                  <c:v>43191</c:v>
                </c:pt>
                <c:pt idx="40">
                  <c:v>43221</c:v>
                </c:pt>
                <c:pt idx="41">
                  <c:v>43252</c:v>
                </c:pt>
                <c:pt idx="42">
                  <c:v>43282</c:v>
                </c:pt>
                <c:pt idx="43">
                  <c:v>43313</c:v>
                </c:pt>
                <c:pt idx="44">
                  <c:v>43344</c:v>
                </c:pt>
                <c:pt idx="45">
                  <c:v>43374</c:v>
                </c:pt>
                <c:pt idx="46">
                  <c:v>43405</c:v>
                </c:pt>
                <c:pt idx="47">
                  <c:v>43435</c:v>
                </c:pt>
              </c:numCache>
            </c:numRef>
          </c:cat>
          <c:val>
            <c:numRef>
              <c:f>'Fig36'!$C$27:$C$74</c:f>
              <c:numCache>
                <c:formatCode>0.000</c:formatCode>
                <c:ptCount val="48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0.01</c:v>
                </c:pt>
                <c:pt idx="19">
                  <c:v>0.01</c:v>
                </c:pt>
                <c:pt idx="20">
                  <c:v>0.01</c:v>
                </c:pt>
                <c:pt idx="21">
                  <c:v>0.01</c:v>
                </c:pt>
                <c:pt idx="22">
                  <c:v>0.01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1.7000000000000001E-2</c:v>
                </c:pt>
                <c:pt idx="32">
                  <c:v>2.5000000000000001E-2</c:v>
                </c:pt>
                <c:pt idx="33">
                  <c:v>2.5000000000000001E-2</c:v>
                </c:pt>
                <c:pt idx="34">
                  <c:v>2.5000000000000001E-2</c:v>
                </c:pt>
                <c:pt idx="35">
                  <c:v>2.5000000000000001E-2</c:v>
                </c:pt>
                <c:pt idx="36">
                  <c:v>2.5000000000000001E-2</c:v>
                </c:pt>
                <c:pt idx="37">
                  <c:v>0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</c:numCache>
            </c:numRef>
          </c:val>
        </c:ser>
        <c:ser>
          <c:idx val="2"/>
          <c:order val="2"/>
          <c:tx>
            <c:strRef>
              <c:f>'Fig36'!$D$26</c:f>
              <c:strCache>
                <c:ptCount val="1"/>
                <c:pt idx="0">
                  <c:v>Yemen</c:v>
                </c:pt>
              </c:strCache>
            </c:strRef>
          </c:tx>
          <c:spPr>
            <a:solidFill>
              <a:srgbClr val="D1BA8D"/>
            </a:solidFill>
          </c:spPr>
          <c:invertIfNegative val="0"/>
          <c:cat>
            <c:numRef>
              <c:f>'Fig36'!$A$27:$A$74</c:f>
              <c:numCache>
                <c:formatCode>mmm\ yyyy</c:formatCode>
                <c:ptCount val="48"/>
                <c:pt idx="0">
                  <c:v>42005</c:v>
                </c:pt>
                <c:pt idx="1">
                  <c:v>42036</c:v>
                </c:pt>
                <c:pt idx="2">
                  <c:v>42064</c:v>
                </c:pt>
                <c:pt idx="3">
                  <c:v>42095</c:v>
                </c:pt>
                <c:pt idx="4">
                  <c:v>42125</c:v>
                </c:pt>
                <c:pt idx="5">
                  <c:v>42156</c:v>
                </c:pt>
                <c:pt idx="6">
                  <c:v>42186</c:v>
                </c:pt>
                <c:pt idx="7">
                  <c:v>42217</c:v>
                </c:pt>
                <c:pt idx="8">
                  <c:v>42248</c:v>
                </c:pt>
                <c:pt idx="9">
                  <c:v>42278</c:v>
                </c:pt>
                <c:pt idx="10">
                  <c:v>42309</c:v>
                </c:pt>
                <c:pt idx="11">
                  <c:v>42339</c:v>
                </c:pt>
                <c:pt idx="12">
                  <c:v>42370</c:v>
                </c:pt>
                <c:pt idx="13">
                  <c:v>42401</c:v>
                </c:pt>
                <c:pt idx="14">
                  <c:v>42430</c:v>
                </c:pt>
                <c:pt idx="15">
                  <c:v>42461</c:v>
                </c:pt>
                <c:pt idx="16">
                  <c:v>42491</c:v>
                </c:pt>
                <c:pt idx="17">
                  <c:v>42522</c:v>
                </c:pt>
                <c:pt idx="18">
                  <c:v>42552</c:v>
                </c:pt>
                <c:pt idx="19">
                  <c:v>42583</c:v>
                </c:pt>
                <c:pt idx="20">
                  <c:v>42614</c:v>
                </c:pt>
                <c:pt idx="21">
                  <c:v>42644</c:v>
                </c:pt>
                <c:pt idx="22">
                  <c:v>42675</c:v>
                </c:pt>
                <c:pt idx="23">
                  <c:v>42705</c:v>
                </c:pt>
                <c:pt idx="24">
                  <c:v>42736</c:v>
                </c:pt>
                <c:pt idx="25">
                  <c:v>42767</c:v>
                </c:pt>
                <c:pt idx="26">
                  <c:v>42795</c:v>
                </c:pt>
                <c:pt idx="27">
                  <c:v>42826</c:v>
                </c:pt>
                <c:pt idx="28">
                  <c:v>42856</c:v>
                </c:pt>
                <c:pt idx="29">
                  <c:v>42887</c:v>
                </c:pt>
                <c:pt idx="30">
                  <c:v>42917</c:v>
                </c:pt>
                <c:pt idx="31">
                  <c:v>42948</c:v>
                </c:pt>
                <c:pt idx="32">
                  <c:v>42979</c:v>
                </c:pt>
                <c:pt idx="33">
                  <c:v>43009</c:v>
                </c:pt>
                <c:pt idx="34">
                  <c:v>43040</c:v>
                </c:pt>
                <c:pt idx="35">
                  <c:v>43070</c:v>
                </c:pt>
                <c:pt idx="36">
                  <c:v>43101</c:v>
                </c:pt>
                <c:pt idx="37">
                  <c:v>43132</c:v>
                </c:pt>
                <c:pt idx="38">
                  <c:v>43160</c:v>
                </c:pt>
                <c:pt idx="39">
                  <c:v>43191</c:v>
                </c:pt>
                <c:pt idx="40">
                  <c:v>43221</c:v>
                </c:pt>
                <c:pt idx="41">
                  <c:v>43252</c:v>
                </c:pt>
                <c:pt idx="42">
                  <c:v>43282</c:v>
                </c:pt>
                <c:pt idx="43">
                  <c:v>43313</c:v>
                </c:pt>
                <c:pt idx="44">
                  <c:v>43344</c:v>
                </c:pt>
                <c:pt idx="45">
                  <c:v>43374</c:v>
                </c:pt>
                <c:pt idx="46">
                  <c:v>43405</c:v>
                </c:pt>
                <c:pt idx="47">
                  <c:v>43435</c:v>
                </c:pt>
              </c:numCache>
            </c:numRef>
          </c:cat>
          <c:val>
            <c:numRef>
              <c:f>'Fig36'!$D$27:$D$74</c:f>
              <c:numCache>
                <c:formatCode>0.000</c:formatCode>
                <c:ptCount val="48"/>
                <c:pt idx="0">
                  <c:v>6.3E-2</c:v>
                </c:pt>
                <c:pt idx="1">
                  <c:v>6.2E-2</c:v>
                </c:pt>
                <c:pt idx="2">
                  <c:v>8.1000000000000003E-2</c:v>
                </c:pt>
                <c:pt idx="3">
                  <c:v>0.1</c:v>
                </c:pt>
                <c:pt idx="4">
                  <c:v>0.12</c:v>
                </c:pt>
                <c:pt idx="5">
                  <c:v>0.12</c:v>
                </c:pt>
                <c:pt idx="6">
                  <c:v>0.12</c:v>
                </c:pt>
                <c:pt idx="7">
                  <c:v>0.12</c:v>
                </c:pt>
                <c:pt idx="8">
                  <c:v>0.13</c:v>
                </c:pt>
                <c:pt idx="9">
                  <c:v>0.13</c:v>
                </c:pt>
                <c:pt idx="10">
                  <c:v>0.13</c:v>
                </c:pt>
                <c:pt idx="11">
                  <c:v>0.13</c:v>
                </c:pt>
                <c:pt idx="12">
                  <c:v>0.13</c:v>
                </c:pt>
                <c:pt idx="13">
                  <c:v>0.13</c:v>
                </c:pt>
                <c:pt idx="14">
                  <c:v>0.13</c:v>
                </c:pt>
                <c:pt idx="15">
                  <c:v>0.13</c:v>
                </c:pt>
                <c:pt idx="16">
                  <c:v>0.13</c:v>
                </c:pt>
                <c:pt idx="17">
                  <c:v>0.13</c:v>
                </c:pt>
                <c:pt idx="18">
                  <c:v>0.13</c:v>
                </c:pt>
                <c:pt idx="19">
                  <c:v>0.13</c:v>
                </c:pt>
                <c:pt idx="20">
                  <c:v>0.13</c:v>
                </c:pt>
                <c:pt idx="21">
                  <c:v>0.13</c:v>
                </c:pt>
                <c:pt idx="22">
                  <c:v>0.13</c:v>
                </c:pt>
                <c:pt idx="23">
                  <c:v>0.13</c:v>
                </c:pt>
                <c:pt idx="24">
                  <c:v>0.13</c:v>
                </c:pt>
                <c:pt idx="25">
                  <c:v>0.13</c:v>
                </c:pt>
                <c:pt idx="26">
                  <c:v>0.13</c:v>
                </c:pt>
                <c:pt idx="27">
                  <c:v>0.13</c:v>
                </c:pt>
                <c:pt idx="28">
                  <c:v>0.13</c:v>
                </c:pt>
                <c:pt idx="29">
                  <c:v>0.13</c:v>
                </c:pt>
                <c:pt idx="30">
                  <c:v>0.13</c:v>
                </c:pt>
                <c:pt idx="31">
                  <c:v>0.13</c:v>
                </c:pt>
                <c:pt idx="32">
                  <c:v>0.13</c:v>
                </c:pt>
                <c:pt idx="33">
                  <c:v>0.13</c:v>
                </c:pt>
                <c:pt idx="34">
                  <c:v>0.13</c:v>
                </c:pt>
                <c:pt idx="35">
                  <c:v>0.13</c:v>
                </c:pt>
                <c:pt idx="36">
                  <c:v>0.13</c:v>
                </c:pt>
                <c:pt idx="37">
                  <c:v>0.13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</c:numCache>
            </c:numRef>
          </c:val>
        </c:ser>
        <c:ser>
          <c:idx val="8"/>
          <c:order val="3"/>
          <c:tx>
            <c:strRef>
              <c:f>'Fig36'!$E$26</c:f>
              <c:strCache>
                <c:ptCount val="1"/>
                <c:pt idx="0">
                  <c:v>United Kingdom</c:v>
                </c:pt>
              </c:strCache>
            </c:strRef>
          </c:tx>
          <c:spPr>
            <a:solidFill>
              <a:srgbClr val="574A70"/>
            </a:solidFill>
          </c:spPr>
          <c:invertIfNegative val="0"/>
          <c:dPt>
            <c:idx val="47"/>
            <c:invertIfNegative val="0"/>
            <c:bubble3D val="0"/>
            <c:spPr>
              <a:solidFill>
                <a:srgbClr val="9082AA"/>
              </a:solidFill>
            </c:spPr>
          </c:dPt>
          <c:val>
            <c:numRef>
              <c:f>'Fig36'!$E$27:$E$74</c:f>
              <c:numCache>
                <c:formatCode>0.000</c:formatCode>
                <c:ptCount val="48"/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3.8709677419000001E-3</c:v>
                </c:pt>
                <c:pt idx="25">
                  <c:v>4.2857142856999996E-3</c:v>
                </c:pt>
                <c:pt idx="26">
                  <c:v>0</c:v>
                </c:pt>
                <c:pt idx="27">
                  <c:v>1.1333333333E-2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0.28620967741999997</c:v>
                </c:pt>
                <c:pt idx="36">
                  <c:v>0</c:v>
                </c:pt>
                <c:pt idx="37">
                  <c:v>4.0625000000000001E-2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</c:numCache>
            </c:numRef>
          </c:val>
        </c:ser>
        <c:ser>
          <c:idx val="3"/>
          <c:order val="4"/>
          <c:tx>
            <c:strRef>
              <c:f>'Fig36'!$F$26</c:f>
              <c:strCache>
                <c:ptCount val="1"/>
                <c:pt idx="0">
                  <c:v>Norway</c:v>
                </c:pt>
              </c:strCache>
            </c:strRef>
          </c:tx>
          <c:spPr>
            <a:solidFill>
              <a:srgbClr val="C7C1D5"/>
            </a:solidFill>
          </c:spPr>
          <c:invertIfNegative val="0"/>
          <c:cat>
            <c:numRef>
              <c:f>'Fig36'!$A$27:$A$74</c:f>
              <c:numCache>
                <c:formatCode>mmm\ yyyy</c:formatCode>
                <c:ptCount val="48"/>
                <c:pt idx="0">
                  <c:v>42005</c:v>
                </c:pt>
                <c:pt idx="1">
                  <c:v>42036</c:v>
                </c:pt>
                <c:pt idx="2">
                  <c:v>42064</c:v>
                </c:pt>
                <c:pt idx="3">
                  <c:v>42095</c:v>
                </c:pt>
                <c:pt idx="4">
                  <c:v>42125</c:v>
                </c:pt>
                <c:pt idx="5">
                  <c:v>42156</c:v>
                </c:pt>
                <c:pt idx="6">
                  <c:v>42186</c:v>
                </c:pt>
                <c:pt idx="7">
                  <c:v>42217</c:v>
                </c:pt>
                <c:pt idx="8">
                  <c:v>42248</c:v>
                </c:pt>
                <c:pt idx="9">
                  <c:v>42278</c:v>
                </c:pt>
                <c:pt idx="10">
                  <c:v>42309</c:v>
                </c:pt>
                <c:pt idx="11">
                  <c:v>42339</c:v>
                </c:pt>
                <c:pt idx="12">
                  <c:v>42370</c:v>
                </c:pt>
                <c:pt idx="13">
                  <c:v>42401</c:v>
                </c:pt>
                <c:pt idx="14">
                  <c:v>42430</c:v>
                </c:pt>
                <c:pt idx="15">
                  <c:v>42461</c:v>
                </c:pt>
                <c:pt idx="16">
                  <c:v>42491</c:v>
                </c:pt>
                <c:pt idx="17">
                  <c:v>42522</c:v>
                </c:pt>
                <c:pt idx="18">
                  <c:v>42552</c:v>
                </c:pt>
                <c:pt idx="19">
                  <c:v>42583</c:v>
                </c:pt>
                <c:pt idx="20">
                  <c:v>42614</c:v>
                </c:pt>
                <c:pt idx="21">
                  <c:v>42644</c:v>
                </c:pt>
                <c:pt idx="22">
                  <c:v>42675</c:v>
                </c:pt>
                <c:pt idx="23">
                  <c:v>42705</c:v>
                </c:pt>
                <c:pt idx="24">
                  <c:v>42736</c:v>
                </c:pt>
                <c:pt idx="25">
                  <c:v>42767</c:v>
                </c:pt>
                <c:pt idx="26">
                  <c:v>42795</c:v>
                </c:pt>
                <c:pt idx="27">
                  <c:v>42826</c:v>
                </c:pt>
                <c:pt idx="28">
                  <c:v>42856</c:v>
                </c:pt>
                <c:pt idx="29">
                  <c:v>42887</c:v>
                </c:pt>
                <c:pt idx="30">
                  <c:v>42917</c:v>
                </c:pt>
                <c:pt idx="31">
                  <c:v>42948</c:v>
                </c:pt>
                <c:pt idx="32">
                  <c:v>42979</c:v>
                </c:pt>
                <c:pt idx="33">
                  <c:v>43009</c:v>
                </c:pt>
                <c:pt idx="34">
                  <c:v>43040</c:v>
                </c:pt>
                <c:pt idx="35">
                  <c:v>43070</c:v>
                </c:pt>
                <c:pt idx="36">
                  <c:v>43101</c:v>
                </c:pt>
                <c:pt idx="37">
                  <c:v>43132</c:v>
                </c:pt>
                <c:pt idx="38">
                  <c:v>43160</c:v>
                </c:pt>
                <c:pt idx="39">
                  <c:v>43191</c:v>
                </c:pt>
                <c:pt idx="40">
                  <c:v>43221</c:v>
                </c:pt>
                <c:pt idx="41">
                  <c:v>43252</c:v>
                </c:pt>
                <c:pt idx="42">
                  <c:v>43282</c:v>
                </c:pt>
                <c:pt idx="43">
                  <c:v>43313</c:v>
                </c:pt>
                <c:pt idx="44">
                  <c:v>43344</c:v>
                </c:pt>
                <c:pt idx="45">
                  <c:v>43374</c:v>
                </c:pt>
                <c:pt idx="46">
                  <c:v>43405</c:v>
                </c:pt>
                <c:pt idx="47">
                  <c:v>43435</c:v>
                </c:pt>
              </c:numCache>
            </c:numRef>
          </c:cat>
          <c:val>
            <c:numRef>
              <c:f>'Fig36'!$F$27:$F$74</c:f>
              <c:numCache>
                <c:formatCode>0.000</c:formatCode>
                <c:ptCount val="48"/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1.3935483871E-2</c:v>
                </c:pt>
                <c:pt idx="20">
                  <c:v>7.1999999999999995E-2</c:v>
                </c:pt>
                <c:pt idx="21">
                  <c:v>0.01</c:v>
                </c:pt>
                <c:pt idx="22">
                  <c:v>0</c:v>
                </c:pt>
                <c:pt idx="23">
                  <c:v>0.01</c:v>
                </c:pt>
                <c:pt idx="24">
                  <c:v>0.1</c:v>
                </c:pt>
                <c:pt idx="25">
                  <c:v>1.7857142857000002E-2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1.8333333332999999E-2</c:v>
                </c:pt>
                <c:pt idx="30">
                  <c:v>1.2419354839E-2</c:v>
                </c:pt>
                <c:pt idx="31">
                  <c:v>0</c:v>
                </c:pt>
                <c:pt idx="32">
                  <c:v>0</c:v>
                </c:pt>
                <c:pt idx="33">
                  <c:v>5.0322580644999997E-2</c:v>
                </c:pt>
                <c:pt idx="34">
                  <c:v>0.06</c:v>
                </c:pt>
                <c:pt idx="35">
                  <c:v>3.6774193548000003E-2</c:v>
                </c:pt>
                <c:pt idx="36">
                  <c:v>0</c:v>
                </c:pt>
                <c:pt idx="37">
                  <c:v>0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</c:numCache>
            </c:numRef>
          </c:val>
        </c:ser>
        <c:ser>
          <c:idx val="4"/>
          <c:order val="5"/>
          <c:tx>
            <c:strRef>
              <c:f>'Fig36'!$G$26</c:f>
              <c:strCache>
                <c:ptCount val="1"/>
                <c:pt idx="0">
                  <c:v>Brazil</c:v>
                </c:pt>
              </c:strCache>
            </c:strRef>
          </c:tx>
          <c:spPr>
            <a:solidFill>
              <a:schemeClr val="accent1"/>
            </a:solidFill>
          </c:spPr>
          <c:invertIfNegative val="0"/>
          <c:cat>
            <c:numRef>
              <c:f>'Fig36'!$A$27:$A$74</c:f>
              <c:numCache>
                <c:formatCode>mmm\ yyyy</c:formatCode>
                <c:ptCount val="48"/>
                <c:pt idx="0">
                  <c:v>42005</c:v>
                </c:pt>
                <c:pt idx="1">
                  <c:v>42036</c:v>
                </c:pt>
                <c:pt idx="2">
                  <c:v>42064</c:v>
                </c:pt>
                <c:pt idx="3">
                  <c:v>42095</c:v>
                </c:pt>
                <c:pt idx="4">
                  <c:v>42125</c:v>
                </c:pt>
                <c:pt idx="5">
                  <c:v>42156</c:v>
                </c:pt>
                <c:pt idx="6">
                  <c:v>42186</c:v>
                </c:pt>
                <c:pt idx="7">
                  <c:v>42217</c:v>
                </c:pt>
                <c:pt idx="8">
                  <c:v>42248</c:v>
                </c:pt>
                <c:pt idx="9">
                  <c:v>42278</c:v>
                </c:pt>
                <c:pt idx="10">
                  <c:v>42309</c:v>
                </c:pt>
                <c:pt idx="11">
                  <c:v>42339</c:v>
                </c:pt>
                <c:pt idx="12">
                  <c:v>42370</c:v>
                </c:pt>
                <c:pt idx="13">
                  <c:v>42401</c:v>
                </c:pt>
                <c:pt idx="14">
                  <c:v>42430</c:v>
                </c:pt>
                <c:pt idx="15">
                  <c:v>42461</c:v>
                </c:pt>
                <c:pt idx="16">
                  <c:v>42491</c:v>
                </c:pt>
                <c:pt idx="17">
                  <c:v>42522</c:v>
                </c:pt>
                <c:pt idx="18">
                  <c:v>42552</c:v>
                </c:pt>
                <c:pt idx="19">
                  <c:v>42583</c:v>
                </c:pt>
                <c:pt idx="20">
                  <c:v>42614</c:v>
                </c:pt>
                <c:pt idx="21">
                  <c:v>42644</c:v>
                </c:pt>
                <c:pt idx="22">
                  <c:v>42675</c:v>
                </c:pt>
                <c:pt idx="23">
                  <c:v>42705</c:v>
                </c:pt>
                <c:pt idx="24">
                  <c:v>42736</c:v>
                </c:pt>
                <c:pt idx="25">
                  <c:v>42767</c:v>
                </c:pt>
                <c:pt idx="26">
                  <c:v>42795</c:v>
                </c:pt>
                <c:pt idx="27">
                  <c:v>42826</c:v>
                </c:pt>
                <c:pt idx="28">
                  <c:v>42856</c:v>
                </c:pt>
                <c:pt idx="29">
                  <c:v>42887</c:v>
                </c:pt>
                <c:pt idx="30">
                  <c:v>42917</c:v>
                </c:pt>
                <c:pt idx="31">
                  <c:v>42948</c:v>
                </c:pt>
                <c:pt idx="32">
                  <c:v>42979</c:v>
                </c:pt>
                <c:pt idx="33">
                  <c:v>43009</c:v>
                </c:pt>
                <c:pt idx="34">
                  <c:v>43040</c:v>
                </c:pt>
                <c:pt idx="35">
                  <c:v>43070</c:v>
                </c:pt>
                <c:pt idx="36">
                  <c:v>43101</c:v>
                </c:pt>
                <c:pt idx="37">
                  <c:v>43132</c:v>
                </c:pt>
                <c:pt idx="38">
                  <c:v>43160</c:v>
                </c:pt>
                <c:pt idx="39">
                  <c:v>43191</c:v>
                </c:pt>
                <c:pt idx="40">
                  <c:v>43221</c:v>
                </c:pt>
                <c:pt idx="41">
                  <c:v>43252</c:v>
                </c:pt>
                <c:pt idx="42">
                  <c:v>43282</c:v>
                </c:pt>
                <c:pt idx="43">
                  <c:v>43313</c:v>
                </c:pt>
                <c:pt idx="44">
                  <c:v>43344</c:v>
                </c:pt>
                <c:pt idx="45">
                  <c:v>43374</c:v>
                </c:pt>
                <c:pt idx="46">
                  <c:v>43405</c:v>
                </c:pt>
                <c:pt idx="47">
                  <c:v>43435</c:v>
                </c:pt>
              </c:numCache>
            </c:numRef>
          </c:cat>
          <c:val>
            <c:numRef>
              <c:f>'Fig36'!$G$27:$G$74</c:f>
              <c:numCache>
                <c:formatCode>0.000</c:formatCode>
                <c:ptCount val="48"/>
                <c:pt idx="0">
                  <c:v>0.01</c:v>
                </c:pt>
                <c:pt idx="1">
                  <c:v>0.01</c:v>
                </c:pt>
                <c:pt idx="2">
                  <c:v>0.01</c:v>
                </c:pt>
                <c:pt idx="3">
                  <c:v>0.01</c:v>
                </c:pt>
                <c:pt idx="4">
                  <c:v>3.5000000000000003E-2</c:v>
                </c:pt>
                <c:pt idx="5">
                  <c:v>4.8000000000000001E-2</c:v>
                </c:pt>
                <c:pt idx="6">
                  <c:v>0.01</c:v>
                </c:pt>
                <c:pt idx="7">
                  <c:v>0.01</c:v>
                </c:pt>
                <c:pt idx="8">
                  <c:v>0</c:v>
                </c:pt>
                <c:pt idx="9">
                  <c:v>0</c:v>
                </c:pt>
                <c:pt idx="10">
                  <c:v>0.09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2.5000000000000001E-2</c:v>
                </c:pt>
                <c:pt idx="15">
                  <c:v>0.05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5.5E-2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</c:numCache>
            </c:numRef>
          </c:val>
        </c:ser>
        <c:ser>
          <c:idx val="5"/>
          <c:order val="6"/>
          <c:tx>
            <c:strRef>
              <c:f>'Fig36'!$H$26</c:f>
              <c:strCache>
                <c:ptCount val="1"/>
                <c:pt idx="0">
                  <c:v>Colombia</c:v>
                </c:pt>
              </c:strCache>
            </c:strRef>
          </c:tx>
          <c:spPr>
            <a:solidFill>
              <a:srgbClr val="76D5FF"/>
            </a:solidFill>
          </c:spPr>
          <c:invertIfNegative val="0"/>
          <c:cat>
            <c:numRef>
              <c:f>'Fig36'!$A$27:$A$74</c:f>
              <c:numCache>
                <c:formatCode>mmm\ yyyy</c:formatCode>
                <c:ptCount val="48"/>
                <c:pt idx="0">
                  <c:v>42005</c:v>
                </c:pt>
                <c:pt idx="1">
                  <c:v>42036</c:v>
                </c:pt>
                <c:pt idx="2">
                  <c:v>42064</c:v>
                </c:pt>
                <c:pt idx="3">
                  <c:v>42095</c:v>
                </c:pt>
                <c:pt idx="4">
                  <c:v>42125</c:v>
                </c:pt>
                <c:pt idx="5">
                  <c:v>42156</c:v>
                </c:pt>
                <c:pt idx="6">
                  <c:v>42186</c:v>
                </c:pt>
                <c:pt idx="7">
                  <c:v>42217</c:v>
                </c:pt>
                <c:pt idx="8">
                  <c:v>42248</c:v>
                </c:pt>
                <c:pt idx="9">
                  <c:v>42278</c:v>
                </c:pt>
                <c:pt idx="10">
                  <c:v>42309</c:v>
                </c:pt>
                <c:pt idx="11">
                  <c:v>42339</c:v>
                </c:pt>
                <c:pt idx="12">
                  <c:v>42370</c:v>
                </c:pt>
                <c:pt idx="13">
                  <c:v>42401</c:v>
                </c:pt>
                <c:pt idx="14">
                  <c:v>42430</c:v>
                </c:pt>
                <c:pt idx="15">
                  <c:v>42461</c:v>
                </c:pt>
                <c:pt idx="16">
                  <c:v>42491</c:v>
                </c:pt>
                <c:pt idx="17">
                  <c:v>42522</c:v>
                </c:pt>
                <c:pt idx="18">
                  <c:v>42552</c:v>
                </c:pt>
                <c:pt idx="19">
                  <c:v>42583</c:v>
                </c:pt>
                <c:pt idx="20">
                  <c:v>42614</c:v>
                </c:pt>
                <c:pt idx="21">
                  <c:v>42644</c:v>
                </c:pt>
                <c:pt idx="22">
                  <c:v>42675</c:v>
                </c:pt>
                <c:pt idx="23">
                  <c:v>42705</c:v>
                </c:pt>
                <c:pt idx="24">
                  <c:v>42736</c:v>
                </c:pt>
                <c:pt idx="25">
                  <c:v>42767</c:v>
                </c:pt>
                <c:pt idx="26">
                  <c:v>42795</c:v>
                </c:pt>
                <c:pt idx="27">
                  <c:v>42826</c:v>
                </c:pt>
                <c:pt idx="28">
                  <c:v>42856</c:v>
                </c:pt>
                <c:pt idx="29">
                  <c:v>42887</c:v>
                </c:pt>
                <c:pt idx="30">
                  <c:v>42917</c:v>
                </c:pt>
                <c:pt idx="31">
                  <c:v>42948</c:v>
                </c:pt>
                <c:pt idx="32">
                  <c:v>42979</c:v>
                </c:pt>
                <c:pt idx="33">
                  <c:v>43009</c:v>
                </c:pt>
                <c:pt idx="34">
                  <c:v>43040</c:v>
                </c:pt>
                <c:pt idx="35">
                  <c:v>43070</c:v>
                </c:pt>
                <c:pt idx="36">
                  <c:v>43101</c:v>
                </c:pt>
                <c:pt idx="37">
                  <c:v>43132</c:v>
                </c:pt>
                <c:pt idx="38">
                  <c:v>43160</c:v>
                </c:pt>
                <c:pt idx="39">
                  <c:v>43191</c:v>
                </c:pt>
                <c:pt idx="40">
                  <c:v>43221</c:v>
                </c:pt>
                <c:pt idx="41">
                  <c:v>43252</c:v>
                </c:pt>
                <c:pt idx="42">
                  <c:v>43282</c:v>
                </c:pt>
                <c:pt idx="43">
                  <c:v>43313</c:v>
                </c:pt>
                <c:pt idx="44">
                  <c:v>43344</c:v>
                </c:pt>
                <c:pt idx="45">
                  <c:v>43374</c:v>
                </c:pt>
                <c:pt idx="46">
                  <c:v>43405</c:v>
                </c:pt>
                <c:pt idx="47">
                  <c:v>43435</c:v>
                </c:pt>
              </c:numCache>
            </c:numRef>
          </c:cat>
          <c:val>
            <c:numRef>
              <c:f>'Fig36'!$H$27:$H$74</c:f>
              <c:numCache>
                <c:formatCode>0.000</c:formatCode>
                <c:ptCount val="48"/>
                <c:pt idx="0">
                  <c:v>0.04</c:v>
                </c:pt>
                <c:pt idx="1">
                  <c:v>0.04</c:v>
                </c:pt>
                <c:pt idx="2">
                  <c:v>0.04</c:v>
                </c:pt>
                <c:pt idx="3">
                  <c:v>0.04</c:v>
                </c:pt>
                <c:pt idx="4">
                  <c:v>0.04</c:v>
                </c:pt>
                <c:pt idx="5">
                  <c:v>0.04</c:v>
                </c:pt>
                <c:pt idx="6">
                  <c:v>0.08</c:v>
                </c:pt>
                <c:pt idx="7">
                  <c:v>0.05</c:v>
                </c:pt>
                <c:pt idx="8">
                  <c:v>0.04</c:v>
                </c:pt>
                <c:pt idx="9">
                  <c:v>0.04</c:v>
                </c:pt>
                <c:pt idx="10">
                  <c:v>0.02</c:v>
                </c:pt>
                <c:pt idx="11">
                  <c:v>0.02</c:v>
                </c:pt>
                <c:pt idx="12">
                  <c:v>0.02</c:v>
                </c:pt>
                <c:pt idx="13">
                  <c:v>0.04</c:v>
                </c:pt>
                <c:pt idx="14">
                  <c:v>0.03</c:v>
                </c:pt>
                <c:pt idx="15">
                  <c:v>0.02</c:v>
                </c:pt>
                <c:pt idx="16">
                  <c:v>0.04</c:v>
                </c:pt>
                <c:pt idx="17">
                  <c:v>0.04</c:v>
                </c:pt>
                <c:pt idx="18">
                  <c:v>0.04</c:v>
                </c:pt>
                <c:pt idx="19">
                  <c:v>0.02</c:v>
                </c:pt>
                <c:pt idx="20">
                  <c:v>7.0000000000000007E-2</c:v>
                </c:pt>
                <c:pt idx="21">
                  <c:v>0.02</c:v>
                </c:pt>
                <c:pt idx="22">
                  <c:v>0.08</c:v>
                </c:pt>
                <c:pt idx="23">
                  <c:v>0.04</c:v>
                </c:pt>
                <c:pt idx="24">
                  <c:v>0.05</c:v>
                </c:pt>
                <c:pt idx="25">
                  <c:v>0.03</c:v>
                </c:pt>
                <c:pt idx="26">
                  <c:v>0.03</c:v>
                </c:pt>
                <c:pt idx="27">
                  <c:v>0.03</c:v>
                </c:pt>
                <c:pt idx="28">
                  <c:v>4.4999999999999998E-2</c:v>
                </c:pt>
                <c:pt idx="29">
                  <c:v>0.01</c:v>
                </c:pt>
                <c:pt idx="30">
                  <c:v>0.04</c:v>
                </c:pt>
                <c:pt idx="31">
                  <c:v>0.02</c:v>
                </c:pt>
                <c:pt idx="32">
                  <c:v>0.02</c:v>
                </c:pt>
                <c:pt idx="33">
                  <c:v>0.02</c:v>
                </c:pt>
                <c:pt idx="34">
                  <c:v>0.02</c:v>
                </c:pt>
                <c:pt idx="35">
                  <c:v>0.02</c:v>
                </c:pt>
                <c:pt idx="36">
                  <c:v>0.02</c:v>
                </c:pt>
                <c:pt idx="37">
                  <c:v>0.33400000000000002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</c:numCache>
            </c:numRef>
          </c:val>
        </c:ser>
        <c:ser>
          <c:idx val="6"/>
          <c:order val="7"/>
          <c:tx>
            <c:strRef>
              <c:f>'Fig36'!$I$26</c:f>
              <c:strCache>
                <c:ptCount val="1"/>
                <c:pt idx="0">
                  <c:v>Sudan / S. Sudan</c:v>
                </c:pt>
              </c:strCache>
            </c:strRef>
          </c:tx>
          <c:spPr>
            <a:solidFill>
              <a:srgbClr val="C8858C"/>
            </a:solidFill>
          </c:spPr>
          <c:invertIfNegative val="0"/>
          <c:cat>
            <c:numRef>
              <c:f>'Fig36'!$A$27:$A$74</c:f>
              <c:numCache>
                <c:formatCode>mmm\ yyyy</c:formatCode>
                <c:ptCount val="48"/>
                <c:pt idx="0">
                  <c:v>42005</c:v>
                </c:pt>
                <c:pt idx="1">
                  <c:v>42036</c:v>
                </c:pt>
                <c:pt idx="2">
                  <c:v>42064</c:v>
                </c:pt>
                <c:pt idx="3">
                  <c:v>42095</c:v>
                </c:pt>
                <c:pt idx="4">
                  <c:v>42125</c:v>
                </c:pt>
                <c:pt idx="5">
                  <c:v>42156</c:v>
                </c:pt>
                <c:pt idx="6">
                  <c:v>42186</c:v>
                </c:pt>
                <c:pt idx="7">
                  <c:v>42217</c:v>
                </c:pt>
                <c:pt idx="8">
                  <c:v>42248</c:v>
                </c:pt>
                <c:pt idx="9">
                  <c:v>42278</c:v>
                </c:pt>
                <c:pt idx="10">
                  <c:v>42309</c:v>
                </c:pt>
                <c:pt idx="11">
                  <c:v>42339</c:v>
                </c:pt>
                <c:pt idx="12">
                  <c:v>42370</c:v>
                </c:pt>
                <c:pt idx="13">
                  <c:v>42401</c:v>
                </c:pt>
                <c:pt idx="14">
                  <c:v>42430</c:v>
                </c:pt>
                <c:pt idx="15">
                  <c:v>42461</c:v>
                </c:pt>
                <c:pt idx="16">
                  <c:v>42491</c:v>
                </c:pt>
                <c:pt idx="17">
                  <c:v>42522</c:v>
                </c:pt>
                <c:pt idx="18">
                  <c:v>42552</c:v>
                </c:pt>
                <c:pt idx="19">
                  <c:v>42583</c:v>
                </c:pt>
                <c:pt idx="20">
                  <c:v>42614</c:v>
                </c:pt>
                <c:pt idx="21">
                  <c:v>42644</c:v>
                </c:pt>
                <c:pt idx="22">
                  <c:v>42675</c:v>
                </c:pt>
                <c:pt idx="23">
                  <c:v>42705</c:v>
                </c:pt>
                <c:pt idx="24">
                  <c:v>42736</c:v>
                </c:pt>
                <c:pt idx="25">
                  <c:v>42767</c:v>
                </c:pt>
                <c:pt idx="26">
                  <c:v>42795</c:v>
                </c:pt>
                <c:pt idx="27">
                  <c:v>42826</c:v>
                </c:pt>
                <c:pt idx="28">
                  <c:v>42856</c:v>
                </c:pt>
                <c:pt idx="29">
                  <c:v>42887</c:v>
                </c:pt>
                <c:pt idx="30">
                  <c:v>42917</c:v>
                </c:pt>
                <c:pt idx="31">
                  <c:v>42948</c:v>
                </c:pt>
                <c:pt idx="32">
                  <c:v>42979</c:v>
                </c:pt>
                <c:pt idx="33">
                  <c:v>43009</c:v>
                </c:pt>
                <c:pt idx="34">
                  <c:v>43040</c:v>
                </c:pt>
                <c:pt idx="35">
                  <c:v>43070</c:v>
                </c:pt>
                <c:pt idx="36">
                  <c:v>43101</c:v>
                </c:pt>
                <c:pt idx="37">
                  <c:v>43132</c:v>
                </c:pt>
                <c:pt idx="38">
                  <c:v>43160</c:v>
                </c:pt>
                <c:pt idx="39">
                  <c:v>43191</c:v>
                </c:pt>
                <c:pt idx="40">
                  <c:v>43221</c:v>
                </c:pt>
                <c:pt idx="41">
                  <c:v>43252</c:v>
                </c:pt>
                <c:pt idx="42">
                  <c:v>43282</c:v>
                </c:pt>
                <c:pt idx="43">
                  <c:v>43313</c:v>
                </c:pt>
                <c:pt idx="44">
                  <c:v>43344</c:v>
                </c:pt>
                <c:pt idx="45">
                  <c:v>43374</c:v>
                </c:pt>
                <c:pt idx="46">
                  <c:v>43405</c:v>
                </c:pt>
                <c:pt idx="47">
                  <c:v>43435</c:v>
                </c:pt>
              </c:numCache>
            </c:numRef>
          </c:cat>
          <c:val>
            <c:numRef>
              <c:f>'Fig36'!$I$27:$I$74</c:f>
              <c:numCache>
                <c:formatCode>0.000</c:formatCode>
                <c:ptCount val="48"/>
                <c:pt idx="0">
                  <c:v>0.12</c:v>
                </c:pt>
                <c:pt idx="1">
                  <c:v>0.12</c:v>
                </c:pt>
                <c:pt idx="2">
                  <c:v>0.12</c:v>
                </c:pt>
                <c:pt idx="3">
                  <c:v>0.12</c:v>
                </c:pt>
                <c:pt idx="4">
                  <c:v>0.13500000000000001</c:v>
                </c:pt>
                <c:pt idx="5">
                  <c:v>0.12</c:v>
                </c:pt>
                <c:pt idx="6">
                  <c:v>0.12</c:v>
                </c:pt>
                <c:pt idx="7">
                  <c:v>0.12</c:v>
                </c:pt>
                <c:pt idx="8">
                  <c:v>0.12</c:v>
                </c:pt>
                <c:pt idx="9">
                  <c:v>0.12</c:v>
                </c:pt>
                <c:pt idx="10">
                  <c:v>0.12</c:v>
                </c:pt>
                <c:pt idx="11">
                  <c:v>0.12</c:v>
                </c:pt>
                <c:pt idx="12">
                  <c:v>0.12</c:v>
                </c:pt>
                <c:pt idx="13">
                  <c:v>0.12</c:v>
                </c:pt>
                <c:pt idx="14">
                  <c:v>0.12</c:v>
                </c:pt>
                <c:pt idx="15">
                  <c:v>0.12</c:v>
                </c:pt>
                <c:pt idx="16">
                  <c:v>0.12</c:v>
                </c:pt>
                <c:pt idx="17">
                  <c:v>0.12</c:v>
                </c:pt>
                <c:pt idx="18">
                  <c:v>0.12</c:v>
                </c:pt>
                <c:pt idx="19">
                  <c:v>0.12</c:v>
                </c:pt>
                <c:pt idx="20">
                  <c:v>0.12</c:v>
                </c:pt>
                <c:pt idx="21">
                  <c:v>0.12</c:v>
                </c:pt>
                <c:pt idx="22">
                  <c:v>0.12</c:v>
                </c:pt>
                <c:pt idx="23">
                  <c:v>0.12</c:v>
                </c:pt>
                <c:pt idx="24">
                  <c:v>0.12</c:v>
                </c:pt>
                <c:pt idx="25">
                  <c:v>0.12</c:v>
                </c:pt>
                <c:pt idx="26">
                  <c:v>0.12</c:v>
                </c:pt>
                <c:pt idx="27">
                  <c:v>0.12</c:v>
                </c:pt>
                <c:pt idx="28">
                  <c:v>0.12</c:v>
                </c:pt>
                <c:pt idx="29">
                  <c:v>0.13</c:v>
                </c:pt>
                <c:pt idx="30">
                  <c:v>0.12</c:v>
                </c:pt>
                <c:pt idx="31">
                  <c:v>0.12</c:v>
                </c:pt>
                <c:pt idx="32">
                  <c:v>0.12</c:v>
                </c:pt>
                <c:pt idx="33">
                  <c:v>0.12</c:v>
                </c:pt>
                <c:pt idx="34">
                  <c:v>0.12</c:v>
                </c:pt>
                <c:pt idx="35">
                  <c:v>0.12</c:v>
                </c:pt>
                <c:pt idx="36">
                  <c:v>0.12</c:v>
                </c:pt>
                <c:pt idx="37">
                  <c:v>0.12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</c:numCache>
            </c:numRef>
          </c:val>
        </c:ser>
        <c:ser>
          <c:idx val="9"/>
          <c:order val="8"/>
          <c:tx>
            <c:strRef>
              <c:f>'Fig36'!$J$26</c:f>
              <c:strCache>
                <c:ptCount val="1"/>
                <c:pt idx="0">
                  <c:v>Canada</c:v>
                </c:pt>
              </c:strCache>
            </c:strRef>
          </c:tx>
          <c:spPr>
            <a:solidFill>
              <a:srgbClr val="2A4B11"/>
            </a:solidFill>
          </c:spPr>
          <c:invertIfNegative val="0"/>
          <c:cat>
            <c:numRef>
              <c:f>'Fig36'!$A$27:$A$74</c:f>
              <c:numCache>
                <c:formatCode>mmm\ yyyy</c:formatCode>
                <c:ptCount val="48"/>
                <c:pt idx="0">
                  <c:v>42005</c:v>
                </c:pt>
                <c:pt idx="1">
                  <c:v>42036</c:v>
                </c:pt>
                <c:pt idx="2">
                  <c:v>42064</c:v>
                </c:pt>
                <c:pt idx="3">
                  <c:v>42095</c:v>
                </c:pt>
                <c:pt idx="4">
                  <c:v>42125</c:v>
                </c:pt>
                <c:pt idx="5">
                  <c:v>42156</c:v>
                </c:pt>
                <c:pt idx="6">
                  <c:v>42186</c:v>
                </c:pt>
                <c:pt idx="7">
                  <c:v>42217</c:v>
                </c:pt>
                <c:pt idx="8">
                  <c:v>42248</c:v>
                </c:pt>
                <c:pt idx="9">
                  <c:v>42278</c:v>
                </c:pt>
                <c:pt idx="10">
                  <c:v>42309</c:v>
                </c:pt>
                <c:pt idx="11">
                  <c:v>42339</c:v>
                </c:pt>
                <c:pt idx="12">
                  <c:v>42370</c:v>
                </c:pt>
                <c:pt idx="13">
                  <c:v>42401</c:v>
                </c:pt>
                <c:pt idx="14">
                  <c:v>42430</c:v>
                </c:pt>
                <c:pt idx="15">
                  <c:v>42461</c:v>
                </c:pt>
                <c:pt idx="16">
                  <c:v>42491</c:v>
                </c:pt>
                <c:pt idx="17">
                  <c:v>42522</c:v>
                </c:pt>
                <c:pt idx="18">
                  <c:v>42552</c:v>
                </c:pt>
                <c:pt idx="19">
                  <c:v>42583</c:v>
                </c:pt>
                <c:pt idx="20">
                  <c:v>42614</c:v>
                </c:pt>
                <c:pt idx="21">
                  <c:v>42644</c:v>
                </c:pt>
                <c:pt idx="22">
                  <c:v>42675</c:v>
                </c:pt>
                <c:pt idx="23">
                  <c:v>42705</c:v>
                </c:pt>
                <c:pt idx="24">
                  <c:v>42736</c:v>
                </c:pt>
                <c:pt idx="25">
                  <c:v>42767</c:v>
                </c:pt>
                <c:pt idx="26">
                  <c:v>42795</c:v>
                </c:pt>
                <c:pt idx="27">
                  <c:v>42826</c:v>
                </c:pt>
                <c:pt idx="28">
                  <c:v>42856</c:v>
                </c:pt>
                <c:pt idx="29">
                  <c:v>42887</c:v>
                </c:pt>
                <c:pt idx="30">
                  <c:v>42917</c:v>
                </c:pt>
                <c:pt idx="31">
                  <c:v>42948</c:v>
                </c:pt>
                <c:pt idx="32">
                  <c:v>42979</c:v>
                </c:pt>
                <c:pt idx="33">
                  <c:v>43009</c:v>
                </c:pt>
                <c:pt idx="34">
                  <c:v>43040</c:v>
                </c:pt>
                <c:pt idx="35">
                  <c:v>43070</c:v>
                </c:pt>
                <c:pt idx="36">
                  <c:v>43101</c:v>
                </c:pt>
                <c:pt idx="37">
                  <c:v>43132</c:v>
                </c:pt>
                <c:pt idx="38">
                  <c:v>43160</c:v>
                </c:pt>
                <c:pt idx="39">
                  <c:v>43191</c:v>
                </c:pt>
                <c:pt idx="40">
                  <c:v>43221</c:v>
                </c:pt>
                <c:pt idx="41">
                  <c:v>43252</c:v>
                </c:pt>
                <c:pt idx="42">
                  <c:v>43282</c:v>
                </c:pt>
                <c:pt idx="43">
                  <c:v>43313</c:v>
                </c:pt>
                <c:pt idx="44">
                  <c:v>43344</c:v>
                </c:pt>
                <c:pt idx="45">
                  <c:v>43374</c:v>
                </c:pt>
                <c:pt idx="46">
                  <c:v>43405</c:v>
                </c:pt>
                <c:pt idx="47">
                  <c:v>43435</c:v>
                </c:pt>
              </c:numCache>
            </c:numRef>
          </c:cat>
          <c:val>
            <c:numRef>
              <c:f>'Fig36'!$J$27:$J$74</c:f>
              <c:numCache>
                <c:formatCode>0.000</c:formatCode>
                <c:ptCount val="48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0.16</c:v>
                </c:pt>
                <c:pt idx="4">
                  <c:v>5.8000000000000003E-2</c:v>
                </c:pt>
                <c:pt idx="5">
                  <c:v>5.8000000000000003E-2</c:v>
                </c:pt>
                <c:pt idx="6">
                  <c:v>0</c:v>
                </c:pt>
                <c:pt idx="7">
                  <c:v>0.02</c:v>
                </c:pt>
                <c:pt idx="8">
                  <c:v>0.2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2.5000000000000001E-2</c:v>
                </c:pt>
                <c:pt idx="13">
                  <c:v>0.05</c:v>
                </c:pt>
                <c:pt idx="14">
                  <c:v>0.05</c:v>
                </c:pt>
                <c:pt idx="15">
                  <c:v>0</c:v>
                </c:pt>
                <c:pt idx="16">
                  <c:v>0.75</c:v>
                </c:pt>
                <c:pt idx="17">
                  <c:v>0.4</c:v>
                </c:pt>
                <c:pt idx="18">
                  <c:v>0.05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0.192</c:v>
                </c:pt>
                <c:pt idx="27">
                  <c:v>0.42499999999999999</c:v>
                </c:pt>
                <c:pt idx="28">
                  <c:v>0.36499999999999999</c:v>
                </c:pt>
                <c:pt idx="29">
                  <c:v>0.29499999999999998</c:v>
                </c:pt>
                <c:pt idx="30">
                  <c:v>0.22</c:v>
                </c:pt>
                <c:pt idx="31">
                  <c:v>0.13</c:v>
                </c:pt>
                <c:pt idx="32">
                  <c:v>0.17499999999999999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0.01</c:v>
                </c:pt>
                <c:pt idx="37">
                  <c:v>0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</c:numCache>
            </c:numRef>
          </c:val>
        </c:ser>
        <c:ser>
          <c:idx val="10"/>
          <c:order val="9"/>
          <c:tx>
            <c:strRef>
              <c:f>'Fig36'!$K$26</c:f>
              <c:strCache>
                <c:ptCount val="1"/>
                <c:pt idx="0">
                  <c:v>Mexico</c:v>
                </c:pt>
              </c:strCache>
            </c:strRef>
          </c:tx>
          <c:spPr>
            <a:solidFill>
              <a:srgbClr val="5D9732"/>
            </a:solidFill>
          </c:spPr>
          <c:invertIfNegative val="0"/>
          <c:cat>
            <c:numRef>
              <c:f>'Fig36'!$A$27:$A$74</c:f>
              <c:numCache>
                <c:formatCode>mmm\ yyyy</c:formatCode>
                <c:ptCount val="48"/>
                <c:pt idx="0">
                  <c:v>42005</c:v>
                </c:pt>
                <c:pt idx="1">
                  <c:v>42036</c:v>
                </c:pt>
                <c:pt idx="2">
                  <c:v>42064</c:v>
                </c:pt>
                <c:pt idx="3">
                  <c:v>42095</c:v>
                </c:pt>
                <c:pt idx="4">
                  <c:v>42125</c:v>
                </c:pt>
                <c:pt idx="5">
                  <c:v>42156</c:v>
                </c:pt>
                <c:pt idx="6">
                  <c:v>42186</c:v>
                </c:pt>
                <c:pt idx="7">
                  <c:v>42217</c:v>
                </c:pt>
                <c:pt idx="8">
                  <c:v>42248</c:v>
                </c:pt>
                <c:pt idx="9">
                  <c:v>42278</c:v>
                </c:pt>
                <c:pt idx="10">
                  <c:v>42309</c:v>
                </c:pt>
                <c:pt idx="11">
                  <c:v>42339</c:v>
                </c:pt>
                <c:pt idx="12">
                  <c:v>42370</c:v>
                </c:pt>
                <c:pt idx="13">
                  <c:v>42401</c:v>
                </c:pt>
                <c:pt idx="14">
                  <c:v>42430</c:v>
                </c:pt>
                <c:pt idx="15">
                  <c:v>42461</c:v>
                </c:pt>
                <c:pt idx="16">
                  <c:v>42491</c:v>
                </c:pt>
                <c:pt idx="17">
                  <c:v>42522</c:v>
                </c:pt>
                <c:pt idx="18">
                  <c:v>42552</c:v>
                </c:pt>
                <c:pt idx="19">
                  <c:v>42583</c:v>
                </c:pt>
                <c:pt idx="20">
                  <c:v>42614</c:v>
                </c:pt>
                <c:pt idx="21">
                  <c:v>42644</c:v>
                </c:pt>
                <c:pt idx="22">
                  <c:v>42675</c:v>
                </c:pt>
                <c:pt idx="23">
                  <c:v>42705</c:v>
                </c:pt>
                <c:pt idx="24">
                  <c:v>42736</c:v>
                </c:pt>
                <c:pt idx="25">
                  <c:v>42767</c:v>
                </c:pt>
                <c:pt idx="26">
                  <c:v>42795</c:v>
                </c:pt>
                <c:pt idx="27">
                  <c:v>42826</c:v>
                </c:pt>
                <c:pt idx="28">
                  <c:v>42856</c:v>
                </c:pt>
                <c:pt idx="29">
                  <c:v>42887</c:v>
                </c:pt>
                <c:pt idx="30">
                  <c:v>42917</c:v>
                </c:pt>
                <c:pt idx="31">
                  <c:v>42948</c:v>
                </c:pt>
                <c:pt idx="32">
                  <c:v>42979</c:v>
                </c:pt>
                <c:pt idx="33">
                  <c:v>43009</c:v>
                </c:pt>
                <c:pt idx="34">
                  <c:v>43040</c:v>
                </c:pt>
                <c:pt idx="35">
                  <c:v>43070</c:v>
                </c:pt>
                <c:pt idx="36">
                  <c:v>43101</c:v>
                </c:pt>
                <c:pt idx="37">
                  <c:v>43132</c:v>
                </c:pt>
                <c:pt idx="38">
                  <c:v>43160</c:v>
                </c:pt>
                <c:pt idx="39">
                  <c:v>43191</c:v>
                </c:pt>
                <c:pt idx="40">
                  <c:v>43221</c:v>
                </c:pt>
                <c:pt idx="41">
                  <c:v>43252</c:v>
                </c:pt>
                <c:pt idx="42">
                  <c:v>43282</c:v>
                </c:pt>
                <c:pt idx="43">
                  <c:v>43313</c:v>
                </c:pt>
                <c:pt idx="44">
                  <c:v>43344</c:v>
                </c:pt>
                <c:pt idx="45">
                  <c:v>43374</c:v>
                </c:pt>
                <c:pt idx="46">
                  <c:v>43405</c:v>
                </c:pt>
                <c:pt idx="47">
                  <c:v>43435</c:v>
                </c:pt>
              </c:numCache>
            </c:numRef>
          </c:cat>
          <c:val>
            <c:numRef>
              <c:f>'Fig36'!$K$27:$K$74</c:f>
              <c:numCache>
                <c:formatCode>0.000</c:formatCode>
                <c:ptCount val="48"/>
                <c:pt idx="0">
                  <c:v>0.01</c:v>
                </c:pt>
                <c:pt idx="1">
                  <c:v>0.01</c:v>
                </c:pt>
                <c:pt idx="2">
                  <c:v>0.01</c:v>
                </c:pt>
                <c:pt idx="3">
                  <c:v>0.04</c:v>
                </c:pt>
                <c:pt idx="4">
                  <c:v>0.04</c:v>
                </c:pt>
                <c:pt idx="5">
                  <c:v>0.03</c:v>
                </c:pt>
                <c:pt idx="6">
                  <c:v>0.01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7.6999999999999999E-2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</c:numCache>
            </c:numRef>
          </c:val>
        </c:ser>
        <c:ser>
          <c:idx val="11"/>
          <c:order val="10"/>
          <c:tx>
            <c:strRef>
              <c:f>'Fig36'!$L$26</c:f>
              <c:strCache>
                <c:ptCount val="1"/>
                <c:pt idx="0">
                  <c:v>United States</c:v>
                </c:pt>
              </c:strCache>
            </c:strRef>
          </c:tx>
          <c:spPr>
            <a:solidFill>
              <a:srgbClr val="BED5AD"/>
            </a:solidFill>
          </c:spPr>
          <c:invertIfNegative val="0"/>
          <c:cat>
            <c:numRef>
              <c:f>'Fig36'!$A$27:$A$74</c:f>
              <c:numCache>
                <c:formatCode>mmm\ yyyy</c:formatCode>
                <c:ptCount val="48"/>
                <c:pt idx="0">
                  <c:v>42005</c:v>
                </c:pt>
                <c:pt idx="1">
                  <c:v>42036</c:v>
                </c:pt>
                <c:pt idx="2">
                  <c:v>42064</c:v>
                </c:pt>
                <c:pt idx="3">
                  <c:v>42095</c:v>
                </c:pt>
                <c:pt idx="4">
                  <c:v>42125</c:v>
                </c:pt>
                <c:pt idx="5">
                  <c:v>42156</c:v>
                </c:pt>
                <c:pt idx="6">
                  <c:v>42186</c:v>
                </c:pt>
                <c:pt idx="7">
                  <c:v>42217</c:v>
                </c:pt>
                <c:pt idx="8">
                  <c:v>42248</c:v>
                </c:pt>
                <c:pt idx="9">
                  <c:v>42278</c:v>
                </c:pt>
                <c:pt idx="10">
                  <c:v>42309</c:v>
                </c:pt>
                <c:pt idx="11">
                  <c:v>42339</c:v>
                </c:pt>
                <c:pt idx="12">
                  <c:v>42370</c:v>
                </c:pt>
                <c:pt idx="13">
                  <c:v>42401</c:v>
                </c:pt>
                <c:pt idx="14">
                  <c:v>42430</c:v>
                </c:pt>
                <c:pt idx="15">
                  <c:v>42461</c:v>
                </c:pt>
                <c:pt idx="16">
                  <c:v>42491</c:v>
                </c:pt>
                <c:pt idx="17">
                  <c:v>42522</c:v>
                </c:pt>
                <c:pt idx="18">
                  <c:v>42552</c:v>
                </c:pt>
                <c:pt idx="19">
                  <c:v>42583</c:v>
                </c:pt>
                <c:pt idx="20">
                  <c:v>42614</c:v>
                </c:pt>
                <c:pt idx="21">
                  <c:v>42644</c:v>
                </c:pt>
                <c:pt idx="22">
                  <c:v>42675</c:v>
                </c:pt>
                <c:pt idx="23">
                  <c:v>42705</c:v>
                </c:pt>
                <c:pt idx="24">
                  <c:v>42736</c:v>
                </c:pt>
                <c:pt idx="25">
                  <c:v>42767</c:v>
                </c:pt>
                <c:pt idx="26">
                  <c:v>42795</c:v>
                </c:pt>
                <c:pt idx="27">
                  <c:v>42826</c:v>
                </c:pt>
                <c:pt idx="28">
                  <c:v>42856</c:v>
                </c:pt>
                <c:pt idx="29">
                  <c:v>42887</c:v>
                </c:pt>
                <c:pt idx="30">
                  <c:v>42917</c:v>
                </c:pt>
                <c:pt idx="31">
                  <c:v>42948</c:v>
                </c:pt>
                <c:pt idx="32">
                  <c:v>42979</c:v>
                </c:pt>
                <c:pt idx="33">
                  <c:v>43009</c:v>
                </c:pt>
                <c:pt idx="34">
                  <c:v>43040</c:v>
                </c:pt>
                <c:pt idx="35">
                  <c:v>43070</c:v>
                </c:pt>
                <c:pt idx="36">
                  <c:v>43101</c:v>
                </c:pt>
                <c:pt idx="37">
                  <c:v>43132</c:v>
                </c:pt>
                <c:pt idx="38">
                  <c:v>43160</c:v>
                </c:pt>
                <c:pt idx="39">
                  <c:v>43191</c:v>
                </c:pt>
                <c:pt idx="40">
                  <c:v>43221</c:v>
                </c:pt>
                <c:pt idx="41">
                  <c:v>43252</c:v>
                </c:pt>
                <c:pt idx="42">
                  <c:v>43282</c:v>
                </c:pt>
                <c:pt idx="43">
                  <c:v>43313</c:v>
                </c:pt>
                <c:pt idx="44">
                  <c:v>43344</c:v>
                </c:pt>
                <c:pt idx="45">
                  <c:v>43374</c:v>
                </c:pt>
                <c:pt idx="46">
                  <c:v>43405</c:v>
                </c:pt>
                <c:pt idx="47">
                  <c:v>43435</c:v>
                </c:pt>
              </c:numCache>
            </c:numRef>
          </c:cat>
          <c:val>
            <c:numRef>
              <c:f>'Fig36'!$L$27:$L$74</c:f>
              <c:numCache>
                <c:formatCode>0.000</c:formatCode>
                <c:ptCount val="48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5.0000000000000001E-3</c:v>
                </c:pt>
                <c:pt idx="17">
                  <c:v>0.05</c:v>
                </c:pt>
                <c:pt idx="18">
                  <c:v>7.0000000000000007E-2</c:v>
                </c:pt>
                <c:pt idx="19">
                  <c:v>2.8200838709999999E-2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0.27700000000000002</c:v>
                </c:pt>
                <c:pt idx="32">
                  <c:v>1.6E-2</c:v>
                </c:pt>
                <c:pt idx="33">
                  <c:v>0.27100000000000002</c:v>
                </c:pt>
                <c:pt idx="34">
                  <c:v>0</c:v>
                </c:pt>
                <c:pt idx="35">
                  <c:v>0.03</c:v>
                </c:pt>
                <c:pt idx="36">
                  <c:v>0.124</c:v>
                </c:pt>
                <c:pt idx="37">
                  <c:v>0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</c:numCache>
            </c:numRef>
          </c:val>
        </c:ser>
        <c:ser>
          <c:idx val="7"/>
          <c:order val="11"/>
          <c:tx>
            <c:strRef>
              <c:f>'Fig36'!$M$26</c:f>
              <c:strCache>
                <c:ptCount val="1"/>
                <c:pt idx="0">
                  <c:v>Other</c:v>
                </c:pt>
              </c:strCache>
            </c:strRef>
          </c:tx>
          <c:spPr>
            <a:solidFill>
              <a:srgbClr val="FFC702"/>
            </a:solidFill>
          </c:spPr>
          <c:invertIfNegative val="0"/>
          <c:cat>
            <c:numRef>
              <c:f>'Fig36'!$A$27:$A$74</c:f>
              <c:numCache>
                <c:formatCode>mmm\ yyyy</c:formatCode>
                <c:ptCount val="48"/>
                <c:pt idx="0">
                  <c:v>42005</c:v>
                </c:pt>
                <c:pt idx="1">
                  <c:v>42036</c:v>
                </c:pt>
                <c:pt idx="2">
                  <c:v>42064</c:v>
                </c:pt>
                <c:pt idx="3">
                  <c:v>42095</c:v>
                </c:pt>
                <c:pt idx="4">
                  <c:v>42125</c:v>
                </c:pt>
                <c:pt idx="5">
                  <c:v>42156</c:v>
                </c:pt>
                <c:pt idx="6">
                  <c:v>42186</c:v>
                </c:pt>
                <c:pt idx="7">
                  <c:v>42217</c:v>
                </c:pt>
                <c:pt idx="8">
                  <c:v>42248</c:v>
                </c:pt>
                <c:pt idx="9">
                  <c:v>42278</c:v>
                </c:pt>
                <c:pt idx="10">
                  <c:v>42309</c:v>
                </c:pt>
                <c:pt idx="11">
                  <c:v>42339</c:v>
                </c:pt>
                <c:pt idx="12">
                  <c:v>42370</c:v>
                </c:pt>
                <c:pt idx="13">
                  <c:v>42401</c:v>
                </c:pt>
                <c:pt idx="14">
                  <c:v>42430</c:v>
                </c:pt>
                <c:pt idx="15">
                  <c:v>42461</c:v>
                </c:pt>
                <c:pt idx="16">
                  <c:v>42491</c:v>
                </c:pt>
                <c:pt idx="17">
                  <c:v>42522</c:v>
                </c:pt>
                <c:pt idx="18">
                  <c:v>42552</c:v>
                </c:pt>
                <c:pt idx="19">
                  <c:v>42583</c:v>
                </c:pt>
                <c:pt idx="20">
                  <c:v>42614</c:v>
                </c:pt>
                <c:pt idx="21">
                  <c:v>42644</c:v>
                </c:pt>
                <c:pt idx="22">
                  <c:v>42675</c:v>
                </c:pt>
                <c:pt idx="23">
                  <c:v>42705</c:v>
                </c:pt>
                <c:pt idx="24">
                  <c:v>42736</c:v>
                </c:pt>
                <c:pt idx="25">
                  <c:v>42767</c:v>
                </c:pt>
                <c:pt idx="26">
                  <c:v>42795</c:v>
                </c:pt>
                <c:pt idx="27">
                  <c:v>42826</c:v>
                </c:pt>
                <c:pt idx="28">
                  <c:v>42856</c:v>
                </c:pt>
                <c:pt idx="29">
                  <c:v>42887</c:v>
                </c:pt>
                <c:pt idx="30">
                  <c:v>42917</c:v>
                </c:pt>
                <c:pt idx="31">
                  <c:v>42948</c:v>
                </c:pt>
                <c:pt idx="32">
                  <c:v>42979</c:v>
                </c:pt>
                <c:pt idx="33">
                  <c:v>43009</c:v>
                </c:pt>
                <c:pt idx="34">
                  <c:v>43040</c:v>
                </c:pt>
                <c:pt idx="35">
                  <c:v>43070</c:v>
                </c:pt>
                <c:pt idx="36">
                  <c:v>43101</c:v>
                </c:pt>
                <c:pt idx="37">
                  <c:v>43132</c:v>
                </c:pt>
                <c:pt idx="38">
                  <c:v>43160</c:v>
                </c:pt>
                <c:pt idx="39">
                  <c:v>43191</c:v>
                </c:pt>
                <c:pt idx="40">
                  <c:v>43221</c:v>
                </c:pt>
                <c:pt idx="41">
                  <c:v>43252</c:v>
                </c:pt>
                <c:pt idx="42">
                  <c:v>43282</c:v>
                </c:pt>
                <c:pt idx="43">
                  <c:v>43313</c:v>
                </c:pt>
                <c:pt idx="44">
                  <c:v>43344</c:v>
                </c:pt>
                <c:pt idx="45">
                  <c:v>43374</c:v>
                </c:pt>
                <c:pt idx="46">
                  <c:v>43405</c:v>
                </c:pt>
                <c:pt idx="47">
                  <c:v>43435</c:v>
                </c:pt>
              </c:numCache>
            </c:numRef>
          </c:cat>
          <c:val>
            <c:numRef>
              <c:f>'Fig36'!$M$27:$M$74</c:f>
              <c:numCache>
                <c:formatCode>0.000</c:formatCode>
                <c:ptCount val="48"/>
                <c:pt idx="0">
                  <c:v>0</c:v>
                </c:pt>
                <c:pt idx="1">
                  <c:v>1.7000000000000001E-2</c:v>
                </c:pt>
                <c:pt idx="2">
                  <c:v>0.04</c:v>
                </c:pt>
                <c:pt idx="3">
                  <c:v>4.5000000000000005E-2</c:v>
                </c:pt>
                <c:pt idx="4">
                  <c:v>3.5000000000000003E-2</c:v>
                </c:pt>
                <c:pt idx="5">
                  <c:v>0</c:v>
                </c:pt>
                <c:pt idx="6">
                  <c:v>0.04</c:v>
                </c:pt>
                <c:pt idx="7">
                  <c:v>0</c:v>
                </c:pt>
                <c:pt idx="8">
                  <c:v>0.01</c:v>
                </c:pt>
                <c:pt idx="9">
                  <c:v>0</c:v>
                </c:pt>
                <c:pt idx="10">
                  <c:v>0</c:v>
                </c:pt>
                <c:pt idx="11">
                  <c:v>7.4999999999999997E-2</c:v>
                </c:pt>
                <c:pt idx="12">
                  <c:v>7.4999999999999997E-2</c:v>
                </c:pt>
                <c:pt idx="13">
                  <c:v>3.7499999999999999E-2</c:v>
                </c:pt>
                <c:pt idx="14">
                  <c:v>3.9E-2</c:v>
                </c:pt>
                <c:pt idx="15">
                  <c:v>5.3999999999999999E-2</c:v>
                </c:pt>
                <c:pt idx="16">
                  <c:v>4.3999999999999997E-2</c:v>
                </c:pt>
                <c:pt idx="17">
                  <c:v>5.3999999999999999E-2</c:v>
                </c:pt>
                <c:pt idx="18">
                  <c:v>3.5000000000000003E-2</c:v>
                </c:pt>
                <c:pt idx="19">
                  <c:v>3.5000000000000003E-2</c:v>
                </c:pt>
                <c:pt idx="20">
                  <c:v>3.5000000000000003E-2</c:v>
                </c:pt>
                <c:pt idx="21">
                  <c:v>4.4999999999999998E-2</c:v>
                </c:pt>
                <c:pt idx="22">
                  <c:v>3.5000000000000003E-2</c:v>
                </c:pt>
                <c:pt idx="23">
                  <c:v>3.5000000000000003E-2</c:v>
                </c:pt>
                <c:pt idx="24">
                  <c:v>4.4999999999999998E-2</c:v>
                </c:pt>
                <c:pt idx="25">
                  <c:v>0.04</c:v>
                </c:pt>
                <c:pt idx="26">
                  <c:v>3.5000000000000003E-2</c:v>
                </c:pt>
                <c:pt idx="27">
                  <c:v>3.5000000000000003E-2</c:v>
                </c:pt>
                <c:pt idx="28">
                  <c:v>0.02</c:v>
                </c:pt>
                <c:pt idx="29">
                  <c:v>0.02</c:v>
                </c:pt>
                <c:pt idx="30">
                  <c:v>0.02</c:v>
                </c:pt>
                <c:pt idx="31">
                  <c:v>0.02</c:v>
                </c:pt>
                <c:pt idx="32">
                  <c:v>1.4999999999999999E-2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75"/>
        <c:overlap val="100"/>
        <c:axId val="471192736"/>
        <c:axId val="471193296"/>
      </c:barChart>
      <c:dateAx>
        <c:axId val="471192736"/>
        <c:scaling>
          <c:orientation val="minMax"/>
        </c:scaling>
        <c:delete val="0"/>
        <c:axPos val="b"/>
        <c:numFmt formatCode="mmm\ yyyy" sourceLinked="1"/>
        <c:majorTickMark val="cross"/>
        <c:minorTickMark val="out"/>
        <c:tickLblPos val="nextTo"/>
        <c:crossAx val="471193296"/>
        <c:crosses val="autoZero"/>
        <c:auto val="1"/>
        <c:lblOffset val="100"/>
        <c:baseTimeUnit val="months"/>
        <c:majorUnit val="12"/>
        <c:majorTimeUnit val="months"/>
        <c:minorUnit val="1"/>
        <c:minorTimeUnit val="months"/>
      </c:dateAx>
      <c:valAx>
        <c:axId val="471193296"/>
        <c:scaling>
          <c:orientation val="minMax"/>
          <c:min val="0"/>
        </c:scaling>
        <c:delete val="0"/>
        <c:axPos val="l"/>
        <c:majorGridlines>
          <c:spPr>
            <a:ln>
              <a:solidFill>
                <a:schemeClr val="bg1">
                  <a:lumMod val="75000"/>
                </a:schemeClr>
              </a:solidFill>
            </a:ln>
          </c:spPr>
        </c:majorGridlines>
        <c:numFmt formatCode="#,##0.0" sourceLinked="0"/>
        <c:majorTickMark val="out"/>
        <c:minorTickMark val="none"/>
        <c:tickLblPos val="nextTo"/>
        <c:spPr>
          <a:ln>
            <a:noFill/>
          </a:ln>
        </c:spPr>
        <c:crossAx val="471192736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79922082795670624"/>
          <c:y val="0.15707455957209893"/>
          <c:w val="0.1783068817902779"/>
          <c:h val="0.70291621927940828"/>
        </c:manualLayout>
      </c:layout>
      <c:overlay val="0"/>
      <c:txPr>
        <a:bodyPr/>
        <a:lstStyle/>
        <a:p>
          <a:pPr>
            <a:defRPr sz="800"/>
          </a:pPr>
          <a:endParaRPr lang="en-US"/>
        </a:p>
      </c:txPr>
    </c:legend>
    <c:plotVisOnly val="1"/>
    <c:dispBlanksAs val="gap"/>
    <c:showDLblsOverMax val="0"/>
  </c:chart>
  <c:spPr>
    <a:ln>
      <a:noFill/>
    </a:ln>
  </c:spPr>
  <c:txPr>
    <a:bodyPr/>
    <a:lstStyle/>
    <a:p>
      <a:pPr>
        <a:defRPr>
          <a:latin typeface="Arial" pitchFamily="34" charset="0"/>
          <a:cs typeface="Arial" pitchFamily="34" charset="0"/>
        </a:defRPr>
      </a:pPr>
      <a:endParaRPr lang="en-US"/>
    </a:p>
  </c:txPr>
  <c:printSettings>
    <c:headerFooter/>
    <c:pageMargins b="0.75000000000000977" l="0.70000000000000062" r="0.70000000000000062" t="0.75000000000000977" header="0.30000000000000032" footer="0.30000000000000032"/>
    <c:pageSetup orientation="landscape"/>
  </c:printSettings>
  <c:userShapes r:id="rId1"/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 algn="l">
              <a:defRPr/>
            </a:pPr>
            <a:r>
              <a:rPr lang="en-US" sz="1400" b="0"/>
              <a:t>World liquid fuels consumption</a:t>
            </a:r>
          </a:p>
          <a:p>
            <a:pPr algn="l">
              <a:defRPr/>
            </a:pPr>
            <a:r>
              <a:rPr lang="en-US" sz="1000" b="0"/>
              <a:t>million barrels per day (MMb/d)</a:t>
            </a:r>
          </a:p>
        </c:rich>
      </c:tx>
      <c:layout>
        <c:manualLayout>
          <c:xMode val="edge"/>
          <c:yMode val="edge"/>
          <c:x val="9.3731445962427808E-3"/>
          <c:y val="1.574803149606387E-2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7.3834673104886284E-2"/>
          <c:y val="0.17171442327105571"/>
          <c:w val="0.86756874902832271"/>
          <c:h val="0.63137803040894869"/>
        </c:manualLayout>
      </c:layout>
      <c:barChart>
        <c:barDir val="col"/>
        <c:grouping val="stacked"/>
        <c:varyColors val="0"/>
        <c:ser>
          <c:idx val="3"/>
          <c:order val="1"/>
          <c:tx>
            <c:v>Change in other consumption (right axis)</c:v>
          </c:tx>
          <c:spPr>
            <a:solidFill>
              <a:srgbClr val="5D9732"/>
            </a:solidFill>
          </c:spPr>
          <c:invertIfNegative val="0"/>
          <c:cat>
            <c:numRef>
              <c:f>'Fig6'!$A$28:$A$36</c:f>
              <c:numCache>
                <c:formatCode>General</c:formatCode>
                <c:ptCount val="9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  <c:pt idx="7">
                  <c:v>2018</c:v>
                </c:pt>
                <c:pt idx="8">
                  <c:v>2019</c:v>
                </c:pt>
              </c:numCache>
            </c:numRef>
          </c:cat>
          <c:val>
            <c:numRef>
              <c:f>'Fig6'!$I$28:$I$36</c:f>
              <c:numCache>
                <c:formatCode>0.000</c:formatCode>
                <c:ptCount val="9"/>
                <c:pt idx="0">
                  <c:v>0.50234972999999883</c:v>
                </c:pt>
                <c:pt idx="1">
                  <c:v>1.1011729669999966</c:v>
                </c:pt>
                <c:pt idx="2">
                  <c:v>0.17667784800002551</c:v>
                </c:pt>
                <c:pt idx="3">
                  <c:v>0.70747400300000152</c:v>
                </c:pt>
                <c:pt idx="4">
                  <c:v>0.60078624999999164</c:v>
                </c:pt>
                <c:pt idx="5">
                  <c:v>0.92745113599999485</c:v>
                </c:pt>
                <c:pt idx="6">
                  <c:v>0.99489842799999906</c:v>
                </c:pt>
                <c:pt idx="7">
                  <c:v>0.79869340800000543</c:v>
                </c:pt>
                <c:pt idx="8">
                  <c:v>0.95636092199998757</c:v>
                </c:pt>
              </c:numCache>
            </c:numRef>
          </c:val>
        </c:ser>
        <c:ser>
          <c:idx val="0"/>
          <c:order val="2"/>
          <c:tx>
            <c:v>Change in China consumption (right axis)</c:v>
          </c:tx>
          <c:spPr>
            <a:solidFill>
              <a:schemeClr val="accent1"/>
            </a:solidFill>
          </c:spPr>
          <c:invertIfNegative val="0"/>
          <c:cat>
            <c:numRef>
              <c:f>'Fig6'!$A$28:$A$36</c:f>
              <c:numCache>
                <c:formatCode>General</c:formatCode>
                <c:ptCount val="9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  <c:pt idx="7">
                  <c:v>2018</c:v>
                </c:pt>
                <c:pt idx="8">
                  <c:v>2019</c:v>
                </c:pt>
              </c:numCache>
            </c:numRef>
          </c:cat>
          <c:val>
            <c:numRef>
              <c:f>'Fig6'!$G$28:$G$36</c:f>
              <c:numCache>
                <c:formatCode>0.000</c:formatCode>
                <c:ptCount val="9"/>
                <c:pt idx="0">
                  <c:v>0.52609817699999972</c:v>
                </c:pt>
                <c:pt idx="1">
                  <c:v>0.4962475210000008</c:v>
                </c:pt>
                <c:pt idx="2">
                  <c:v>0.53450995599999906</c:v>
                </c:pt>
                <c:pt idx="3">
                  <c:v>0.55317835900000034</c:v>
                </c:pt>
                <c:pt idx="4">
                  <c:v>0.73877324599999916</c:v>
                </c:pt>
                <c:pt idx="5">
                  <c:v>0.43394673600000111</c:v>
                </c:pt>
                <c:pt idx="6">
                  <c:v>0.44999999999999929</c:v>
                </c:pt>
                <c:pt idx="7">
                  <c:v>0.42999999999999972</c:v>
                </c:pt>
                <c:pt idx="8">
                  <c:v>0.41000000000000014</c:v>
                </c:pt>
              </c:numCache>
            </c:numRef>
          </c:val>
        </c:ser>
        <c:ser>
          <c:idx val="2"/>
          <c:order val="3"/>
          <c:tx>
            <c:v>Change in U.S. consumption (right axis)</c:v>
          </c:tx>
          <c:spPr>
            <a:solidFill>
              <a:schemeClr val="accent4"/>
            </a:solidFill>
          </c:spPr>
          <c:invertIfNegative val="0"/>
          <c:cat>
            <c:numRef>
              <c:f>'Fig6'!$A$28:$A$36</c:f>
              <c:numCache>
                <c:formatCode>General</c:formatCode>
                <c:ptCount val="9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  <c:pt idx="7">
                  <c:v>2018</c:v>
                </c:pt>
                <c:pt idx="8">
                  <c:v>2019</c:v>
                </c:pt>
              </c:numCache>
            </c:numRef>
          </c:cat>
          <c:val>
            <c:numRef>
              <c:f>'Fig6'!$H$28:$H$36</c:f>
              <c:numCache>
                <c:formatCode>0.000</c:formatCode>
                <c:ptCount val="9"/>
                <c:pt idx="0">
                  <c:v>-0.2934261290000002</c:v>
                </c:pt>
                <c:pt idx="1">
                  <c:v>-0.40003826699999934</c:v>
                </c:pt>
                <c:pt idx="2">
                  <c:v>0.4802103219999978</c:v>
                </c:pt>
                <c:pt idx="3">
                  <c:v>0.13321409499999959</c:v>
                </c:pt>
                <c:pt idx="4">
                  <c:v>0.43342930500000065</c:v>
                </c:pt>
                <c:pt idx="5">
                  <c:v>0.15373233500000083</c:v>
                </c:pt>
                <c:pt idx="6">
                  <c:v>0.18980099299999864</c:v>
                </c:pt>
                <c:pt idx="7">
                  <c:v>0.47096145500000119</c:v>
                </c:pt>
                <c:pt idx="8">
                  <c:v>0.35899568800000026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overlap val="100"/>
        <c:axId val="471200016"/>
        <c:axId val="471200576"/>
      </c:barChart>
      <c:lineChart>
        <c:grouping val="standard"/>
        <c:varyColors val="0"/>
        <c:ser>
          <c:idx val="1"/>
          <c:order val="0"/>
          <c:tx>
            <c:v>Total world consumption (left axis)</c:v>
          </c:tx>
          <c:spPr>
            <a:ln>
              <a:solidFill>
                <a:schemeClr val="tx1"/>
              </a:solidFill>
            </a:ln>
          </c:spPr>
          <c:marker>
            <c:symbol val="none"/>
          </c:marker>
          <c:cat>
            <c:numRef>
              <c:f>'Fig6'!$A$28:$A$36</c:f>
              <c:numCache>
                <c:formatCode>General</c:formatCode>
                <c:ptCount val="9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  <c:pt idx="7">
                  <c:v>2018</c:v>
                </c:pt>
                <c:pt idx="8">
                  <c:v>2019</c:v>
                </c:pt>
              </c:numCache>
            </c:numRef>
          </c:cat>
          <c:val>
            <c:numRef>
              <c:f>'Fig6'!$E$28:$E$36</c:f>
              <c:numCache>
                <c:formatCode>0.000</c:formatCode>
                <c:ptCount val="9"/>
                <c:pt idx="0">
                  <c:v>89.794504263999997</c:v>
                </c:pt>
                <c:pt idx="1">
                  <c:v>90.991886484999995</c:v>
                </c:pt>
                <c:pt idx="2">
                  <c:v>92.183284611000005</c:v>
                </c:pt>
                <c:pt idx="3">
                  <c:v>93.577151068000006</c:v>
                </c:pt>
                <c:pt idx="4">
                  <c:v>95.350139869000003</c:v>
                </c:pt>
                <c:pt idx="5">
                  <c:v>96.865270076000002</c:v>
                </c:pt>
                <c:pt idx="6">
                  <c:v>98.499969496999995</c:v>
                </c:pt>
                <c:pt idx="7">
                  <c:v>100.19962436</c:v>
                </c:pt>
                <c:pt idx="8">
                  <c:v>101.92498096999999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71198896"/>
        <c:axId val="471199456"/>
      </c:lineChart>
      <c:scatterChart>
        <c:scatterStyle val="lineMarker"/>
        <c:varyColors val="0"/>
        <c:ser>
          <c:idx val="4"/>
          <c:order val="4"/>
          <c:tx>
            <c:strRef>
              <c:f>'Fig6'!$B$41</c:f>
              <c:strCache>
                <c:ptCount val="1"/>
                <c:pt idx="0">
                  <c:v>Forecast</c:v>
                </c:pt>
              </c:strCache>
            </c:strRef>
          </c:tx>
          <c:spPr>
            <a:ln w="12700">
              <a:solidFill>
                <a:schemeClr val="tx1"/>
              </a:solidFill>
              <a:prstDash val="sysDash"/>
            </a:ln>
          </c:spPr>
          <c:marker>
            <c:symbol val="none"/>
          </c:marker>
          <c:dLbls>
            <c:dLbl>
              <c:idx val="0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1"/>
              <c:layout>
                <c:manualLayout>
                  <c:x val="3.9708451077761619E-4"/>
                  <c:y val="2.7491473113599493E-2"/>
                </c:manualLayout>
              </c:layout>
              <c:dLblPos val="r"/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noFill/>
              <a:ln>
                <a:noFill/>
              </a:ln>
              <a:effectLst/>
            </c:sp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'Fig6'!$A$42:$A$43</c:f>
              <c:numCache>
                <c:formatCode>General</c:formatCode>
                <c:ptCount val="2"/>
                <c:pt idx="0">
                  <c:v>7.5</c:v>
                </c:pt>
                <c:pt idx="1">
                  <c:v>7.5</c:v>
                </c:pt>
              </c:numCache>
            </c:numRef>
          </c:xVal>
          <c:yVal>
            <c:numRef>
              <c:f>'Fig6'!$B$42:$B$43</c:f>
              <c:numCache>
                <c:formatCode>General</c:formatCode>
                <c:ptCount val="2"/>
                <c:pt idx="0">
                  <c:v>-2</c:v>
                </c:pt>
                <c:pt idx="1">
                  <c:v>6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71200016"/>
        <c:axId val="471200576"/>
      </c:scatterChart>
      <c:catAx>
        <c:axId val="471198896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low"/>
        <c:spPr>
          <a:ln>
            <a:solidFill>
              <a:schemeClr val="tx1"/>
            </a:solidFill>
          </a:ln>
        </c:spPr>
        <c:crossAx val="471199456"/>
        <c:crossesAt val="80"/>
        <c:auto val="0"/>
        <c:lblAlgn val="ctr"/>
        <c:lblOffset val="100"/>
        <c:noMultiLvlLbl val="0"/>
      </c:catAx>
      <c:valAx>
        <c:axId val="471199456"/>
        <c:scaling>
          <c:orientation val="minMax"/>
          <c:max val="104"/>
          <c:min val="80"/>
        </c:scaling>
        <c:delete val="0"/>
        <c:axPos val="l"/>
        <c:majorGridlines>
          <c:spPr>
            <a:ln>
              <a:solidFill>
                <a:schemeClr val="bg1">
                  <a:lumMod val="75000"/>
                </a:schemeClr>
              </a:solidFill>
            </a:ln>
          </c:spPr>
        </c:majorGridlines>
        <c:numFmt formatCode="0" sourceLinked="0"/>
        <c:majorTickMark val="out"/>
        <c:minorTickMark val="none"/>
        <c:tickLblPos val="nextTo"/>
        <c:spPr>
          <a:ln>
            <a:noFill/>
          </a:ln>
        </c:spPr>
        <c:crossAx val="471198896"/>
        <c:crosses val="autoZero"/>
        <c:crossBetween val="between"/>
        <c:majorUnit val="3"/>
      </c:valAx>
      <c:catAx>
        <c:axId val="471200016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one"/>
        <c:spPr>
          <a:ln>
            <a:solidFill>
              <a:schemeClr val="tx1"/>
            </a:solidFill>
          </a:ln>
        </c:spPr>
        <c:crossAx val="471200576"/>
        <c:crossesAt val="0"/>
        <c:auto val="0"/>
        <c:lblAlgn val="ctr"/>
        <c:lblOffset val="100"/>
        <c:noMultiLvlLbl val="0"/>
      </c:catAx>
      <c:valAx>
        <c:axId val="471200576"/>
        <c:scaling>
          <c:orientation val="minMax"/>
          <c:max val="6"/>
          <c:min val="-2"/>
        </c:scaling>
        <c:delete val="0"/>
        <c:axPos val="r"/>
        <c:numFmt formatCode="0" sourceLinked="0"/>
        <c:majorTickMark val="out"/>
        <c:minorTickMark val="none"/>
        <c:tickLblPos val="nextTo"/>
        <c:spPr>
          <a:ln>
            <a:noFill/>
          </a:ln>
        </c:spPr>
        <c:crossAx val="471200016"/>
        <c:crosses val="max"/>
        <c:crossBetween val="between"/>
        <c:majorUnit val="1"/>
      </c:valAx>
      <c:spPr>
        <a:noFill/>
        <a:ln w="25400">
          <a:noFill/>
        </a:ln>
      </c:spPr>
    </c:plotArea>
    <c:legend>
      <c:legendPos val="l"/>
      <c:legendEntry>
        <c:idx val="4"/>
        <c:delete val="1"/>
      </c:legendEntry>
      <c:layout>
        <c:manualLayout>
          <c:xMode val="edge"/>
          <c:yMode val="edge"/>
          <c:x val="2.5551684088269456E-2"/>
          <c:y val="0.15599382740474024"/>
          <c:w val="0.51382113821138198"/>
          <c:h val="0.23429019111304555"/>
        </c:manualLayout>
      </c:layout>
      <c:overlay val="1"/>
      <c:txPr>
        <a:bodyPr/>
        <a:lstStyle/>
        <a:p>
          <a:pPr>
            <a:defRPr sz="900" baseline="0"/>
          </a:pPr>
          <a:endParaRPr lang="en-US"/>
        </a:p>
      </c:txPr>
    </c:legend>
    <c:plotVisOnly val="1"/>
    <c:dispBlanksAs val="gap"/>
    <c:showDLblsOverMax val="0"/>
  </c:chart>
  <c:spPr>
    <a:ln>
      <a:noFill/>
    </a:ln>
  </c:spPr>
  <c:txPr>
    <a:bodyPr/>
    <a:lstStyle/>
    <a:p>
      <a:pPr>
        <a:defRPr sz="1000">
          <a:latin typeface="Arial" pitchFamily="34" charset="0"/>
          <a:cs typeface="Arial" pitchFamily="34" charset="0"/>
        </a:defRPr>
      </a:pPr>
      <a:endParaRPr lang="en-US"/>
    </a:p>
  </c:txPr>
  <c:printSettings>
    <c:headerFooter/>
    <c:pageMargins b="0.75000000000001465" l="0.70000000000000062" r="0.70000000000000062" t="0.75000000000001465" header="0.30000000000000032" footer="0.30000000000000032"/>
    <c:pageSetup orientation="landscape"/>
  </c:printSettings>
  <c:userShapes r:id="rId1"/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 algn="l">
              <a:defRPr/>
            </a:pPr>
            <a:r>
              <a:rPr lang="en-US" sz="1400" b="0"/>
              <a:t>World liquid fuels consumption growth</a:t>
            </a:r>
          </a:p>
          <a:p>
            <a:pPr algn="l">
              <a:defRPr/>
            </a:pPr>
            <a:r>
              <a:rPr lang="en-US" sz="1000" b="0"/>
              <a:t>million barrels per day</a:t>
            </a:r>
          </a:p>
        </c:rich>
      </c:tx>
      <c:layout>
        <c:manualLayout>
          <c:xMode val="edge"/>
          <c:yMode val="edge"/>
          <c:x val="9.382716049383703E-3"/>
          <c:y val="1.574803149606387E-2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5.7300520361784048E-2"/>
          <c:y val="0.17921418114193008"/>
          <c:w val="0.90786952912937169"/>
          <c:h val="0.52606780661293051"/>
        </c:manualLayout>
      </c:layout>
      <c:barChart>
        <c:barDir val="col"/>
        <c:grouping val="clustered"/>
        <c:varyColors val="0"/>
        <c:ser>
          <c:idx val="1"/>
          <c:order val="0"/>
          <c:tx>
            <c:v>OECD*</c:v>
          </c:tx>
          <c:spPr>
            <a:solidFill>
              <a:schemeClr val="accent1"/>
            </a:solidFill>
          </c:spPr>
          <c:invertIfNegative val="0"/>
          <c:cat>
            <c:numRef>
              <c:f>'Fig7'!$I$26:$K$26</c:f>
              <c:numCache>
                <c:formatCode>General</c:formatCode>
                <c:ptCount val="3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</c:numCache>
            </c:numRef>
          </c:cat>
          <c:val>
            <c:numRef>
              <c:f>'Fig7'!$I$27:$K$27</c:f>
              <c:numCache>
                <c:formatCode>0.00</c:formatCode>
                <c:ptCount val="3"/>
                <c:pt idx="0">
                  <c:v>0.45893948200000523</c:v>
                </c:pt>
                <c:pt idx="1">
                  <c:v>0.38933892000000014</c:v>
                </c:pt>
                <c:pt idx="2">
                  <c:v>0.39276858799999559</c:v>
                </c:pt>
              </c:numCache>
            </c:numRef>
          </c:val>
        </c:ser>
        <c:ser>
          <c:idx val="2"/>
          <c:order val="1"/>
          <c:tx>
            <c:v>Non-OECD Asia</c:v>
          </c:tx>
          <c:spPr>
            <a:solidFill>
              <a:schemeClr val="accent4"/>
            </a:solidFill>
          </c:spPr>
          <c:invertIfNegative val="0"/>
          <c:cat>
            <c:numRef>
              <c:f>'Fig7'!$I$26:$K$26</c:f>
              <c:numCache>
                <c:formatCode>General</c:formatCode>
                <c:ptCount val="3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</c:numCache>
            </c:numRef>
          </c:cat>
          <c:val>
            <c:numRef>
              <c:f>'Fig7'!$I$28:$K$28</c:f>
              <c:numCache>
                <c:formatCode>0.00</c:formatCode>
                <c:ptCount val="3"/>
                <c:pt idx="0">
                  <c:v>0.80821307600000125</c:v>
                </c:pt>
                <c:pt idx="1">
                  <c:v>0.9197220199999947</c:v>
                </c:pt>
                <c:pt idx="2">
                  <c:v>0.8305307070000012</c:v>
                </c:pt>
              </c:numCache>
            </c:numRef>
          </c:val>
        </c:ser>
        <c:ser>
          <c:idx val="3"/>
          <c:order val="2"/>
          <c:tx>
            <c:v>Former Soviet Union</c:v>
          </c:tx>
          <c:spPr>
            <a:solidFill>
              <a:schemeClr val="accent3"/>
            </a:solidFill>
          </c:spPr>
          <c:invertIfNegative val="0"/>
          <c:cat>
            <c:numRef>
              <c:f>'Fig7'!$I$26:$K$26</c:f>
              <c:numCache>
                <c:formatCode>General</c:formatCode>
                <c:ptCount val="3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</c:numCache>
            </c:numRef>
          </c:cat>
          <c:val>
            <c:numRef>
              <c:f>'Fig7'!$I$29:$K$29</c:f>
              <c:numCache>
                <c:formatCode>0.00</c:formatCode>
                <c:ptCount val="3"/>
                <c:pt idx="0">
                  <c:v>7.9412571069999771E-2</c:v>
                </c:pt>
                <c:pt idx="1">
                  <c:v>9.6157822080000344E-2</c:v>
                </c:pt>
                <c:pt idx="2">
                  <c:v>6.6331489059999527E-2</c:v>
                </c:pt>
              </c:numCache>
            </c:numRef>
          </c:val>
        </c:ser>
        <c:ser>
          <c:idx val="4"/>
          <c:order val="3"/>
          <c:tx>
            <c:v>Other</c:v>
          </c:tx>
          <c:spPr>
            <a:solidFill>
              <a:schemeClr val="accent2"/>
            </a:solidFill>
          </c:spPr>
          <c:invertIfNegative val="0"/>
          <c:cat>
            <c:numRef>
              <c:f>'Fig7'!$I$26:$K$26</c:f>
              <c:numCache>
                <c:formatCode>General</c:formatCode>
                <c:ptCount val="3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</c:numCache>
            </c:numRef>
          </c:cat>
          <c:val>
            <c:numRef>
              <c:f>'Fig7'!$I$30:$K$30</c:f>
              <c:numCache>
                <c:formatCode>0.00</c:formatCode>
                <c:ptCount val="3"/>
                <c:pt idx="0">
                  <c:v>0.28813429192998541</c:v>
                </c:pt>
                <c:pt idx="1">
                  <c:v>0.29443610092001293</c:v>
                </c:pt>
                <c:pt idx="2">
                  <c:v>0.43572582593999343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axId val="471206176"/>
        <c:axId val="471206736"/>
      </c:barChart>
      <c:scatterChart>
        <c:scatterStyle val="lineMarker"/>
        <c:varyColors val="0"/>
        <c:ser>
          <c:idx val="0"/>
          <c:order val="4"/>
          <c:tx>
            <c:strRef>
              <c:f>'Fig7'!$D$36</c:f>
              <c:strCache>
                <c:ptCount val="1"/>
                <c:pt idx="0">
                  <c:v>Forecast</c:v>
                </c:pt>
              </c:strCache>
            </c:strRef>
          </c:tx>
          <c:spPr>
            <a:ln w="12700">
              <a:solidFill>
                <a:srgbClr val="000000"/>
              </a:solidFill>
              <a:prstDash val="sysDash"/>
            </a:ln>
          </c:spPr>
          <c:marker>
            <c:symbol val="none"/>
          </c:marker>
          <c:xVal>
            <c:numRef>
              <c:f>'Fig7'!$C$37:$C$38</c:f>
              <c:numCache>
                <c:formatCode>General</c:formatCode>
                <c:ptCount val="2"/>
                <c:pt idx="0">
                  <c:v>1.5</c:v>
                </c:pt>
                <c:pt idx="1">
                  <c:v>1.5</c:v>
                </c:pt>
              </c:numCache>
            </c:numRef>
          </c:xVal>
          <c:yVal>
            <c:numRef>
              <c:f>'Fig7'!$D$37:$D$38</c:f>
              <c:numCache>
                <c:formatCode>General</c:formatCode>
                <c:ptCount val="2"/>
                <c:pt idx="0">
                  <c:v>0</c:v>
                </c:pt>
                <c:pt idx="1">
                  <c:v>1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71207296"/>
        <c:axId val="472095456"/>
      </c:scatterChart>
      <c:catAx>
        <c:axId val="471206176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low"/>
        <c:spPr>
          <a:ln>
            <a:solidFill>
              <a:schemeClr val="tx1"/>
            </a:solidFill>
          </a:ln>
        </c:spPr>
        <c:crossAx val="471206736"/>
        <c:crosses val="autoZero"/>
        <c:auto val="1"/>
        <c:lblAlgn val="ctr"/>
        <c:lblOffset val="100"/>
        <c:noMultiLvlLbl val="0"/>
      </c:catAx>
      <c:valAx>
        <c:axId val="471206736"/>
        <c:scaling>
          <c:orientation val="minMax"/>
          <c:max val="1.2"/>
        </c:scaling>
        <c:delete val="0"/>
        <c:axPos val="l"/>
        <c:majorGridlines>
          <c:spPr>
            <a:ln>
              <a:solidFill>
                <a:schemeClr val="bg1">
                  <a:lumMod val="75000"/>
                </a:schemeClr>
              </a:solidFill>
            </a:ln>
          </c:spPr>
        </c:majorGridlines>
        <c:numFmt formatCode="0.0" sourceLinked="0"/>
        <c:majorTickMark val="out"/>
        <c:minorTickMark val="none"/>
        <c:tickLblPos val="nextTo"/>
        <c:spPr>
          <a:noFill/>
          <a:ln>
            <a:noFill/>
          </a:ln>
        </c:spPr>
        <c:crossAx val="471206176"/>
        <c:crosses val="autoZero"/>
        <c:crossBetween val="between"/>
      </c:valAx>
      <c:valAx>
        <c:axId val="471207296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one"/>
        <c:crossAx val="472095456"/>
        <c:crosses val="autoZero"/>
        <c:crossBetween val="midCat"/>
      </c:valAx>
      <c:valAx>
        <c:axId val="472095456"/>
        <c:scaling>
          <c:orientation val="minMax"/>
          <c:max val="1"/>
          <c:min val="0"/>
        </c:scaling>
        <c:delete val="0"/>
        <c:axPos val="r"/>
        <c:numFmt formatCode="General" sourceLinked="1"/>
        <c:majorTickMark val="none"/>
        <c:minorTickMark val="none"/>
        <c:tickLblPos val="none"/>
        <c:spPr>
          <a:ln>
            <a:noFill/>
          </a:ln>
        </c:spPr>
        <c:crossAx val="471207296"/>
        <c:crosses val="max"/>
        <c:crossBetween val="midCat"/>
      </c:valAx>
      <c:spPr>
        <a:noFill/>
        <a:ln w="25400">
          <a:noFill/>
        </a:ln>
      </c:spPr>
    </c:plotArea>
    <c:legend>
      <c:legendPos val="b"/>
      <c:legendEntry>
        <c:idx val="4"/>
        <c:delete val="1"/>
      </c:legendEntry>
      <c:layout>
        <c:manualLayout>
          <c:xMode val="edge"/>
          <c:yMode val="edge"/>
          <c:x val="0.13709072951247644"/>
          <c:y val="0.78664647688269762"/>
          <c:w val="0.71652705804936767"/>
          <c:h val="5.0592927852529196E-2"/>
        </c:manualLayout>
      </c:layout>
      <c:overlay val="0"/>
      <c:spPr>
        <a:noFill/>
        <a:ln>
          <a:noFill/>
        </a:ln>
      </c:spPr>
    </c:legend>
    <c:plotVisOnly val="1"/>
    <c:dispBlanksAs val="gap"/>
    <c:showDLblsOverMax val="0"/>
  </c:chart>
  <c:spPr>
    <a:ln>
      <a:noFill/>
    </a:ln>
  </c:spPr>
  <c:txPr>
    <a:bodyPr/>
    <a:lstStyle/>
    <a:p>
      <a:pPr>
        <a:defRPr sz="1000">
          <a:latin typeface="Arial" pitchFamily="34" charset="0"/>
          <a:cs typeface="Arial" pitchFamily="34" charset="0"/>
        </a:defRPr>
      </a:pPr>
      <a:endParaRPr lang="en-US"/>
    </a:p>
  </c:txPr>
  <c:printSettings>
    <c:headerFooter/>
    <c:pageMargins b="0.75000000000001465" l="0.70000000000000062" r="0.70000000000000062" t="0.75000000000001465" header="0.30000000000000032" footer="0.30000000000000032"/>
    <c:pageSetup orientation="landscape"/>
  </c:printSettings>
  <c:userShapes r:id="rId1"/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8.5175084821714375E-2"/>
          <c:y val="0.16644165710441977"/>
          <c:w val="0.90322368240555317"/>
          <c:h val="0.53533274317041657"/>
        </c:manualLayout>
      </c:layout>
      <c:barChart>
        <c:barDir val="col"/>
        <c:grouping val="clustered"/>
        <c:varyColors val="0"/>
        <c:ser>
          <c:idx val="1"/>
          <c:order val="0"/>
          <c:tx>
            <c:v>OPEC countries</c:v>
          </c:tx>
          <c:spPr>
            <a:solidFill>
              <a:schemeClr val="accent1"/>
            </a:solidFill>
          </c:spPr>
          <c:invertIfNegative val="0"/>
          <c:cat>
            <c:numRef>
              <c:f>'Fig8'!$J$26:$L$26</c:f>
              <c:numCache>
                <c:formatCode>General</c:formatCode>
                <c:ptCount val="3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</c:numCache>
            </c:numRef>
          </c:cat>
          <c:val>
            <c:numRef>
              <c:f>'Fig8'!$J$27:$L$27</c:f>
              <c:numCache>
                <c:formatCode>0.000</c:formatCode>
                <c:ptCount val="3"/>
                <c:pt idx="0">
                  <c:v>4.9031474999999602E-2</c:v>
                </c:pt>
                <c:pt idx="1">
                  <c:v>0.15187302100000011</c:v>
                </c:pt>
                <c:pt idx="2">
                  <c:v>0.45696486800000002</c:v>
                </c:pt>
              </c:numCache>
            </c:numRef>
          </c:val>
        </c:ser>
        <c:ser>
          <c:idx val="0"/>
          <c:order val="1"/>
          <c:tx>
            <c:v>North America</c:v>
          </c:tx>
          <c:spPr>
            <a:solidFill>
              <a:schemeClr val="accent4"/>
            </a:solidFill>
          </c:spPr>
          <c:invertIfNegative val="0"/>
          <c:cat>
            <c:numRef>
              <c:f>'Fig8'!$J$26:$L$26</c:f>
              <c:numCache>
                <c:formatCode>General</c:formatCode>
                <c:ptCount val="3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</c:numCache>
            </c:numRef>
          </c:cat>
          <c:val>
            <c:numRef>
              <c:f>'Fig8'!$J$29:$L$29</c:f>
              <c:numCache>
                <c:formatCode>0.000</c:formatCode>
                <c:ptCount val="3"/>
                <c:pt idx="0">
                  <c:v>0.82293408949999858</c:v>
                </c:pt>
                <c:pt idx="1">
                  <c:v>2.1999583734999995</c:v>
                </c:pt>
                <c:pt idx="2">
                  <c:v>1.1087894791000004</c:v>
                </c:pt>
              </c:numCache>
            </c:numRef>
          </c:val>
        </c:ser>
        <c:ser>
          <c:idx val="2"/>
          <c:order val="2"/>
          <c:tx>
            <c:v>Russia and Caspian Sea</c:v>
          </c:tx>
          <c:spPr>
            <a:solidFill>
              <a:schemeClr val="accent3"/>
            </a:solidFill>
          </c:spPr>
          <c:invertIfNegative val="0"/>
          <c:cat>
            <c:numRef>
              <c:f>'Fig8'!$J$26:$L$26</c:f>
              <c:numCache>
                <c:formatCode>General</c:formatCode>
                <c:ptCount val="3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</c:numCache>
            </c:numRef>
          </c:cat>
          <c:val>
            <c:numRef>
              <c:f>'Fig8'!$J$34:$L$34</c:f>
              <c:numCache>
                <c:formatCode>0.000</c:formatCode>
                <c:ptCount val="3"/>
                <c:pt idx="0">
                  <c:v>0.1119613787900029</c:v>
                </c:pt>
                <c:pt idx="1">
                  <c:v>7.8698459589999104E-2</c:v>
                </c:pt>
                <c:pt idx="2">
                  <c:v>6.8007182010001443E-2</c:v>
                </c:pt>
              </c:numCache>
            </c:numRef>
          </c:val>
        </c:ser>
        <c:ser>
          <c:idx val="3"/>
          <c:order val="3"/>
          <c:tx>
            <c:v>Latin America</c:v>
          </c:tx>
          <c:spPr>
            <a:solidFill>
              <a:schemeClr val="accent2"/>
            </a:solidFill>
          </c:spPr>
          <c:invertIfNegative val="0"/>
          <c:cat>
            <c:numRef>
              <c:f>'Fig8'!$J$26:$L$26</c:f>
              <c:numCache>
                <c:formatCode>General</c:formatCode>
                <c:ptCount val="3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</c:numCache>
            </c:numRef>
          </c:cat>
          <c:val>
            <c:numRef>
              <c:f>'Fig8'!$J$40:$L$40</c:f>
              <c:numCache>
                <c:formatCode>0.000</c:formatCode>
                <c:ptCount val="3"/>
                <c:pt idx="0">
                  <c:v>5.3380341469999593E-2</c:v>
                </c:pt>
                <c:pt idx="1">
                  <c:v>8.292932072000081E-2</c:v>
                </c:pt>
                <c:pt idx="2">
                  <c:v>0.12226466300999927</c:v>
                </c:pt>
              </c:numCache>
            </c:numRef>
          </c:val>
        </c:ser>
        <c:ser>
          <c:idx val="5"/>
          <c:order val="4"/>
          <c:tx>
            <c:v>Other Non-OPEC</c:v>
          </c:tx>
          <c:spPr>
            <a:solidFill>
              <a:schemeClr val="accent6"/>
            </a:solidFill>
          </c:spPr>
          <c:invertIfNegative val="0"/>
          <c:cat>
            <c:numRef>
              <c:f>'Fig8'!$J$26:$L$26</c:f>
              <c:numCache>
                <c:formatCode>General</c:formatCode>
                <c:ptCount val="3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</c:numCache>
            </c:numRef>
          </c:cat>
          <c:val>
            <c:numRef>
              <c:f>'Fig8'!$J$46:$L$46</c:f>
              <c:numCache>
                <c:formatCode>0.000</c:formatCode>
                <c:ptCount val="3"/>
                <c:pt idx="0">
                  <c:v>-0.29332210875999465</c:v>
                </c:pt>
                <c:pt idx="1">
                  <c:v>0.15671478718999765</c:v>
                </c:pt>
                <c:pt idx="2">
                  <c:v>-0.11356929211999756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472102176"/>
        <c:axId val="472102736"/>
      </c:barChart>
      <c:scatterChart>
        <c:scatterStyle val="lineMarker"/>
        <c:varyColors val="0"/>
        <c:ser>
          <c:idx val="6"/>
          <c:order val="5"/>
          <c:tx>
            <c:strRef>
              <c:f>'Fig8'!$C$52</c:f>
              <c:strCache>
                <c:ptCount val="1"/>
                <c:pt idx="0">
                  <c:v>Forecast</c:v>
                </c:pt>
              </c:strCache>
            </c:strRef>
          </c:tx>
          <c:spPr>
            <a:ln w="12700">
              <a:solidFill>
                <a:schemeClr val="tx1"/>
              </a:solidFill>
              <a:prstDash val="sysDash"/>
            </a:ln>
          </c:spPr>
          <c:marker>
            <c:symbol val="none"/>
          </c:marker>
          <c:xVal>
            <c:numRef>
              <c:f>'Fig8'!$B$53:$B$54</c:f>
              <c:numCache>
                <c:formatCode>General</c:formatCode>
                <c:ptCount val="2"/>
                <c:pt idx="0">
                  <c:v>1.5</c:v>
                </c:pt>
                <c:pt idx="1">
                  <c:v>1.5</c:v>
                </c:pt>
              </c:numCache>
            </c:numRef>
          </c:xVal>
          <c:yVal>
            <c:numRef>
              <c:f>'Fig8'!$C$53:$C$54</c:f>
              <c:numCache>
                <c:formatCode>General</c:formatCode>
                <c:ptCount val="2"/>
                <c:pt idx="0">
                  <c:v>0</c:v>
                </c:pt>
                <c:pt idx="1">
                  <c:v>1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72103296"/>
        <c:axId val="472103856"/>
      </c:scatterChart>
      <c:catAx>
        <c:axId val="472102176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low"/>
        <c:spPr>
          <a:ln>
            <a:solidFill>
              <a:schemeClr val="tx1"/>
            </a:solidFill>
          </a:ln>
        </c:spPr>
        <c:crossAx val="472102736"/>
        <c:crosses val="autoZero"/>
        <c:auto val="1"/>
        <c:lblAlgn val="ctr"/>
        <c:lblOffset val="100"/>
        <c:noMultiLvlLbl val="0"/>
      </c:catAx>
      <c:valAx>
        <c:axId val="472102736"/>
        <c:scaling>
          <c:orientation val="minMax"/>
        </c:scaling>
        <c:delete val="0"/>
        <c:axPos val="l"/>
        <c:majorGridlines>
          <c:spPr>
            <a:ln>
              <a:solidFill>
                <a:schemeClr val="bg1">
                  <a:lumMod val="75000"/>
                </a:schemeClr>
              </a:solidFill>
            </a:ln>
          </c:spPr>
        </c:majorGridlines>
        <c:numFmt formatCode="0.0" sourceLinked="0"/>
        <c:majorTickMark val="out"/>
        <c:minorTickMark val="none"/>
        <c:tickLblPos val="nextTo"/>
        <c:spPr>
          <a:ln>
            <a:noFill/>
          </a:ln>
        </c:spPr>
        <c:crossAx val="472102176"/>
        <c:crosses val="autoZero"/>
        <c:crossBetween val="between"/>
      </c:valAx>
      <c:valAx>
        <c:axId val="472103296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one"/>
        <c:crossAx val="472103856"/>
        <c:crosses val="autoZero"/>
        <c:crossBetween val="midCat"/>
      </c:valAx>
      <c:valAx>
        <c:axId val="472103856"/>
        <c:scaling>
          <c:orientation val="minMax"/>
          <c:max val="1"/>
          <c:min val="0"/>
        </c:scaling>
        <c:delete val="0"/>
        <c:axPos val="r"/>
        <c:numFmt formatCode="General" sourceLinked="1"/>
        <c:majorTickMark val="none"/>
        <c:minorTickMark val="none"/>
        <c:tickLblPos val="none"/>
        <c:spPr>
          <a:ln>
            <a:noFill/>
          </a:ln>
        </c:spPr>
        <c:crossAx val="472103296"/>
        <c:crosses val="max"/>
        <c:crossBetween val="midCat"/>
      </c:valAx>
      <c:spPr>
        <a:noFill/>
        <a:ln w="25400">
          <a:noFill/>
        </a:ln>
      </c:spPr>
    </c:plotArea>
    <c:legend>
      <c:legendPos val="b"/>
      <c:legendEntry>
        <c:idx val="5"/>
        <c:delete val="1"/>
      </c:legendEntry>
      <c:layout>
        <c:manualLayout>
          <c:xMode val="edge"/>
          <c:yMode val="edge"/>
          <c:x val="9.3074707125024067E-2"/>
          <c:y val="0.77275994346864962"/>
          <c:w val="0.82144783184153269"/>
          <c:h val="0.14455512587553776"/>
        </c:manualLayout>
      </c:layout>
      <c:overlay val="0"/>
      <c:spPr>
        <a:noFill/>
        <a:ln>
          <a:noFill/>
        </a:ln>
      </c:spPr>
    </c:legend>
    <c:plotVisOnly val="1"/>
    <c:dispBlanksAs val="gap"/>
    <c:showDLblsOverMax val="0"/>
  </c:chart>
  <c:spPr>
    <a:ln>
      <a:noFill/>
    </a:ln>
  </c:spPr>
  <c:txPr>
    <a:bodyPr/>
    <a:lstStyle/>
    <a:p>
      <a:pPr>
        <a:defRPr sz="1000">
          <a:latin typeface="Arial" pitchFamily="34" charset="0"/>
          <a:cs typeface="Arial" pitchFamily="34" charset="0"/>
        </a:defRPr>
      </a:pPr>
      <a:endParaRPr lang="en-US"/>
    </a:p>
  </c:txPr>
  <c:printSettings>
    <c:headerFooter/>
    <c:pageMargins b="0.75000000000001465" l="0.70000000000000062" r="0.70000000000000062" t="0.75000000000001465" header="0.30000000000000032" footer="0.30000000000000032"/>
    <c:pageSetup orientation="landscape"/>
  </c:printSettings>
  <c:userShapes r:id="rId1"/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7.5883563335070917E-2"/>
          <c:y val="0.16718321452421997"/>
          <c:w val="0.90322368240555317"/>
          <c:h val="0.47641957477210334"/>
        </c:manualLayout>
      </c:layout>
      <c:barChart>
        <c:barDir val="col"/>
        <c:grouping val="stacked"/>
        <c:varyColors val="0"/>
        <c:ser>
          <c:idx val="0"/>
          <c:order val="0"/>
          <c:tx>
            <c:strRef>
              <c:f>'Fig9'!$H$26</c:f>
              <c:strCache>
                <c:ptCount val="1"/>
                <c:pt idx="0">
                  <c:v>2017</c:v>
                </c:pt>
              </c:strCache>
            </c:strRef>
          </c:tx>
          <c:spPr>
            <a:solidFill>
              <a:schemeClr val="accent1"/>
            </a:solidFill>
          </c:spPr>
          <c:invertIfNegative val="0"/>
          <c:cat>
            <c:strRef>
              <c:f>'Fig9'!$B$27:$B$45</c:f>
              <c:strCache>
                <c:ptCount val="19"/>
                <c:pt idx="0">
                  <c:v>United States</c:v>
                </c:pt>
                <c:pt idx="1">
                  <c:v>Canada</c:v>
                </c:pt>
                <c:pt idx="2">
                  <c:v>Brazil</c:v>
                </c:pt>
                <c:pt idx="3">
                  <c:v>Kazakhstan</c:v>
                </c:pt>
                <c:pt idx="4">
                  <c:v>United Kingdom</c:v>
                </c:pt>
                <c:pt idx="5">
                  <c:v>Russia</c:v>
                </c:pt>
                <c:pt idx="6">
                  <c:v>Norway</c:v>
                </c:pt>
                <c:pt idx="7">
                  <c:v>Malaysia</c:v>
                </c:pt>
                <c:pt idx="8">
                  <c:v>Australia</c:v>
                </c:pt>
                <c:pt idx="9">
                  <c:v>Syria</c:v>
                </c:pt>
                <c:pt idx="10">
                  <c:v>India</c:v>
                </c:pt>
                <c:pt idx="11">
                  <c:v>Oman</c:v>
                </c:pt>
                <c:pt idx="12">
                  <c:v>South Sudan</c:v>
                </c:pt>
                <c:pt idx="13">
                  <c:v>Egypt</c:v>
                </c:pt>
                <c:pt idx="14">
                  <c:v>Azerbaijan</c:v>
                </c:pt>
                <c:pt idx="15">
                  <c:v>Vietnam</c:v>
                </c:pt>
                <c:pt idx="16">
                  <c:v>Colombia</c:v>
                </c:pt>
                <c:pt idx="17">
                  <c:v>Mexico</c:v>
                </c:pt>
                <c:pt idx="18">
                  <c:v>China</c:v>
                </c:pt>
              </c:strCache>
            </c:strRef>
          </c:cat>
          <c:val>
            <c:numRef>
              <c:f>'Fig9'!$H$27:$H$45</c:f>
              <c:numCache>
                <c:formatCode>0.000</c:formatCode>
                <c:ptCount val="19"/>
                <c:pt idx="0">
                  <c:v>0.70962037500000008</c:v>
                </c:pt>
                <c:pt idx="1">
                  <c:v>0.34234017330000022</c:v>
                </c:pt>
                <c:pt idx="2">
                  <c:v>0.12362695300000004</c:v>
                </c:pt>
                <c:pt idx="3">
                  <c:v>0.18226326230000001</c:v>
                </c:pt>
                <c:pt idx="4">
                  <c:v>-1.5071545999999936E-2</c:v>
                </c:pt>
                <c:pt idx="5">
                  <c:v>-4.2619501999999088E-2</c:v>
                </c:pt>
                <c:pt idx="6">
                  <c:v>-2.1979136700000179E-2</c:v>
                </c:pt>
                <c:pt idx="7">
                  <c:v>-1.761976848000002E-2</c:v>
                </c:pt>
                <c:pt idx="8">
                  <c:v>-2.9603961009999957E-2</c:v>
                </c:pt>
                <c:pt idx="9">
                  <c:v>-1.5666348083999998E-2</c:v>
                </c:pt>
                <c:pt idx="10">
                  <c:v>1.0073276359999883E-2</c:v>
                </c:pt>
                <c:pt idx="11">
                  <c:v>-3.4677857000000034E-2</c:v>
                </c:pt>
                <c:pt idx="12">
                  <c:v>-2.2510562699999959E-3</c:v>
                </c:pt>
                <c:pt idx="13">
                  <c:v>-2.5929996569999947E-2</c:v>
                </c:pt>
                <c:pt idx="14">
                  <c:v>-4.4257905529999975E-2</c:v>
                </c:pt>
                <c:pt idx="15">
                  <c:v>-3.047804037999996E-2</c:v>
                </c:pt>
                <c:pt idx="16">
                  <c:v>-3.6033120879999991E-2</c:v>
                </c:pt>
                <c:pt idx="17">
                  <c:v>-0.22902645879999994</c:v>
                </c:pt>
                <c:pt idx="18">
                  <c:v>-8.4255162799999894E-2</c:v>
                </c:pt>
              </c:numCache>
            </c:numRef>
          </c:val>
        </c:ser>
        <c:ser>
          <c:idx val="1"/>
          <c:order val="1"/>
          <c:tx>
            <c:strRef>
              <c:f>'Fig9'!$I$26</c:f>
              <c:strCache>
                <c:ptCount val="1"/>
                <c:pt idx="0">
                  <c:v>2018</c:v>
                </c:pt>
              </c:strCache>
            </c:strRef>
          </c:tx>
          <c:spPr>
            <a:solidFill>
              <a:schemeClr val="accent4"/>
            </a:solidFill>
          </c:spPr>
          <c:invertIfNegative val="0"/>
          <c:cat>
            <c:strRef>
              <c:f>'Fig9'!$B$27:$B$45</c:f>
              <c:strCache>
                <c:ptCount val="19"/>
                <c:pt idx="0">
                  <c:v>United States</c:v>
                </c:pt>
                <c:pt idx="1">
                  <c:v>Canada</c:v>
                </c:pt>
                <c:pt idx="2">
                  <c:v>Brazil</c:v>
                </c:pt>
                <c:pt idx="3">
                  <c:v>Kazakhstan</c:v>
                </c:pt>
                <c:pt idx="4">
                  <c:v>United Kingdom</c:v>
                </c:pt>
                <c:pt idx="5">
                  <c:v>Russia</c:v>
                </c:pt>
                <c:pt idx="6">
                  <c:v>Norway</c:v>
                </c:pt>
                <c:pt idx="7">
                  <c:v>Malaysia</c:v>
                </c:pt>
                <c:pt idx="8">
                  <c:v>Australia</c:v>
                </c:pt>
                <c:pt idx="9">
                  <c:v>Syria</c:v>
                </c:pt>
                <c:pt idx="10">
                  <c:v>India</c:v>
                </c:pt>
                <c:pt idx="11">
                  <c:v>Oman</c:v>
                </c:pt>
                <c:pt idx="12">
                  <c:v>South Sudan</c:v>
                </c:pt>
                <c:pt idx="13">
                  <c:v>Egypt</c:v>
                </c:pt>
                <c:pt idx="14">
                  <c:v>Azerbaijan</c:v>
                </c:pt>
                <c:pt idx="15">
                  <c:v>Vietnam</c:v>
                </c:pt>
                <c:pt idx="16">
                  <c:v>Colombia</c:v>
                </c:pt>
                <c:pt idx="17">
                  <c:v>Mexico</c:v>
                </c:pt>
                <c:pt idx="18">
                  <c:v>China</c:v>
                </c:pt>
              </c:strCache>
            </c:strRef>
          </c:cat>
          <c:val>
            <c:numRef>
              <c:f>'Fig9'!$I$27:$I$45</c:f>
              <c:numCache>
                <c:formatCode>0.000</c:formatCode>
                <c:ptCount val="19"/>
                <c:pt idx="0">
                  <c:v>1.9958820969999991</c:v>
                </c:pt>
                <c:pt idx="1">
                  <c:v>0.26803136719999987</c:v>
                </c:pt>
                <c:pt idx="2">
                  <c:v>0.1208280693999999</c:v>
                </c:pt>
                <c:pt idx="3">
                  <c:v>0.14027200809999996</c:v>
                </c:pt>
                <c:pt idx="4">
                  <c:v>0.1226579686</c:v>
                </c:pt>
                <c:pt idx="5">
                  <c:v>-6.0320930000001383E-2</c:v>
                </c:pt>
                <c:pt idx="6">
                  <c:v>6.4071622800000227E-2</c:v>
                </c:pt>
                <c:pt idx="7">
                  <c:v>1.3231353999998419E-4</c:v>
                </c:pt>
                <c:pt idx="8">
                  <c:v>-1.6398521030000002E-2</c:v>
                </c:pt>
                <c:pt idx="9">
                  <c:v>6.2013635060000002E-3</c:v>
                </c:pt>
                <c:pt idx="10">
                  <c:v>-1.000105724999989E-2</c:v>
                </c:pt>
                <c:pt idx="11">
                  <c:v>-1.7040485479999923E-2</c:v>
                </c:pt>
                <c:pt idx="12">
                  <c:v>-2.9742160120000014E-2</c:v>
                </c:pt>
                <c:pt idx="13">
                  <c:v>-2.4488538359999978E-2</c:v>
                </c:pt>
                <c:pt idx="14">
                  <c:v>-3.0221898400000224E-3</c:v>
                </c:pt>
                <c:pt idx="15">
                  <c:v>-1.5759172380000019E-2</c:v>
                </c:pt>
                <c:pt idx="16">
                  <c:v>-3.1522115739999967E-2</c:v>
                </c:pt>
                <c:pt idx="17">
                  <c:v>-6.3955090699999939E-2</c:v>
                </c:pt>
                <c:pt idx="18">
                  <c:v>-2.4117226499999589E-2</c:v>
                </c:pt>
              </c:numCache>
            </c:numRef>
          </c:val>
        </c:ser>
        <c:ser>
          <c:idx val="2"/>
          <c:order val="2"/>
          <c:tx>
            <c:strRef>
              <c:f>'Fig9'!$J$26</c:f>
              <c:strCache>
                <c:ptCount val="1"/>
                <c:pt idx="0">
                  <c:v>2019</c:v>
                </c:pt>
              </c:strCache>
            </c:strRef>
          </c:tx>
          <c:spPr>
            <a:solidFill>
              <a:schemeClr val="accent3"/>
            </a:solidFill>
          </c:spPr>
          <c:invertIfNegative val="0"/>
          <c:cat>
            <c:strRef>
              <c:f>'Fig9'!$B$27:$B$45</c:f>
              <c:strCache>
                <c:ptCount val="19"/>
                <c:pt idx="0">
                  <c:v>United States</c:v>
                </c:pt>
                <c:pt idx="1">
                  <c:v>Canada</c:v>
                </c:pt>
                <c:pt idx="2">
                  <c:v>Brazil</c:v>
                </c:pt>
                <c:pt idx="3">
                  <c:v>Kazakhstan</c:v>
                </c:pt>
                <c:pt idx="4">
                  <c:v>United Kingdom</c:v>
                </c:pt>
                <c:pt idx="5">
                  <c:v>Russia</c:v>
                </c:pt>
                <c:pt idx="6">
                  <c:v>Norway</c:v>
                </c:pt>
                <c:pt idx="7">
                  <c:v>Malaysia</c:v>
                </c:pt>
                <c:pt idx="8">
                  <c:v>Australia</c:v>
                </c:pt>
                <c:pt idx="9">
                  <c:v>Syria</c:v>
                </c:pt>
                <c:pt idx="10">
                  <c:v>India</c:v>
                </c:pt>
                <c:pt idx="11">
                  <c:v>Oman</c:v>
                </c:pt>
                <c:pt idx="12">
                  <c:v>South Sudan</c:v>
                </c:pt>
                <c:pt idx="13">
                  <c:v>Egypt</c:v>
                </c:pt>
                <c:pt idx="14">
                  <c:v>Azerbaijan</c:v>
                </c:pt>
                <c:pt idx="15">
                  <c:v>Vietnam</c:v>
                </c:pt>
                <c:pt idx="16">
                  <c:v>Colombia</c:v>
                </c:pt>
                <c:pt idx="17">
                  <c:v>Mexico</c:v>
                </c:pt>
                <c:pt idx="18">
                  <c:v>China</c:v>
                </c:pt>
              </c:strCache>
            </c:strRef>
          </c:cat>
          <c:val>
            <c:numRef>
              <c:f>'Fig9'!$J$27:$J$45</c:f>
              <c:numCache>
                <c:formatCode>0.000</c:formatCode>
                <c:ptCount val="19"/>
                <c:pt idx="0">
                  <c:v>0.93375967900000134</c:v>
                </c:pt>
                <c:pt idx="1">
                  <c:v>0.21768319280000004</c:v>
                </c:pt>
                <c:pt idx="2">
                  <c:v>0.12846622100000005</c:v>
                </c:pt>
                <c:pt idx="3">
                  <c:v>7.0816399099999927E-2</c:v>
                </c:pt>
                <c:pt idx="4">
                  <c:v>1.1341977599999886E-2</c:v>
                </c:pt>
                <c:pt idx="5">
                  <c:v>2.3776807000000844E-2</c:v>
                </c:pt>
                <c:pt idx="6">
                  <c:v>-4.2911407600000118E-2</c:v>
                </c:pt>
                <c:pt idx="7">
                  <c:v>-1.7578159140000049E-2</c:v>
                </c:pt>
                <c:pt idx="8">
                  <c:v>5.2655071139999954E-2</c:v>
                </c:pt>
                <c:pt idx="9">
                  <c:v>3.1308348459999982E-3</c:v>
                </c:pt>
                <c:pt idx="10">
                  <c:v>5.1448446899999833E-3</c:v>
                </c:pt>
                <c:pt idx="11">
                  <c:v>-7.1863470540000085E-2</c:v>
                </c:pt>
                <c:pt idx="12">
                  <c:v>2.0082401100000036E-3</c:v>
                </c:pt>
                <c:pt idx="13">
                  <c:v>-4.4829782450000022E-2</c:v>
                </c:pt>
                <c:pt idx="14">
                  <c:v>-1.8093944400000006E-2</c:v>
                </c:pt>
                <c:pt idx="15">
                  <c:v>-1.6184861499999981E-2</c:v>
                </c:pt>
                <c:pt idx="16">
                  <c:v>-5.6213134799999454E-3</c:v>
                </c:pt>
                <c:pt idx="17">
                  <c:v>-4.2653392700000126E-2</c:v>
                </c:pt>
                <c:pt idx="18">
                  <c:v>-1.4339211100000249E-2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472108336"/>
        <c:axId val="472108896"/>
      </c:barChart>
      <c:catAx>
        <c:axId val="472108336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low"/>
        <c:spPr>
          <a:ln>
            <a:solidFill>
              <a:schemeClr val="tx1"/>
            </a:solidFill>
          </a:ln>
        </c:spPr>
        <c:txPr>
          <a:bodyPr rot="-5400000" vert="horz"/>
          <a:lstStyle/>
          <a:p>
            <a:pPr>
              <a:defRPr sz="900"/>
            </a:pPr>
            <a:endParaRPr lang="en-US"/>
          </a:p>
        </c:txPr>
        <c:crossAx val="472108896"/>
        <c:crosses val="autoZero"/>
        <c:auto val="1"/>
        <c:lblAlgn val="ctr"/>
        <c:lblOffset val="100"/>
        <c:noMultiLvlLbl val="0"/>
      </c:catAx>
      <c:valAx>
        <c:axId val="472108896"/>
        <c:scaling>
          <c:orientation val="minMax"/>
        </c:scaling>
        <c:delete val="0"/>
        <c:axPos val="l"/>
        <c:majorGridlines>
          <c:spPr>
            <a:ln>
              <a:solidFill>
                <a:schemeClr val="bg1">
                  <a:lumMod val="75000"/>
                </a:schemeClr>
              </a:solidFill>
            </a:ln>
          </c:spPr>
        </c:majorGridlines>
        <c:numFmt formatCode="0.0" sourceLinked="0"/>
        <c:majorTickMark val="out"/>
        <c:minorTickMark val="none"/>
        <c:tickLblPos val="nextTo"/>
        <c:spPr>
          <a:ln>
            <a:noFill/>
          </a:ln>
        </c:spPr>
        <c:crossAx val="472108336"/>
        <c:crosses val="autoZero"/>
        <c:crossBetween val="between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82063046997174138"/>
          <c:y val="0.17219958058006571"/>
          <c:w val="8.5031443719107327E-2"/>
          <c:h val="0.16398971234123372"/>
        </c:manualLayout>
      </c:layout>
      <c:overlay val="1"/>
      <c:spPr>
        <a:noFill/>
        <a:ln>
          <a:noFill/>
        </a:ln>
      </c:spPr>
    </c:legend>
    <c:plotVisOnly val="1"/>
    <c:dispBlanksAs val="gap"/>
    <c:showDLblsOverMax val="0"/>
  </c:chart>
  <c:spPr>
    <a:ln>
      <a:noFill/>
    </a:ln>
  </c:spPr>
  <c:txPr>
    <a:bodyPr/>
    <a:lstStyle/>
    <a:p>
      <a:pPr>
        <a:defRPr sz="1000">
          <a:latin typeface="Arial" pitchFamily="34" charset="0"/>
          <a:cs typeface="Arial" pitchFamily="34" charset="0"/>
        </a:defRPr>
      </a:pPr>
      <a:endParaRPr lang="en-US"/>
    </a:p>
  </c:txPr>
  <c:printSettings>
    <c:headerFooter/>
    <c:pageMargins b="0.75000000000001465" l="0.70000000000000062" r="0.70000000000000062" t="0.75000000000001465" header="0.30000000000000032" footer="0.30000000000000032"/>
    <c:pageSetup orientation="landscape"/>
  </c:printSettings>
  <c:userShapes r:id="rId1"/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5.6871244752942467E-2"/>
          <c:y val="0.17249405954434394"/>
          <c:w val="0.86554729439307876"/>
          <c:h val="0.62659149854790064"/>
        </c:manualLayout>
      </c:layout>
      <c:barChart>
        <c:barDir val="col"/>
        <c:grouping val="clustered"/>
        <c:varyColors val="0"/>
        <c:ser>
          <c:idx val="1"/>
          <c:order val="0"/>
          <c:tx>
            <c:v>World oil consumption growth (left axis)</c:v>
          </c:tx>
          <c:spPr>
            <a:solidFill>
              <a:schemeClr val="accent4"/>
            </a:solidFill>
          </c:spPr>
          <c:invertIfNegative val="0"/>
          <c:val>
            <c:numRef>
              <c:f>'Fig10'!$H$32:$H$51</c:f>
              <c:numCache>
                <c:formatCode>0.00</c:formatCode>
                <c:ptCount val="20"/>
                <c:pt idx="0">
                  <c:v>1.2090086839999969</c:v>
                </c:pt>
                <c:pt idx="1">
                  <c:v>2.0171792370000077</c:v>
                </c:pt>
                <c:pt idx="2">
                  <c:v>2.5332998930000059</c:v>
                </c:pt>
                <c:pt idx="3">
                  <c:v>1.3228611969999946</c:v>
                </c:pt>
                <c:pt idx="4">
                  <c:v>2.2836961210000055</c:v>
                </c:pt>
                <c:pt idx="5">
                  <c:v>1.441641992000001</c:v>
                </c:pt>
                <c:pt idx="6">
                  <c:v>0.82976921199998799</c:v>
                </c:pt>
                <c:pt idx="7">
                  <c:v>1.5276280479999969</c:v>
                </c:pt>
                <c:pt idx="8">
                  <c:v>1.2964808680000033</c:v>
                </c:pt>
                <c:pt idx="9">
                  <c:v>1.9748891639999897</c:v>
                </c:pt>
                <c:pt idx="10">
                  <c:v>1.5098903440000129</c:v>
                </c:pt>
                <c:pt idx="11">
                  <c:v>1.7475770710000091</c:v>
                </c:pt>
                <c:pt idx="12">
                  <c:v>1.9225630809999927</c:v>
                </c:pt>
                <c:pt idx="13">
                  <c:v>1.2859852790000019</c:v>
                </c:pt>
                <c:pt idx="14">
                  <c:v>1.9064955289999972</c:v>
                </c:pt>
                <c:pt idx="15">
                  <c:v>1.6839249779999932</c:v>
                </c:pt>
                <c:pt idx="16">
                  <c:v>1.6952016759999964</c:v>
                </c:pt>
                <c:pt idx="17">
                  <c:v>1.7693309080000006</c:v>
                </c:pt>
                <c:pt idx="18">
                  <c:v>1.7180476599999963</c:v>
                </c:pt>
                <c:pt idx="19">
                  <c:v>1.7186686499999979</c:v>
                </c:pt>
              </c:numCache>
            </c:numRef>
          </c:val>
        </c:ser>
        <c:ser>
          <c:idx val="0"/>
          <c:order val="1"/>
          <c:tx>
            <c:v>Non-OPEC production growth (left axis)</c:v>
          </c:tx>
          <c:spPr>
            <a:solidFill>
              <a:schemeClr val="accent3"/>
            </a:solidFill>
          </c:spPr>
          <c:invertIfNegative val="0"/>
          <c:val>
            <c:numRef>
              <c:f>'Fig10'!$G$32:$G$51</c:f>
              <c:numCache>
                <c:formatCode>0.00</c:formatCode>
                <c:ptCount val="20"/>
                <c:pt idx="0">
                  <c:v>2.5762298280000024</c:v>
                </c:pt>
                <c:pt idx="1">
                  <c:v>1.6575597329999994</c:v>
                </c:pt>
                <c:pt idx="2">
                  <c:v>1.5463143689999939</c:v>
                </c:pt>
                <c:pt idx="3">
                  <c:v>0.53772351399999962</c:v>
                </c:pt>
                <c:pt idx="4">
                  <c:v>0.11897672799999981</c:v>
                </c:pt>
                <c:pt idx="5">
                  <c:v>-0.74805304199999512</c:v>
                </c:pt>
                <c:pt idx="6">
                  <c:v>-1.0058917339999951</c:v>
                </c:pt>
                <c:pt idx="7">
                  <c:v>-0.41385015799999536</c:v>
                </c:pt>
                <c:pt idx="8">
                  <c:v>1.1771686999999531E-2</c:v>
                </c:pt>
                <c:pt idx="9">
                  <c:v>0.9088844629999997</c:v>
                </c:pt>
                <c:pt idx="10">
                  <c:v>0.99573851299999916</c:v>
                </c:pt>
                <c:pt idx="11">
                  <c:v>0.85391554599999608</c:v>
                </c:pt>
                <c:pt idx="12">
                  <c:v>1.4237994479999969</c:v>
                </c:pt>
                <c:pt idx="13">
                  <c:v>2.7837697430000006</c:v>
                </c:pt>
                <c:pt idx="14">
                  <c:v>3.1269716819999971</c:v>
                </c:pt>
                <c:pt idx="15">
                  <c:v>2.7177549069999998</c:v>
                </c:pt>
                <c:pt idx="16">
                  <c:v>2.0437413750000033</c:v>
                </c:pt>
                <c:pt idx="17">
                  <c:v>1.3210380169999993</c:v>
                </c:pt>
                <c:pt idx="18">
                  <c:v>0.82196644300000088</c:v>
                </c:pt>
                <c:pt idx="19">
                  <c:v>0.57535319600000179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472155040"/>
        <c:axId val="472155600"/>
      </c:barChart>
      <c:lineChart>
        <c:grouping val="standard"/>
        <c:varyColors val="0"/>
        <c:ser>
          <c:idx val="3"/>
          <c:order val="3"/>
          <c:tx>
            <c:v>Change in WTI price (right axis)</c:v>
          </c:tx>
          <c:spPr>
            <a:ln>
              <a:solidFill>
                <a:srgbClr val="000000"/>
              </a:solidFill>
            </a:ln>
          </c:spPr>
          <c:marker>
            <c:symbol val="none"/>
          </c:marker>
          <c:cat>
            <c:strRef>
              <c:f>'Fig10'!$A$32:$A$51</c:f>
              <c:strCache>
                <c:ptCount val="20"/>
                <c:pt idx="0">
                  <c:v>2015-Q1</c:v>
                </c:pt>
                <c:pt idx="1">
                  <c:v>2015-Q2</c:v>
                </c:pt>
                <c:pt idx="2">
                  <c:v>2015-Q3</c:v>
                </c:pt>
                <c:pt idx="3">
                  <c:v>2015-Q4</c:v>
                </c:pt>
                <c:pt idx="4">
                  <c:v>2016-Q1</c:v>
                </c:pt>
                <c:pt idx="5">
                  <c:v>2016-Q2</c:v>
                </c:pt>
                <c:pt idx="6">
                  <c:v>2016-Q3</c:v>
                </c:pt>
                <c:pt idx="7">
                  <c:v>2016-Q4</c:v>
                </c:pt>
                <c:pt idx="8">
                  <c:v>2017-Q1</c:v>
                </c:pt>
                <c:pt idx="9">
                  <c:v>2017-Q2</c:v>
                </c:pt>
                <c:pt idx="10">
                  <c:v>2017-Q3</c:v>
                </c:pt>
                <c:pt idx="11">
                  <c:v>2017-Q4</c:v>
                </c:pt>
                <c:pt idx="12">
                  <c:v>2018-Q1</c:v>
                </c:pt>
                <c:pt idx="13">
                  <c:v>2018-Q2</c:v>
                </c:pt>
                <c:pt idx="14">
                  <c:v>2018-Q3</c:v>
                </c:pt>
                <c:pt idx="15">
                  <c:v>2018-Q4</c:v>
                </c:pt>
                <c:pt idx="16">
                  <c:v>2019-Q1</c:v>
                </c:pt>
                <c:pt idx="17">
                  <c:v>2019-Q2</c:v>
                </c:pt>
                <c:pt idx="18">
                  <c:v>2019-Q3</c:v>
                </c:pt>
                <c:pt idx="19">
                  <c:v>2019-Q4</c:v>
                </c:pt>
              </c:strCache>
            </c:strRef>
          </c:cat>
          <c:val>
            <c:numRef>
              <c:f>'Fig10'!$I$32:$I$51</c:f>
              <c:numCache>
                <c:formatCode>0.00</c:formatCode>
                <c:ptCount val="20"/>
                <c:pt idx="0">
                  <c:v>-50.193803278999994</c:v>
                </c:pt>
                <c:pt idx="1">
                  <c:v>-45.492206353000007</c:v>
                </c:pt>
                <c:pt idx="2">
                  <c:v>-51.315432451999996</c:v>
                </c:pt>
                <c:pt idx="3">
                  <c:v>-31.274656250000007</c:v>
                </c:pt>
                <c:pt idx="4">
                  <c:v>-15.133032787000005</c:v>
                </c:pt>
                <c:pt idx="5">
                  <c:v>-12.394460316999997</c:v>
                </c:pt>
                <c:pt idx="6">
                  <c:v>-1.7022081729999954</c:v>
                </c:pt>
                <c:pt idx="7">
                  <c:v>7.2439999999999998</c:v>
                </c:pt>
                <c:pt idx="8">
                  <c:v>18.2839758</c:v>
                </c:pt>
                <c:pt idx="9">
                  <c:v>2.6898125000000022</c:v>
                </c:pt>
                <c:pt idx="10">
                  <c:v>3.3055312499999943</c:v>
                </c:pt>
                <c:pt idx="11">
                  <c:v>6.0856398809999988</c:v>
                </c:pt>
                <c:pt idx="12">
                  <c:v>10.826826421</c:v>
                </c:pt>
                <c:pt idx="13">
                  <c:v>10.178312499999997</c:v>
                </c:pt>
                <c:pt idx="14">
                  <c:v>7.8430000000000035</c:v>
                </c:pt>
                <c:pt idx="15">
                  <c:v>0.73404761900000182</c:v>
                </c:pt>
                <c:pt idx="16">
                  <c:v>-6.4620645159999981</c:v>
                </c:pt>
                <c:pt idx="17">
                  <c:v>-1.671875</c:v>
                </c:pt>
                <c:pt idx="18">
                  <c:v>2</c:v>
                </c:pt>
                <c:pt idx="19">
                  <c:v>3.328125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72156160"/>
        <c:axId val="472156720"/>
      </c:lineChart>
      <c:scatterChart>
        <c:scatterStyle val="lineMarker"/>
        <c:varyColors val="0"/>
        <c:ser>
          <c:idx val="2"/>
          <c:order val="2"/>
          <c:tx>
            <c:strRef>
              <c:f>'Fig10'!$B$54</c:f>
              <c:strCache>
                <c:ptCount val="1"/>
                <c:pt idx="0">
                  <c:v>Forecast</c:v>
                </c:pt>
              </c:strCache>
            </c:strRef>
          </c:tx>
          <c:spPr>
            <a:ln w="12700">
              <a:solidFill>
                <a:srgbClr val="000000"/>
              </a:solidFill>
              <a:prstDash val="dash"/>
            </a:ln>
          </c:spPr>
          <c:marker>
            <c:symbol val="none"/>
          </c:marker>
          <c:dLbls>
            <c:dLbl>
              <c:idx val="0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1"/>
              <c:layout>
                <c:manualLayout>
                  <c:x val="0.12543535716572021"/>
                  <c:y val="3.974929766944961E-2"/>
                </c:manualLayout>
              </c:layout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noFill/>
              <a:ln>
                <a:noFill/>
              </a:ln>
              <a:effectLst/>
            </c:sp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'Fig10'!$A$55:$A$56</c:f>
              <c:numCache>
                <c:formatCode>General</c:formatCode>
                <c:ptCount val="2"/>
                <c:pt idx="0">
                  <c:v>12.5</c:v>
                </c:pt>
                <c:pt idx="1">
                  <c:v>12.5</c:v>
                </c:pt>
              </c:numCache>
            </c:numRef>
          </c:xVal>
          <c:yVal>
            <c:numRef>
              <c:f>'Fig10'!$B$55:$B$56</c:f>
              <c:numCache>
                <c:formatCode>0</c:formatCode>
                <c:ptCount val="2"/>
                <c:pt idx="0">
                  <c:v>-6</c:v>
                </c:pt>
                <c:pt idx="1">
                  <c:v>6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72155040"/>
        <c:axId val="472155600"/>
      </c:scatterChart>
      <c:catAx>
        <c:axId val="472155040"/>
        <c:scaling>
          <c:orientation val="minMax"/>
        </c:scaling>
        <c:delete val="0"/>
        <c:axPos val="b"/>
        <c:majorTickMark val="out"/>
        <c:minorTickMark val="none"/>
        <c:tickLblPos val="none"/>
        <c:spPr>
          <a:ln>
            <a:solidFill>
              <a:schemeClr val="tx1"/>
            </a:solidFill>
          </a:ln>
        </c:spPr>
        <c:crossAx val="472155600"/>
        <c:crossesAt val="0"/>
        <c:auto val="0"/>
        <c:lblAlgn val="ctr"/>
        <c:lblOffset val="100"/>
        <c:tickLblSkip val="4"/>
        <c:tickMarkSkip val="1"/>
        <c:noMultiLvlLbl val="0"/>
      </c:catAx>
      <c:valAx>
        <c:axId val="472155600"/>
        <c:scaling>
          <c:orientation val="minMax"/>
          <c:max val="6"/>
          <c:min val="-6"/>
        </c:scaling>
        <c:delete val="0"/>
        <c:axPos val="l"/>
        <c:majorGridlines>
          <c:spPr>
            <a:ln>
              <a:solidFill>
                <a:schemeClr val="bg1">
                  <a:lumMod val="75000"/>
                </a:schemeClr>
              </a:solidFill>
            </a:ln>
          </c:spPr>
        </c:majorGridlines>
        <c:numFmt formatCode="0" sourceLinked="0"/>
        <c:majorTickMark val="out"/>
        <c:minorTickMark val="none"/>
        <c:tickLblPos val="nextTo"/>
        <c:spPr>
          <a:ln>
            <a:noFill/>
          </a:ln>
        </c:spPr>
        <c:crossAx val="472155040"/>
        <c:crosses val="autoZero"/>
        <c:crossBetween val="between"/>
      </c:valAx>
      <c:catAx>
        <c:axId val="47215616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low"/>
        <c:spPr>
          <a:ln>
            <a:solidFill>
              <a:srgbClr val="000000"/>
            </a:solidFill>
          </a:ln>
        </c:spPr>
        <c:crossAx val="472156720"/>
        <c:crossesAt val="0"/>
        <c:auto val="0"/>
        <c:lblAlgn val="ctr"/>
        <c:lblOffset val="100"/>
        <c:tickLblSkip val="4"/>
        <c:noMultiLvlLbl val="0"/>
      </c:catAx>
      <c:valAx>
        <c:axId val="472156720"/>
        <c:scaling>
          <c:orientation val="minMax"/>
          <c:max val="60"/>
          <c:min val="-60"/>
        </c:scaling>
        <c:delete val="0"/>
        <c:axPos val="r"/>
        <c:numFmt formatCode="0" sourceLinked="0"/>
        <c:majorTickMark val="out"/>
        <c:minorTickMark val="none"/>
        <c:tickLblPos val="nextTo"/>
        <c:spPr>
          <a:ln>
            <a:noFill/>
          </a:ln>
        </c:spPr>
        <c:crossAx val="472156160"/>
        <c:crosses val="max"/>
        <c:crossBetween val="between"/>
      </c:valAx>
      <c:spPr>
        <a:ln>
          <a:noFill/>
        </a:ln>
      </c:spPr>
    </c:plotArea>
    <c:legend>
      <c:legendPos val="l"/>
      <c:legendEntry>
        <c:idx val="3"/>
        <c:delete val="1"/>
      </c:legendEntry>
      <c:layout>
        <c:manualLayout>
          <c:xMode val="edge"/>
          <c:yMode val="edge"/>
          <c:x val="4.1811846689895474E-2"/>
          <c:y val="0.17151078225774541"/>
          <c:w val="0.49472706155632984"/>
          <c:h val="0.1597862989019864"/>
        </c:manualLayout>
      </c:layout>
      <c:overlay val="1"/>
    </c:legend>
    <c:plotVisOnly val="1"/>
    <c:dispBlanksAs val="gap"/>
    <c:showDLblsOverMax val="0"/>
  </c:chart>
  <c:spPr>
    <a:ln>
      <a:noFill/>
    </a:ln>
  </c:spPr>
  <c:txPr>
    <a:bodyPr/>
    <a:lstStyle/>
    <a:p>
      <a:pPr>
        <a:defRPr sz="1000">
          <a:latin typeface="Arial" pitchFamily="34" charset="0"/>
          <a:cs typeface="Arial" pitchFamily="34" charset="0"/>
        </a:defRPr>
      </a:pPr>
      <a:endParaRPr lang="en-US"/>
    </a:p>
  </c:txPr>
  <c:printSettings>
    <c:headerFooter/>
    <c:pageMargins b="0.75000000000001465" l="0.70000000000000062" r="0.70000000000000062" t="0.75000000000001465" header="0.30000000000000032" footer="0.30000000000000032"/>
    <c:pageSetup orientation="landscape"/>
  </c:printSettings>
  <c:userShapes r:id="rId1"/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 algn="l">
              <a:defRPr/>
            </a:pPr>
            <a:r>
              <a:rPr lang="en-US" sz="1400" b="0"/>
              <a:t>OPEC surplus crude oil production capacity</a:t>
            </a:r>
          </a:p>
          <a:p>
            <a:pPr algn="l">
              <a:defRPr/>
            </a:pPr>
            <a:r>
              <a:rPr lang="en-US" sz="1000" b="0"/>
              <a:t>million barrels per day</a:t>
            </a:r>
          </a:p>
        </c:rich>
      </c:tx>
      <c:layout>
        <c:manualLayout>
          <c:xMode val="edge"/>
          <c:yMode val="edge"/>
          <c:x val="9.9145299145300247E-3"/>
          <c:y val="1.574803149606387E-2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5.3929234455449164E-2"/>
          <c:y val="0.17117395828480017"/>
          <c:w val="0.92517819418914105"/>
          <c:h val="0.59641553681529458"/>
        </c:manualLayout>
      </c:layout>
      <c:areaChart>
        <c:grouping val="standard"/>
        <c:varyColors val="0"/>
        <c:ser>
          <c:idx val="0"/>
          <c:order val="1"/>
          <c:spPr>
            <a:solidFill>
              <a:schemeClr val="accent6">
                <a:lumMod val="40000"/>
                <a:lumOff val="60000"/>
                <a:alpha val="50000"/>
              </a:schemeClr>
            </a:solidFill>
          </c:spPr>
          <c:cat>
            <c:numRef>
              <c:f>'Fig11'!$B$28:$B$42</c:f>
              <c:numCache>
                <c:formatCode>General</c:formatCode>
                <c:ptCount val="15"/>
                <c:pt idx="0">
                  <c:v>2006</c:v>
                </c:pt>
                <c:pt idx="1">
                  <c:v>2007</c:v>
                </c:pt>
                <c:pt idx="2">
                  <c:v>2008</c:v>
                </c:pt>
                <c:pt idx="3">
                  <c:v>2009</c:v>
                </c:pt>
                <c:pt idx="4">
                  <c:v>2010</c:v>
                </c:pt>
                <c:pt idx="5">
                  <c:v>2011</c:v>
                </c:pt>
                <c:pt idx="6">
                  <c:v>2012</c:v>
                </c:pt>
                <c:pt idx="7">
                  <c:v>2013</c:v>
                </c:pt>
                <c:pt idx="8">
                  <c:v>2014</c:v>
                </c:pt>
                <c:pt idx="9">
                  <c:v>2015</c:v>
                </c:pt>
                <c:pt idx="10">
                  <c:v>2016</c:v>
                </c:pt>
                <c:pt idx="11">
                  <c:v>2017</c:v>
                </c:pt>
                <c:pt idx="12">
                  <c:v>2018</c:v>
                </c:pt>
                <c:pt idx="13">
                  <c:v>2019</c:v>
                </c:pt>
                <c:pt idx="14">
                  <c:v>2020</c:v>
                </c:pt>
              </c:numCache>
            </c:numRef>
          </c:cat>
          <c:val>
            <c:numRef>
              <c:f>'Fig11'!$D$28:$D$42</c:f>
              <c:numCache>
                <c:formatCode>0.00</c:formatCode>
                <c:ptCount val="15"/>
                <c:pt idx="0">
                  <c:v>2.3056405999363641</c:v>
                </c:pt>
                <c:pt idx="1">
                  <c:v>2.3056405999363641</c:v>
                </c:pt>
                <c:pt idx="2">
                  <c:v>2.3056405999363641</c:v>
                </c:pt>
                <c:pt idx="3">
                  <c:v>2.3056405999363641</c:v>
                </c:pt>
                <c:pt idx="4">
                  <c:v>2.3056405999363641</c:v>
                </c:pt>
                <c:pt idx="5">
                  <c:v>2.3056405999363641</c:v>
                </c:pt>
                <c:pt idx="6">
                  <c:v>2.3056405999363641</c:v>
                </c:pt>
                <c:pt idx="7">
                  <c:v>2.3056405999363641</c:v>
                </c:pt>
                <c:pt idx="8">
                  <c:v>2.3056405999363641</c:v>
                </c:pt>
                <c:pt idx="9">
                  <c:v>2.3056405999363641</c:v>
                </c:pt>
                <c:pt idx="10">
                  <c:v>2.3056405999363641</c:v>
                </c:pt>
                <c:pt idx="11">
                  <c:v>2.3056405999363641</c:v>
                </c:pt>
                <c:pt idx="12">
                  <c:v>2.3056405999363641</c:v>
                </c:pt>
                <c:pt idx="13">
                  <c:v>2.3056405999363641</c:v>
                </c:pt>
                <c:pt idx="14">
                  <c:v>2.3056405999363641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72161200"/>
        <c:axId val="472161760"/>
      </c:areaChart>
      <c:barChart>
        <c:barDir val="col"/>
        <c:grouping val="clustered"/>
        <c:varyColors val="0"/>
        <c:ser>
          <c:idx val="1"/>
          <c:order val="0"/>
          <c:tx>
            <c:v>OPEC surplus capacity</c:v>
          </c:tx>
          <c:spPr>
            <a:solidFill>
              <a:schemeClr val="accent1"/>
            </a:solidFill>
          </c:spPr>
          <c:invertIfNegative val="0"/>
          <c:cat>
            <c:numRef>
              <c:f>'Fig11'!$B$28:$B$42</c:f>
              <c:numCache>
                <c:formatCode>General</c:formatCode>
                <c:ptCount val="15"/>
                <c:pt idx="0">
                  <c:v>2006</c:v>
                </c:pt>
                <c:pt idx="1">
                  <c:v>2007</c:v>
                </c:pt>
                <c:pt idx="2">
                  <c:v>2008</c:v>
                </c:pt>
                <c:pt idx="3">
                  <c:v>2009</c:v>
                </c:pt>
                <c:pt idx="4">
                  <c:v>2010</c:v>
                </c:pt>
                <c:pt idx="5">
                  <c:v>2011</c:v>
                </c:pt>
                <c:pt idx="6">
                  <c:v>2012</c:v>
                </c:pt>
                <c:pt idx="7">
                  <c:v>2013</c:v>
                </c:pt>
                <c:pt idx="8">
                  <c:v>2014</c:v>
                </c:pt>
                <c:pt idx="9">
                  <c:v>2015</c:v>
                </c:pt>
                <c:pt idx="10">
                  <c:v>2016</c:v>
                </c:pt>
                <c:pt idx="11">
                  <c:v>2017</c:v>
                </c:pt>
                <c:pt idx="12">
                  <c:v>2018</c:v>
                </c:pt>
                <c:pt idx="13">
                  <c:v>2019</c:v>
                </c:pt>
                <c:pt idx="14">
                  <c:v>2020</c:v>
                </c:pt>
              </c:numCache>
            </c:numRef>
          </c:cat>
          <c:val>
            <c:numRef>
              <c:f>'Fig11'!$C$28:$C$42</c:f>
              <c:numCache>
                <c:formatCode>0.00</c:formatCode>
                <c:ptCount val="15"/>
                <c:pt idx="1">
                  <c:v>2.0908904110000002</c:v>
                </c:pt>
                <c:pt idx="2">
                  <c:v>1.3971859712000001</c:v>
                </c:pt>
                <c:pt idx="3">
                  <c:v>3.7938767950000001</c:v>
                </c:pt>
                <c:pt idx="4">
                  <c:v>3.9796438959999998</c:v>
                </c:pt>
                <c:pt idx="5">
                  <c:v>3.0467075916000002</c:v>
                </c:pt>
                <c:pt idx="6">
                  <c:v>2.1222317841999998</c:v>
                </c:pt>
                <c:pt idx="7">
                  <c:v>2.1555079467999998</c:v>
                </c:pt>
                <c:pt idx="8">
                  <c:v>2.0733064207999998</c:v>
                </c:pt>
                <c:pt idx="9">
                  <c:v>1.4588789589</c:v>
                </c:pt>
                <c:pt idx="10">
                  <c:v>1.1465592896000001</c:v>
                </c:pt>
                <c:pt idx="11">
                  <c:v>2.0972575342000002</c:v>
                </c:pt>
                <c:pt idx="12">
                  <c:v>1.8686931507</c:v>
                </c:pt>
                <c:pt idx="13">
                  <c:v>1.3382328767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axId val="472161200"/>
        <c:axId val="472161760"/>
      </c:barChart>
      <c:scatterChart>
        <c:scatterStyle val="lineMarker"/>
        <c:varyColors val="0"/>
        <c:ser>
          <c:idx val="2"/>
          <c:order val="2"/>
          <c:spPr>
            <a:ln w="12700">
              <a:solidFill>
                <a:schemeClr val="tx1"/>
              </a:solidFill>
              <a:prstDash val="sysDash"/>
            </a:ln>
          </c:spPr>
          <c:marker>
            <c:symbol val="none"/>
          </c:marker>
          <c:xVal>
            <c:numRef>
              <c:f>'Fig11'!$B$46:$B$48</c:f>
              <c:numCache>
                <c:formatCode>General</c:formatCode>
                <c:ptCount val="3"/>
                <c:pt idx="1">
                  <c:v>11</c:v>
                </c:pt>
                <c:pt idx="2">
                  <c:v>11</c:v>
                </c:pt>
              </c:numCache>
            </c:numRef>
          </c:xVal>
          <c:yVal>
            <c:numRef>
              <c:f>'Fig11'!$C$46:$C$48</c:f>
              <c:numCache>
                <c:formatCode>General</c:formatCode>
                <c:ptCount val="3"/>
                <c:pt idx="0">
                  <c:v>0</c:v>
                </c:pt>
                <c:pt idx="1">
                  <c:v>0</c:v>
                </c:pt>
                <c:pt idx="2">
                  <c:v>1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72162320"/>
        <c:axId val="472162880"/>
      </c:scatterChart>
      <c:dateAx>
        <c:axId val="472161200"/>
        <c:scaling>
          <c:orientation val="minMax"/>
          <c:max val="2019"/>
          <c:min val="2007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>
            <a:solidFill>
              <a:schemeClr val="tx1"/>
            </a:solidFill>
          </a:ln>
        </c:spPr>
        <c:crossAx val="472161760"/>
        <c:crosses val="autoZero"/>
        <c:auto val="0"/>
        <c:lblOffset val="100"/>
        <c:baseTimeUnit val="days"/>
      </c:dateAx>
      <c:valAx>
        <c:axId val="472161760"/>
        <c:scaling>
          <c:orientation val="minMax"/>
          <c:max val="6"/>
          <c:min val="0"/>
        </c:scaling>
        <c:delete val="0"/>
        <c:axPos val="l"/>
        <c:majorGridlines>
          <c:spPr>
            <a:ln>
              <a:solidFill>
                <a:schemeClr val="bg1">
                  <a:lumMod val="75000"/>
                </a:schemeClr>
              </a:solidFill>
            </a:ln>
          </c:spPr>
        </c:majorGridlines>
        <c:numFmt formatCode="0" sourceLinked="0"/>
        <c:majorTickMark val="out"/>
        <c:minorTickMark val="none"/>
        <c:tickLblPos val="nextTo"/>
        <c:spPr>
          <a:ln>
            <a:noFill/>
          </a:ln>
        </c:spPr>
        <c:crossAx val="472161200"/>
        <c:crosses val="autoZero"/>
        <c:crossBetween val="between"/>
      </c:valAx>
      <c:valAx>
        <c:axId val="472162320"/>
        <c:scaling>
          <c:orientation val="minMax"/>
          <c:max val="13"/>
          <c:min val="0"/>
        </c:scaling>
        <c:delete val="0"/>
        <c:axPos val="t"/>
        <c:numFmt formatCode="General" sourceLinked="1"/>
        <c:majorTickMark val="none"/>
        <c:minorTickMark val="none"/>
        <c:tickLblPos val="none"/>
        <c:spPr>
          <a:ln>
            <a:noFill/>
          </a:ln>
        </c:spPr>
        <c:crossAx val="472162880"/>
        <c:crosses val="max"/>
        <c:crossBetween val="midCat"/>
        <c:majorUnit val="1"/>
      </c:valAx>
      <c:valAx>
        <c:axId val="472162880"/>
        <c:scaling>
          <c:orientation val="minMax"/>
          <c:max val="1"/>
          <c:min val="0"/>
        </c:scaling>
        <c:delete val="0"/>
        <c:axPos val="r"/>
        <c:numFmt formatCode="General" sourceLinked="1"/>
        <c:majorTickMark val="none"/>
        <c:minorTickMark val="none"/>
        <c:tickLblPos val="none"/>
        <c:spPr>
          <a:ln>
            <a:noFill/>
          </a:ln>
        </c:spPr>
        <c:crossAx val="472162320"/>
        <c:crosses val="max"/>
        <c:crossBetween val="midCat"/>
      </c:valAx>
      <c:spPr>
        <a:ln>
          <a:noFill/>
        </a:ln>
      </c:spPr>
    </c:plotArea>
    <c:plotVisOnly val="1"/>
    <c:dispBlanksAs val="gap"/>
    <c:showDLblsOverMax val="0"/>
  </c:chart>
  <c:spPr>
    <a:ln>
      <a:noFill/>
    </a:ln>
  </c:spPr>
  <c:txPr>
    <a:bodyPr/>
    <a:lstStyle/>
    <a:p>
      <a:pPr>
        <a:defRPr sz="1000">
          <a:latin typeface="Arial" pitchFamily="34" charset="0"/>
          <a:cs typeface="Arial" pitchFamily="34" charset="0"/>
        </a:defRPr>
      </a:pPr>
      <a:endParaRPr lang="en-US"/>
    </a:p>
  </c:txPr>
  <c:printSettings>
    <c:headerFooter/>
    <c:pageMargins b="0.75000000000001465" l="0.70000000000000062" r="0.70000000000000062" t="0.75000000000001465" header="0.30000000000000032" footer="0.30000000000000032"/>
    <c:pageSetup orientation="landscape"/>
  </c:printSettings>
  <c:userShapes r:id="rId1"/>
</c:chartSpace>
</file>

<file path=xl/charts/chart1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 algn="l">
              <a:defRPr/>
            </a:pPr>
            <a:r>
              <a:rPr lang="en-US" sz="1400" b="0"/>
              <a:t>OECD commercial stocks of crude oil and </a:t>
            </a:r>
          </a:p>
          <a:p>
            <a:pPr algn="l">
              <a:defRPr/>
            </a:pPr>
            <a:r>
              <a:rPr lang="en-US" sz="1400" b="0"/>
              <a:t>other liquids</a:t>
            </a:r>
          </a:p>
          <a:p>
            <a:pPr algn="l">
              <a:defRPr/>
            </a:pPr>
            <a:r>
              <a:rPr lang="en-US" sz="1000" b="0"/>
              <a:t>days of supply</a:t>
            </a:r>
          </a:p>
        </c:rich>
      </c:tx>
      <c:layout>
        <c:manualLayout>
          <c:xMode val="edge"/>
          <c:yMode val="edge"/>
          <c:x val="9.9002258863983474E-3"/>
          <c:y val="7.8584851449781789E-3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6.1961462134306394E-2"/>
          <c:y val="0.21456646321576667"/>
          <c:w val="0.91714596651028379"/>
          <c:h val="0.53329916600661609"/>
        </c:manualLayout>
      </c:layout>
      <c:areaChart>
        <c:grouping val="stacked"/>
        <c:varyColors val="0"/>
        <c:ser>
          <c:idx val="1"/>
          <c:order val="1"/>
          <c:tx>
            <c:v>Normal range (low)</c:v>
          </c:tx>
          <c:spPr>
            <a:noFill/>
            <a:ln>
              <a:noFill/>
            </a:ln>
          </c:spPr>
          <c:cat>
            <c:numRef>
              <c:f>'Fig12'!$A$29:$A$112</c:f>
              <c:numCache>
                <c:formatCode>mmm\ yyyy</c:formatCode>
                <c:ptCount val="84"/>
                <c:pt idx="0">
                  <c:v>41275</c:v>
                </c:pt>
                <c:pt idx="1">
                  <c:v>41306</c:v>
                </c:pt>
                <c:pt idx="2">
                  <c:v>41334</c:v>
                </c:pt>
                <c:pt idx="3">
                  <c:v>41365</c:v>
                </c:pt>
                <c:pt idx="4">
                  <c:v>41395</c:v>
                </c:pt>
                <c:pt idx="5">
                  <c:v>41426</c:v>
                </c:pt>
                <c:pt idx="6">
                  <c:v>41456</c:v>
                </c:pt>
                <c:pt idx="7">
                  <c:v>41487</c:v>
                </c:pt>
                <c:pt idx="8">
                  <c:v>41518</c:v>
                </c:pt>
                <c:pt idx="9">
                  <c:v>41548</c:v>
                </c:pt>
                <c:pt idx="10">
                  <c:v>41579</c:v>
                </c:pt>
                <c:pt idx="11">
                  <c:v>41609</c:v>
                </c:pt>
                <c:pt idx="12">
                  <c:v>41640</c:v>
                </c:pt>
                <c:pt idx="13">
                  <c:v>41671</c:v>
                </c:pt>
                <c:pt idx="14">
                  <c:v>41699</c:v>
                </c:pt>
                <c:pt idx="15">
                  <c:v>41730</c:v>
                </c:pt>
                <c:pt idx="16">
                  <c:v>41760</c:v>
                </c:pt>
                <c:pt idx="17">
                  <c:v>41791</c:v>
                </c:pt>
                <c:pt idx="18">
                  <c:v>41821</c:v>
                </c:pt>
                <c:pt idx="19">
                  <c:v>41852</c:v>
                </c:pt>
                <c:pt idx="20">
                  <c:v>41883</c:v>
                </c:pt>
                <c:pt idx="21">
                  <c:v>41913</c:v>
                </c:pt>
                <c:pt idx="22">
                  <c:v>41944</c:v>
                </c:pt>
                <c:pt idx="23">
                  <c:v>41974</c:v>
                </c:pt>
                <c:pt idx="24">
                  <c:v>42005</c:v>
                </c:pt>
                <c:pt idx="25">
                  <c:v>42036</c:v>
                </c:pt>
                <c:pt idx="26">
                  <c:v>42064</c:v>
                </c:pt>
                <c:pt idx="27">
                  <c:v>42095</c:v>
                </c:pt>
                <c:pt idx="28">
                  <c:v>42125</c:v>
                </c:pt>
                <c:pt idx="29">
                  <c:v>42156</c:v>
                </c:pt>
                <c:pt idx="30">
                  <c:v>42186</c:v>
                </c:pt>
                <c:pt idx="31">
                  <c:v>42217</c:v>
                </c:pt>
                <c:pt idx="32">
                  <c:v>42248</c:v>
                </c:pt>
                <c:pt idx="33">
                  <c:v>42278</c:v>
                </c:pt>
                <c:pt idx="34">
                  <c:v>42309</c:v>
                </c:pt>
                <c:pt idx="35">
                  <c:v>42339</c:v>
                </c:pt>
                <c:pt idx="36">
                  <c:v>42370</c:v>
                </c:pt>
                <c:pt idx="37">
                  <c:v>42401</c:v>
                </c:pt>
                <c:pt idx="38">
                  <c:v>42430</c:v>
                </c:pt>
                <c:pt idx="39">
                  <c:v>42461</c:v>
                </c:pt>
                <c:pt idx="40">
                  <c:v>42491</c:v>
                </c:pt>
                <c:pt idx="41">
                  <c:v>42522</c:v>
                </c:pt>
                <c:pt idx="42">
                  <c:v>42552</c:v>
                </c:pt>
                <c:pt idx="43">
                  <c:v>42583</c:v>
                </c:pt>
                <c:pt idx="44">
                  <c:v>42614</c:v>
                </c:pt>
                <c:pt idx="45">
                  <c:v>42644</c:v>
                </c:pt>
                <c:pt idx="46">
                  <c:v>42675</c:v>
                </c:pt>
                <c:pt idx="47">
                  <c:v>42705</c:v>
                </c:pt>
                <c:pt idx="48">
                  <c:v>42736</c:v>
                </c:pt>
                <c:pt idx="49">
                  <c:v>42767</c:v>
                </c:pt>
                <c:pt idx="50">
                  <c:v>42795</c:v>
                </c:pt>
                <c:pt idx="51">
                  <c:v>42826</c:v>
                </c:pt>
                <c:pt idx="52">
                  <c:v>42856</c:v>
                </c:pt>
                <c:pt idx="53">
                  <c:v>42887</c:v>
                </c:pt>
                <c:pt idx="54">
                  <c:v>42917</c:v>
                </c:pt>
                <c:pt idx="55">
                  <c:v>42948</c:v>
                </c:pt>
                <c:pt idx="56">
                  <c:v>42979</c:v>
                </c:pt>
                <c:pt idx="57">
                  <c:v>43009</c:v>
                </c:pt>
                <c:pt idx="58">
                  <c:v>43040</c:v>
                </c:pt>
                <c:pt idx="59">
                  <c:v>43070</c:v>
                </c:pt>
                <c:pt idx="60">
                  <c:v>43101</c:v>
                </c:pt>
                <c:pt idx="61">
                  <c:v>43132</c:v>
                </c:pt>
                <c:pt idx="62">
                  <c:v>43160</c:v>
                </c:pt>
                <c:pt idx="63">
                  <c:v>43191</c:v>
                </c:pt>
                <c:pt idx="64">
                  <c:v>43221</c:v>
                </c:pt>
                <c:pt idx="65">
                  <c:v>43252</c:v>
                </c:pt>
                <c:pt idx="66">
                  <c:v>43282</c:v>
                </c:pt>
                <c:pt idx="67">
                  <c:v>43313</c:v>
                </c:pt>
                <c:pt idx="68">
                  <c:v>43344</c:v>
                </c:pt>
                <c:pt idx="69">
                  <c:v>43374</c:v>
                </c:pt>
                <c:pt idx="70">
                  <c:v>43405</c:v>
                </c:pt>
                <c:pt idx="71">
                  <c:v>43435</c:v>
                </c:pt>
                <c:pt idx="72">
                  <c:v>43466</c:v>
                </c:pt>
                <c:pt idx="73">
                  <c:v>43497</c:v>
                </c:pt>
                <c:pt idx="74">
                  <c:v>43525</c:v>
                </c:pt>
                <c:pt idx="75">
                  <c:v>43556</c:v>
                </c:pt>
                <c:pt idx="76">
                  <c:v>43586</c:v>
                </c:pt>
                <c:pt idx="77">
                  <c:v>43617</c:v>
                </c:pt>
                <c:pt idx="78">
                  <c:v>43647</c:v>
                </c:pt>
                <c:pt idx="79">
                  <c:v>43678</c:v>
                </c:pt>
                <c:pt idx="80">
                  <c:v>43709</c:v>
                </c:pt>
                <c:pt idx="81">
                  <c:v>43739</c:v>
                </c:pt>
                <c:pt idx="82">
                  <c:v>43770</c:v>
                </c:pt>
                <c:pt idx="83">
                  <c:v>43800</c:v>
                </c:pt>
              </c:numCache>
            </c:numRef>
          </c:cat>
          <c:val>
            <c:numRef>
              <c:f>'Fig12'!$C$29:$C$112</c:f>
              <c:numCache>
                <c:formatCode>0</c:formatCode>
                <c:ptCount val="84"/>
                <c:pt idx="0">
                  <c:v>54.897435981999998</c:v>
                </c:pt>
                <c:pt idx="1">
                  <c:v>56.469029079000002</c:v>
                </c:pt>
                <c:pt idx="2">
                  <c:v>57.005357973000002</c:v>
                </c:pt>
                <c:pt idx="3">
                  <c:v>58.171436417999999</c:v>
                </c:pt>
                <c:pt idx="4">
                  <c:v>57.993044619000003</c:v>
                </c:pt>
                <c:pt idx="5">
                  <c:v>56.343992556000003</c:v>
                </c:pt>
                <c:pt idx="6">
                  <c:v>57.229009578000003</c:v>
                </c:pt>
                <c:pt idx="7">
                  <c:v>57.711898046000002</c:v>
                </c:pt>
                <c:pt idx="8">
                  <c:v>57.609909872000003</c:v>
                </c:pt>
                <c:pt idx="9">
                  <c:v>56.140664594</c:v>
                </c:pt>
                <c:pt idx="10">
                  <c:v>56.002136743999998</c:v>
                </c:pt>
                <c:pt idx="11">
                  <c:v>55.985081747000002</c:v>
                </c:pt>
                <c:pt idx="12">
                  <c:v>54.897435981999998</c:v>
                </c:pt>
                <c:pt idx="13">
                  <c:v>56.469029079000002</c:v>
                </c:pt>
                <c:pt idx="14">
                  <c:v>57.005357973000002</c:v>
                </c:pt>
                <c:pt idx="15">
                  <c:v>58.171436417999999</c:v>
                </c:pt>
                <c:pt idx="16">
                  <c:v>57.993044619000003</c:v>
                </c:pt>
                <c:pt idx="17">
                  <c:v>56.343992556000003</c:v>
                </c:pt>
                <c:pt idx="18">
                  <c:v>57.229009578000003</c:v>
                </c:pt>
                <c:pt idx="19">
                  <c:v>57.711898046000002</c:v>
                </c:pt>
                <c:pt idx="20">
                  <c:v>57.609909872000003</c:v>
                </c:pt>
                <c:pt idx="21">
                  <c:v>56.140664594</c:v>
                </c:pt>
                <c:pt idx="22">
                  <c:v>56.002136743999998</c:v>
                </c:pt>
                <c:pt idx="23">
                  <c:v>55.985081747000002</c:v>
                </c:pt>
                <c:pt idx="24">
                  <c:v>54.897435981999998</c:v>
                </c:pt>
                <c:pt idx="25">
                  <c:v>56.469029079000002</c:v>
                </c:pt>
                <c:pt idx="26">
                  <c:v>57.005357973000002</c:v>
                </c:pt>
                <c:pt idx="27">
                  <c:v>58.171436417999999</c:v>
                </c:pt>
                <c:pt idx="28">
                  <c:v>57.993044619000003</c:v>
                </c:pt>
                <c:pt idx="29">
                  <c:v>56.343992556000003</c:v>
                </c:pt>
                <c:pt idx="30">
                  <c:v>57.229009578000003</c:v>
                </c:pt>
                <c:pt idx="31">
                  <c:v>57.711898046000002</c:v>
                </c:pt>
                <c:pt idx="32">
                  <c:v>57.609909872000003</c:v>
                </c:pt>
                <c:pt idx="33">
                  <c:v>56.140664594</c:v>
                </c:pt>
                <c:pt idx="34">
                  <c:v>56.002136743999998</c:v>
                </c:pt>
                <c:pt idx="35">
                  <c:v>55.985081747000002</c:v>
                </c:pt>
                <c:pt idx="36">
                  <c:v>54.897435981999998</c:v>
                </c:pt>
                <c:pt idx="37">
                  <c:v>56.469029079000002</c:v>
                </c:pt>
                <c:pt idx="38">
                  <c:v>57.005357973000002</c:v>
                </c:pt>
                <c:pt idx="39">
                  <c:v>58.171436417999999</c:v>
                </c:pt>
                <c:pt idx="40">
                  <c:v>57.993044619000003</c:v>
                </c:pt>
                <c:pt idx="41">
                  <c:v>56.343992556000003</c:v>
                </c:pt>
                <c:pt idx="42">
                  <c:v>57.229009578000003</c:v>
                </c:pt>
                <c:pt idx="43">
                  <c:v>57.711898046000002</c:v>
                </c:pt>
                <c:pt idx="44">
                  <c:v>57.609909872000003</c:v>
                </c:pt>
                <c:pt idx="45">
                  <c:v>56.140664594</c:v>
                </c:pt>
                <c:pt idx="46">
                  <c:v>56.002136743999998</c:v>
                </c:pt>
                <c:pt idx="47">
                  <c:v>55.985081747000002</c:v>
                </c:pt>
                <c:pt idx="48">
                  <c:v>54.897435981999998</c:v>
                </c:pt>
                <c:pt idx="49">
                  <c:v>56.469029079000002</c:v>
                </c:pt>
                <c:pt idx="50">
                  <c:v>57.005357973000002</c:v>
                </c:pt>
                <c:pt idx="51">
                  <c:v>58.171436417999999</c:v>
                </c:pt>
                <c:pt idx="52">
                  <c:v>57.993044619000003</c:v>
                </c:pt>
                <c:pt idx="53">
                  <c:v>56.343992556000003</c:v>
                </c:pt>
                <c:pt idx="54">
                  <c:v>57.229009578000003</c:v>
                </c:pt>
                <c:pt idx="55">
                  <c:v>57.711898046000002</c:v>
                </c:pt>
                <c:pt idx="56">
                  <c:v>57.609909872000003</c:v>
                </c:pt>
                <c:pt idx="57">
                  <c:v>56.140664594</c:v>
                </c:pt>
                <c:pt idx="58">
                  <c:v>56.002136743999998</c:v>
                </c:pt>
                <c:pt idx="59">
                  <c:v>55.985081747000002</c:v>
                </c:pt>
                <c:pt idx="60">
                  <c:v>54.897435981999998</c:v>
                </c:pt>
                <c:pt idx="61">
                  <c:v>56.469029079000002</c:v>
                </c:pt>
                <c:pt idx="62">
                  <c:v>57.005357973000002</c:v>
                </c:pt>
                <c:pt idx="63">
                  <c:v>58.171436417999999</c:v>
                </c:pt>
                <c:pt idx="64">
                  <c:v>57.993044619000003</c:v>
                </c:pt>
                <c:pt idx="65">
                  <c:v>56.343992556000003</c:v>
                </c:pt>
                <c:pt idx="66">
                  <c:v>57.229009578000003</c:v>
                </c:pt>
                <c:pt idx="67">
                  <c:v>57.711898046000002</c:v>
                </c:pt>
                <c:pt idx="68">
                  <c:v>57.609909872000003</c:v>
                </c:pt>
                <c:pt idx="69">
                  <c:v>56.140664594</c:v>
                </c:pt>
                <c:pt idx="70">
                  <c:v>56.002136743999998</c:v>
                </c:pt>
                <c:pt idx="71">
                  <c:v>55.985081747000002</c:v>
                </c:pt>
                <c:pt idx="72">
                  <c:v>54.897435981999998</c:v>
                </c:pt>
                <c:pt idx="73">
                  <c:v>56.469029079000002</c:v>
                </c:pt>
                <c:pt idx="74">
                  <c:v>57.005357973000002</c:v>
                </c:pt>
                <c:pt idx="75">
                  <c:v>58.171436417999999</c:v>
                </c:pt>
                <c:pt idx="76">
                  <c:v>57.993044619000003</c:v>
                </c:pt>
                <c:pt idx="77">
                  <c:v>56.343992556000003</c:v>
                </c:pt>
                <c:pt idx="78">
                  <c:v>57.229009578000003</c:v>
                </c:pt>
                <c:pt idx="79">
                  <c:v>57.711898046000002</c:v>
                </c:pt>
                <c:pt idx="80">
                  <c:v>57.609909872000003</c:v>
                </c:pt>
                <c:pt idx="81">
                  <c:v>56.140664594</c:v>
                </c:pt>
                <c:pt idx="82">
                  <c:v>56.002136743999998</c:v>
                </c:pt>
                <c:pt idx="83">
                  <c:v>55.985081747000002</c:v>
                </c:pt>
              </c:numCache>
            </c:numRef>
          </c:val>
        </c:ser>
        <c:ser>
          <c:idx val="2"/>
          <c:order val="2"/>
          <c:tx>
            <c:v>Normal range</c:v>
          </c:tx>
          <c:spPr>
            <a:solidFill>
              <a:schemeClr val="accent4">
                <a:lumMod val="60000"/>
                <a:lumOff val="40000"/>
              </a:schemeClr>
            </a:solidFill>
            <a:ln>
              <a:noFill/>
            </a:ln>
          </c:spPr>
          <c:cat>
            <c:numRef>
              <c:f>'Fig12'!$A$29:$A$112</c:f>
              <c:numCache>
                <c:formatCode>mmm\ yyyy</c:formatCode>
                <c:ptCount val="84"/>
                <c:pt idx="0">
                  <c:v>41275</c:v>
                </c:pt>
                <c:pt idx="1">
                  <c:v>41306</c:v>
                </c:pt>
                <c:pt idx="2">
                  <c:v>41334</c:v>
                </c:pt>
                <c:pt idx="3">
                  <c:v>41365</c:v>
                </c:pt>
                <c:pt idx="4">
                  <c:v>41395</c:v>
                </c:pt>
                <c:pt idx="5">
                  <c:v>41426</c:v>
                </c:pt>
                <c:pt idx="6">
                  <c:v>41456</c:v>
                </c:pt>
                <c:pt idx="7">
                  <c:v>41487</c:v>
                </c:pt>
                <c:pt idx="8">
                  <c:v>41518</c:v>
                </c:pt>
                <c:pt idx="9">
                  <c:v>41548</c:v>
                </c:pt>
                <c:pt idx="10">
                  <c:v>41579</c:v>
                </c:pt>
                <c:pt idx="11">
                  <c:v>41609</c:v>
                </c:pt>
                <c:pt idx="12">
                  <c:v>41640</c:v>
                </c:pt>
                <c:pt idx="13">
                  <c:v>41671</c:v>
                </c:pt>
                <c:pt idx="14">
                  <c:v>41699</c:v>
                </c:pt>
                <c:pt idx="15">
                  <c:v>41730</c:v>
                </c:pt>
                <c:pt idx="16">
                  <c:v>41760</c:v>
                </c:pt>
                <c:pt idx="17">
                  <c:v>41791</c:v>
                </c:pt>
                <c:pt idx="18">
                  <c:v>41821</c:v>
                </c:pt>
                <c:pt idx="19">
                  <c:v>41852</c:v>
                </c:pt>
                <c:pt idx="20">
                  <c:v>41883</c:v>
                </c:pt>
                <c:pt idx="21">
                  <c:v>41913</c:v>
                </c:pt>
                <c:pt idx="22">
                  <c:v>41944</c:v>
                </c:pt>
                <c:pt idx="23">
                  <c:v>41974</c:v>
                </c:pt>
                <c:pt idx="24">
                  <c:v>42005</c:v>
                </c:pt>
                <c:pt idx="25">
                  <c:v>42036</c:v>
                </c:pt>
                <c:pt idx="26">
                  <c:v>42064</c:v>
                </c:pt>
                <c:pt idx="27">
                  <c:v>42095</c:v>
                </c:pt>
                <c:pt idx="28">
                  <c:v>42125</c:v>
                </c:pt>
                <c:pt idx="29">
                  <c:v>42156</c:v>
                </c:pt>
                <c:pt idx="30">
                  <c:v>42186</c:v>
                </c:pt>
                <c:pt idx="31">
                  <c:v>42217</c:v>
                </c:pt>
                <c:pt idx="32">
                  <c:v>42248</c:v>
                </c:pt>
                <c:pt idx="33">
                  <c:v>42278</c:v>
                </c:pt>
                <c:pt idx="34">
                  <c:v>42309</c:v>
                </c:pt>
                <c:pt idx="35">
                  <c:v>42339</c:v>
                </c:pt>
                <c:pt idx="36">
                  <c:v>42370</c:v>
                </c:pt>
                <c:pt idx="37">
                  <c:v>42401</c:v>
                </c:pt>
                <c:pt idx="38">
                  <c:v>42430</c:v>
                </c:pt>
                <c:pt idx="39">
                  <c:v>42461</c:v>
                </c:pt>
                <c:pt idx="40">
                  <c:v>42491</c:v>
                </c:pt>
                <c:pt idx="41">
                  <c:v>42522</c:v>
                </c:pt>
                <c:pt idx="42">
                  <c:v>42552</c:v>
                </c:pt>
                <c:pt idx="43">
                  <c:v>42583</c:v>
                </c:pt>
                <c:pt idx="44">
                  <c:v>42614</c:v>
                </c:pt>
                <c:pt idx="45">
                  <c:v>42644</c:v>
                </c:pt>
                <c:pt idx="46">
                  <c:v>42675</c:v>
                </c:pt>
                <c:pt idx="47">
                  <c:v>42705</c:v>
                </c:pt>
                <c:pt idx="48">
                  <c:v>42736</c:v>
                </c:pt>
                <c:pt idx="49">
                  <c:v>42767</c:v>
                </c:pt>
                <c:pt idx="50">
                  <c:v>42795</c:v>
                </c:pt>
                <c:pt idx="51">
                  <c:v>42826</c:v>
                </c:pt>
                <c:pt idx="52">
                  <c:v>42856</c:v>
                </c:pt>
                <c:pt idx="53">
                  <c:v>42887</c:v>
                </c:pt>
                <c:pt idx="54">
                  <c:v>42917</c:v>
                </c:pt>
                <c:pt idx="55">
                  <c:v>42948</c:v>
                </c:pt>
                <c:pt idx="56">
                  <c:v>42979</c:v>
                </c:pt>
                <c:pt idx="57">
                  <c:v>43009</c:v>
                </c:pt>
                <c:pt idx="58">
                  <c:v>43040</c:v>
                </c:pt>
                <c:pt idx="59">
                  <c:v>43070</c:v>
                </c:pt>
                <c:pt idx="60">
                  <c:v>43101</c:v>
                </c:pt>
                <c:pt idx="61">
                  <c:v>43132</c:v>
                </c:pt>
                <c:pt idx="62">
                  <c:v>43160</c:v>
                </c:pt>
                <c:pt idx="63">
                  <c:v>43191</c:v>
                </c:pt>
                <c:pt idx="64">
                  <c:v>43221</c:v>
                </c:pt>
                <c:pt idx="65">
                  <c:v>43252</c:v>
                </c:pt>
                <c:pt idx="66">
                  <c:v>43282</c:v>
                </c:pt>
                <c:pt idx="67">
                  <c:v>43313</c:v>
                </c:pt>
                <c:pt idx="68">
                  <c:v>43344</c:v>
                </c:pt>
                <c:pt idx="69">
                  <c:v>43374</c:v>
                </c:pt>
                <c:pt idx="70">
                  <c:v>43405</c:v>
                </c:pt>
                <c:pt idx="71">
                  <c:v>43435</c:v>
                </c:pt>
                <c:pt idx="72">
                  <c:v>43466</c:v>
                </c:pt>
                <c:pt idx="73">
                  <c:v>43497</c:v>
                </c:pt>
                <c:pt idx="74">
                  <c:v>43525</c:v>
                </c:pt>
                <c:pt idx="75">
                  <c:v>43556</c:v>
                </c:pt>
                <c:pt idx="76">
                  <c:v>43586</c:v>
                </c:pt>
                <c:pt idx="77">
                  <c:v>43617</c:v>
                </c:pt>
                <c:pt idx="78">
                  <c:v>43647</c:v>
                </c:pt>
                <c:pt idx="79">
                  <c:v>43678</c:v>
                </c:pt>
                <c:pt idx="80">
                  <c:v>43709</c:v>
                </c:pt>
                <c:pt idx="81">
                  <c:v>43739</c:v>
                </c:pt>
                <c:pt idx="82">
                  <c:v>43770</c:v>
                </c:pt>
                <c:pt idx="83">
                  <c:v>43800</c:v>
                </c:pt>
              </c:numCache>
            </c:numRef>
          </c:cat>
          <c:val>
            <c:numRef>
              <c:f>'Fig12'!$E$29:$E$112</c:f>
              <c:numCache>
                <c:formatCode>0</c:formatCode>
                <c:ptCount val="84"/>
                <c:pt idx="0">
                  <c:v>10.126143933000002</c:v>
                </c:pt>
                <c:pt idx="1">
                  <c:v>7.7555875219999919</c:v>
                </c:pt>
                <c:pt idx="2">
                  <c:v>8.5456066619999973</c:v>
                </c:pt>
                <c:pt idx="3">
                  <c:v>8.2798957880000046</c:v>
                </c:pt>
                <c:pt idx="4">
                  <c:v>7.4834491259999965</c:v>
                </c:pt>
                <c:pt idx="5">
                  <c:v>9.1639486429999977</c:v>
                </c:pt>
                <c:pt idx="6">
                  <c:v>7.2122951909999955</c:v>
                </c:pt>
                <c:pt idx="7">
                  <c:v>7.6202725290000046</c:v>
                </c:pt>
                <c:pt idx="8">
                  <c:v>7.9697303720000008</c:v>
                </c:pt>
                <c:pt idx="9">
                  <c:v>8.3401785829999966</c:v>
                </c:pt>
                <c:pt idx="10">
                  <c:v>6.6999311170000055</c:v>
                </c:pt>
                <c:pt idx="11">
                  <c:v>9.540764707000001</c:v>
                </c:pt>
                <c:pt idx="12">
                  <c:v>10.126143933000002</c:v>
                </c:pt>
                <c:pt idx="13">
                  <c:v>7.7555875219999919</c:v>
                </c:pt>
                <c:pt idx="14">
                  <c:v>8.5456066619999973</c:v>
                </c:pt>
                <c:pt idx="15">
                  <c:v>8.2798957880000046</c:v>
                </c:pt>
                <c:pt idx="16">
                  <c:v>7.4834491259999965</c:v>
                </c:pt>
                <c:pt idx="17">
                  <c:v>9.1639486429999977</c:v>
                </c:pt>
                <c:pt idx="18">
                  <c:v>7.2122951909999955</c:v>
                </c:pt>
                <c:pt idx="19">
                  <c:v>7.6202725290000046</c:v>
                </c:pt>
                <c:pt idx="20">
                  <c:v>7.9697303720000008</c:v>
                </c:pt>
                <c:pt idx="21">
                  <c:v>8.3401785829999966</c:v>
                </c:pt>
                <c:pt idx="22">
                  <c:v>6.6999311170000055</c:v>
                </c:pt>
                <c:pt idx="23">
                  <c:v>9.540764707000001</c:v>
                </c:pt>
                <c:pt idx="24">
                  <c:v>10.126143933000002</c:v>
                </c:pt>
                <c:pt idx="25">
                  <c:v>7.7555875219999919</c:v>
                </c:pt>
                <c:pt idx="26">
                  <c:v>8.5456066619999973</c:v>
                </c:pt>
                <c:pt idx="27">
                  <c:v>8.2798957880000046</c:v>
                </c:pt>
                <c:pt idx="28">
                  <c:v>7.4834491259999965</c:v>
                </c:pt>
                <c:pt idx="29">
                  <c:v>9.1639486429999977</c:v>
                </c:pt>
                <c:pt idx="30">
                  <c:v>7.2122951909999955</c:v>
                </c:pt>
                <c:pt idx="31">
                  <c:v>7.6202725290000046</c:v>
                </c:pt>
                <c:pt idx="32">
                  <c:v>7.9697303720000008</c:v>
                </c:pt>
                <c:pt idx="33">
                  <c:v>8.3401785829999966</c:v>
                </c:pt>
                <c:pt idx="34">
                  <c:v>6.6999311170000055</c:v>
                </c:pt>
                <c:pt idx="35">
                  <c:v>9.540764707000001</c:v>
                </c:pt>
                <c:pt idx="36">
                  <c:v>10.126143933000002</c:v>
                </c:pt>
                <c:pt idx="37">
                  <c:v>7.7555875219999919</c:v>
                </c:pt>
                <c:pt idx="38">
                  <c:v>8.5456066619999973</c:v>
                </c:pt>
                <c:pt idx="39">
                  <c:v>8.2798957880000046</c:v>
                </c:pt>
                <c:pt idx="40">
                  <c:v>7.4834491259999965</c:v>
                </c:pt>
                <c:pt idx="41">
                  <c:v>9.1639486429999977</c:v>
                </c:pt>
                <c:pt idx="42">
                  <c:v>7.2122951909999955</c:v>
                </c:pt>
                <c:pt idx="43">
                  <c:v>7.6202725290000046</c:v>
                </c:pt>
                <c:pt idx="44">
                  <c:v>7.9697303720000008</c:v>
                </c:pt>
                <c:pt idx="45">
                  <c:v>8.3401785829999966</c:v>
                </c:pt>
                <c:pt idx="46">
                  <c:v>6.6999311170000055</c:v>
                </c:pt>
                <c:pt idx="47">
                  <c:v>9.540764707000001</c:v>
                </c:pt>
                <c:pt idx="48">
                  <c:v>10.126143933000002</c:v>
                </c:pt>
                <c:pt idx="49">
                  <c:v>7.7555875219999919</c:v>
                </c:pt>
                <c:pt idx="50">
                  <c:v>8.5456066619999973</c:v>
                </c:pt>
                <c:pt idx="51">
                  <c:v>8.2798957880000046</c:v>
                </c:pt>
                <c:pt idx="52">
                  <c:v>7.4834491259999965</c:v>
                </c:pt>
                <c:pt idx="53">
                  <c:v>9.1639486429999977</c:v>
                </c:pt>
                <c:pt idx="54">
                  <c:v>7.2122951909999955</c:v>
                </c:pt>
                <c:pt idx="55">
                  <c:v>7.6202725290000046</c:v>
                </c:pt>
                <c:pt idx="56">
                  <c:v>7.9697303720000008</c:v>
                </c:pt>
                <c:pt idx="57">
                  <c:v>8.3401785829999966</c:v>
                </c:pt>
                <c:pt idx="58">
                  <c:v>6.6999311170000055</c:v>
                </c:pt>
                <c:pt idx="59">
                  <c:v>9.540764707000001</c:v>
                </c:pt>
                <c:pt idx="60">
                  <c:v>10.126143933000002</c:v>
                </c:pt>
                <c:pt idx="61">
                  <c:v>7.7555875219999919</c:v>
                </c:pt>
                <c:pt idx="62">
                  <c:v>8.5456066619999973</c:v>
                </c:pt>
                <c:pt idx="63">
                  <c:v>8.2798957880000046</c:v>
                </c:pt>
                <c:pt idx="64">
                  <c:v>7.4834491259999965</c:v>
                </c:pt>
                <c:pt idx="65">
                  <c:v>9.1639486429999977</c:v>
                </c:pt>
                <c:pt idx="66">
                  <c:v>7.2122951909999955</c:v>
                </c:pt>
                <c:pt idx="67">
                  <c:v>7.6202725290000046</c:v>
                </c:pt>
                <c:pt idx="68">
                  <c:v>7.9697303720000008</c:v>
                </c:pt>
                <c:pt idx="69">
                  <c:v>8.3401785829999966</c:v>
                </c:pt>
                <c:pt idx="70">
                  <c:v>6.6999311170000055</c:v>
                </c:pt>
                <c:pt idx="71">
                  <c:v>9.540764707000001</c:v>
                </c:pt>
                <c:pt idx="72">
                  <c:v>10.126143933000002</c:v>
                </c:pt>
                <c:pt idx="73">
                  <c:v>7.7555875219999919</c:v>
                </c:pt>
                <c:pt idx="74">
                  <c:v>8.5456066619999973</c:v>
                </c:pt>
                <c:pt idx="75">
                  <c:v>8.2798957880000046</c:v>
                </c:pt>
                <c:pt idx="76">
                  <c:v>7.4834491259999965</c:v>
                </c:pt>
                <c:pt idx="77">
                  <c:v>9.1639486429999977</c:v>
                </c:pt>
                <c:pt idx="78">
                  <c:v>7.2122951909999955</c:v>
                </c:pt>
                <c:pt idx="79">
                  <c:v>7.6202725290000046</c:v>
                </c:pt>
                <c:pt idx="80">
                  <c:v>7.9697303720000008</c:v>
                </c:pt>
                <c:pt idx="81">
                  <c:v>8.3401785829999966</c:v>
                </c:pt>
                <c:pt idx="82">
                  <c:v>6.6999311170000055</c:v>
                </c:pt>
                <c:pt idx="83">
                  <c:v>9.540764707000001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72168480"/>
        <c:axId val="473398640"/>
      </c:areaChart>
      <c:lineChart>
        <c:grouping val="standard"/>
        <c:varyColors val="0"/>
        <c:ser>
          <c:idx val="0"/>
          <c:order val="0"/>
          <c:tx>
            <c:v>OECD commercial crude oil stocks</c:v>
          </c:tx>
          <c:spPr>
            <a:ln>
              <a:solidFill>
                <a:schemeClr val="accent1"/>
              </a:solidFill>
            </a:ln>
          </c:spPr>
          <c:marker>
            <c:symbol val="none"/>
          </c:marker>
          <c:cat>
            <c:numRef>
              <c:f>'Fig12'!$A$29:$A$112</c:f>
              <c:numCache>
                <c:formatCode>mmm\ yyyy</c:formatCode>
                <c:ptCount val="84"/>
                <c:pt idx="0">
                  <c:v>41275</c:v>
                </c:pt>
                <c:pt idx="1">
                  <c:v>41306</c:v>
                </c:pt>
                <c:pt idx="2">
                  <c:v>41334</c:v>
                </c:pt>
                <c:pt idx="3">
                  <c:v>41365</c:v>
                </c:pt>
                <c:pt idx="4">
                  <c:v>41395</c:v>
                </c:pt>
                <c:pt idx="5">
                  <c:v>41426</c:v>
                </c:pt>
                <c:pt idx="6">
                  <c:v>41456</c:v>
                </c:pt>
                <c:pt idx="7">
                  <c:v>41487</c:v>
                </c:pt>
                <c:pt idx="8">
                  <c:v>41518</c:v>
                </c:pt>
                <c:pt idx="9">
                  <c:v>41548</c:v>
                </c:pt>
                <c:pt idx="10">
                  <c:v>41579</c:v>
                </c:pt>
                <c:pt idx="11">
                  <c:v>41609</c:v>
                </c:pt>
                <c:pt idx="12">
                  <c:v>41640</c:v>
                </c:pt>
                <c:pt idx="13">
                  <c:v>41671</c:v>
                </c:pt>
                <c:pt idx="14">
                  <c:v>41699</c:v>
                </c:pt>
                <c:pt idx="15">
                  <c:v>41730</c:v>
                </c:pt>
                <c:pt idx="16">
                  <c:v>41760</c:v>
                </c:pt>
                <c:pt idx="17">
                  <c:v>41791</c:v>
                </c:pt>
                <c:pt idx="18">
                  <c:v>41821</c:v>
                </c:pt>
                <c:pt idx="19">
                  <c:v>41852</c:v>
                </c:pt>
                <c:pt idx="20">
                  <c:v>41883</c:v>
                </c:pt>
                <c:pt idx="21">
                  <c:v>41913</c:v>
                </c:pt>
                <c:pt idx="22">
                  <c:v>41944</c:v>
                </c:pt>
                <c:pt idx="23">
                  <c:v>41974</c:v>
                </c:pt>
                <c:pt idx="24">
                  <c:v>42005</c:v>
                </c:pt>
                <c:pt idx="25">
                  <c:v>42036</c:v>
                </c:pt>
                <c:pt idx="26">
                  <c:v>42064</c:v>
                </c:pt>
                <c:pt idx="27">
                  <c:v>42095</c:v>
                </c:pt>
                <c:pt idx="28">
                  <c:v>42125</c:v>
                </c:pt>
                <c:pt idx="29">
                  <c:v>42156</c:v>
                </c:pt>
                <c:pt idx="30">
                  <c:v>42186</c:v>
                </c:pt>
                <c:pt idx="31">
                  <c:v>42217</c:v>
                </c:pt>
                <c:pt idx="32">
                  <c:v>42248</c:v>
                </c:pt>
                <c:pt idx="33">
                  <c:v>42278</c:v>
                </c:pt>
                <c:pt idx="34">
                  <c:v>42309</c:v>
                </c:pt>
                <c:pt idx="35">
                  <c:v>42339</c:v>
                </c:pt>
                <c:pt idx="36">
                  <c:v>42370</c:v>
                </c:pt>
                <c:pt idx="37">
                  <c:v>42401</c:v>
                </c:pt>
                <c:pt idx="38">
                  <c:v>42430</c:v>
                </c:pt>
                <c:pt idx="39">
                  <c:v>42461</c:v>
                </c:pt>
                <c:pt idx="40">
                  <c:v>42491</c:v>
                </c:pt>
                <c:pt idx="41">
                  <c:v>42522</c:v>
                </c:pt>
                <c:pt idx="42">
                  <c:v>42552</c:v>
                </c:pt>
                <c:pt idx="43">
                  <c:v>42583</c:v>
                </c:pt>
                <c:pt idx="44">
                  <c:v>42614</c:v>
                </c:pt>
                <c:pt idx="45">
                  <c:v>42644</c:v>
                </c:pt>
                <c:pt idx="46">
                  <c:v>42675</c:v>
                </c:pt>
                <c:pt idx="47">
                  <c:v>42705</c:v>
                </c:pt>
                <c:pt idx="48">
                  <c:v>42736</c:v>
                </c:pt>
                <c:pt idx="49">
                  <c:v>42767</c:v>
                </c:pt>
                <c:pt idx="50">
                  <c:v>42795</c:v>
                </c:pt>
                <c:pt idx="51">
                  <c:v>42826</c:v>
                </c:pt>
                <c:pt idx="52">
                  <c:v>42856</c:v>
                </c:pt>
                <c:pt idx="53">
                  <c:v>42887</c:v>
                </c:pt>
                <c:pt idx="54">
                  <c:v>42917</c:v>
                </c:pt>
                <c:pt idx="55">
                  <c:v>42948</c:v>
                </c:pt>
                <c:pt idx="56">
                  <c:v>42979</c:v>
                </c:pt>
                <c:pt idx="57">
                  <c:v>43009</c:v>
                </c:pt>
                <c:pt idx="58">
                  <c:v>43040</c:v>
                </c:pt>
                <c:pt idx="59">
                  <c:v>43070</c:v>
                </c:pt>
                <c:pt idx="60">
                  <c:v>43101</c:v>
                </c:pt>
                <c:pt idx="61">
                  <c:v>43132</c:v>
                </c:pt>
                <c:pt idx="62">
                  <c:v>43160</c:v>
                </c:pt>
                <c:pt idx="63">
                  <c:v>43191</c:v>
                </c:pt>
                <c:pt idx="64">
                  <c:v>43221</c:v>
                </c:pt>
                <c:pt idx="65">
                  <c:v>43252</c:v>
                </c:pt>
                <c:pt idx="66">
                  <c:v>43282</c:v>
                </c:pt>
                <c:pt idx="67">
                  <c:v>43313</c:v>
                </c:pt>
                <c:pt idx="68">
                  <c:v>43344</c:v>
                </c:pt>
                <c:pt idx="69">
                  <c:v>43374</c:v>
                </c:pt>
                <c:pt idx="70">
                  <c:v>43405</c:v>
                </c:pt>
                <c:pt idx="71">
                  <c:v>43435</c:v>
                </c:pt>
                <c:pt idx="72">
                  <c:v>43466</c:v>
                </c:pt>
                <c:pt idx="73">
                  <c:v>43497</c:v>
                </c:pt>
                <c:pt idx="74">
                  <c:v>43525</c:v>
                </c:pt>
                <c:pt idx="75">
                  <c:v>43556</c:v>
                </c:pt>
                <c:pt idx="76">
                  <c:v>43586</c:v>
                </c:pt>
                <c:pt idx="77">
                  <c:v>43617</c:v>
                </c:pt>
                <c:pt idx="78">
                  <c:v>43647</c:v>
                </c:pt>
                <c:pt idx="79">
                  <c:v>43678</c:v>
                </c:pt>
                <c:pt idx="80">
                  <c:v>43709</c:v>
                </c:pt>
                <c:pt idx="81">
                  <c:v>43739</c:v>
                </c:pt>
                <c:pt idx="82">
                  <c:v>43770</c:v>
                </c:pt>
                <c:pt idx="83">
                  <c:v>43800</c:v>
                </c:pt>
              </c:numCache>
            </c:numRef>
          </c:cat>
          <c:val>
            <c:numRef>
              <c:f>'Fig12'!$B$29:$B$112</c:f>
              <c:numCache>
                <c:formatCode>0.0</c:formatCode>
                <c:ptCount val="84"/>
                <c:pt idx="0">
                  <c:v>57.003810510000001</c:v>
                </c:pt>
                <c:pt idx="1">
                  <c:v>58.231786325999998</c:v>
                </c:pt>
                <c:pt idx="2">
                  <c:v>57.590903423999997</c:v>
                </c:pt>
                <c:pt idx="3">
                  <c:v>58.171436417999999</c:v>
                </c:pt>
                <c:pt idx="4">
                  <c:v>57.993044619000003</c:v>
                </c:pt>
                <c:pt idx="5">
                  <c:v>56.343992556000003</c:v>
                </c:pt>
                <c:pt idx="6">
                  <c:v>57.229009578000003</c:v>
                </c:pt>
                <c:pt idx="7">
                  <c:v>57.711898046000002</c:v>
                </c:pt>
                <c:pt idx="8">
                  <c:v>57.609909872000003</c:v>
                </c:pt>
                <c:pt idx="9">
                  <c:v>56.140664594</c:v>
                </c:pt>
                <c:pt idx="10">
                  <c:v>56.002136743999998</c:v>
                </c:pt>
                <c:pt idx="11">
                  <c:v>55.985081747000002</c:v>
                </c:pt>
                <c:pt idx="12">
                  <c:v>54.897435981999998</c:v>
                </c:pt>
                <c:pt idx="13">
                  <c:v>56.469029079000002</c:v>
                </c:pt>
                <c:pt idx="14">
                  <c:v>57.005357973000002</c:v>
                </c:pt>
                <c:pt idx="15">
                  <c:v>58.307638840000003</c:v>
                </c:pt>
                <c:pt idx="16">
                  <c:v>58.73224029</c:v>
                </c:pt>
                <c:pt idx="17">
                  <c:v>57.204176343</c:v>
                </c:pt>
                <c:pt idx="18">
                  <c:v>58.204012480000003</c:v>
                </c:pt>
                <c:pt idx="19">
                  <c:v>58.827069231000003</c:v>
                </c:pt>
                <c:pt idx="20">
                  <c:v>58.425410262</c:v>
                </c:pt>
                <c:pt idx="21">
                  <c:v>59.071160358</c:v>
                </c:pt>
                <c:pt idx="22">
                  <c:v>57.273084861999997</c:v>
                </c:pt>
                <c:pt idx="23">
                  <c:v>58.914228442000002</c:v>
                </c:pt>
                <c:pt idx="24">
                  <c:v>57.012223722000002</c:v>
                </c:pt>
                <c:pt idx="25">
                  <c:v>58.939040800999997</c:v>
                </c:pt>
                <c:pt idx="26">
                  <c:v>60.580342825000002</c:v>
                </c:pt>
                <c:pt idx="27">
                  <c:v>62.895073238000002</c:v>
                </c:pt>
                <c:pt idx="28">
                  <c:v>61.809778240999997</c:v>
                </c:pt>
                <c:pt idx="29">
                  <c:v>60.778735806999997</c:v>
                </c:pt>
                <c:pt idx="30">
                  <c:v>61.271225401000002</c:v>
                </c:pt>
                <c:pt idx="31">
                  <c:v>62.785689619999999</c:v>
                </c:pt>
                <c:pt idx="32">
                  <c:v>63.572972075999999</c:v>
                </c:pt>
                <c:pt idx="33">
                  <c:v>64.393768868999999</c:v>
                </c:pt>
                <c:pt idx="34">
                  <c:v>62.494545660999997</c:v>
                </c:pt>
                <c:pt idx="35">
                  <c:v>65.525846454000003</c:v>
                </c:pt>
                <c:pt idx="36">
                  <c:v>63.321177483</c:v>
                </c:pt>
                <c:pt idx="37">
                  <c:v>64.224616600999994</c:v>
                </c:pt>
                <c:pt idx="38">
                  <c:v>65.176594816999994</c:v>
                </c:pt>
                <c:pt idx="39">
                  <c:v>66.451332206000004</c:v>
                </c:pt>
                <c:pt idx="40">
                  <c:v>65.476493744999999</c:v>
                </c:pt>
                <c:pt idx="41">
                  <c:v>65.507941199000001</c:v>
                </c:pt>
                <c:pt idx="42">
                  <c:v>64.441304768999998</c:v>
                </c:pt>
                <c:pt idx="43">
                  <c:v>65.332170575000006</c:v>
                </c:pt>
                <c:pt idx="44">
                  <c:v>65.579640244000004</c:v>
                </c:pt>
                <c:pt idx="45">
                  <c:v>64.480843176999997</c:v>
                </c:pt>
                <c:pt idx="46">
                  <c:v>62.702067861000003</c:v>
                </c:pt>
                <c:pt idx="47">
                  <c:v>64.694615804999998</c:v>
                </c:pt>
                <c:pt idx="48">
                  <c:v>65.023579914999999</c:v>
                </c:pt>
                <c:pt idx="49">
                  <c:v>63.819604343000002</c:v>
                </c:pt>
                <c:pt idx="50">
                  <c:v>65.550964635</c:v>
                </c:pt>
                <c:pt idx="51">
                  <c:v>64.694974260999999</c:v>
                </c:pt>
                <c:pt idx="52">
                  <c:v>63.456452749999997</c:v>
                </c:pt>
                <c:pt idx="53">
                  <c:v>63.258763709</c:v>
                </c:pt>
                <c:pt idx="54">
                  <c:v>63.137680162000002</c:v>
                </c:pt>
                <c:pt idx="55">
                  <c:v>63.293748800000003</c:v>
                </c:pt>
                <c:pt idx="56">
                  <c:v>62.989855618999997</c:v>
                </c:pt>
                <c:pt idx="57">
                  <c:v>60.249559810000001</c:v>
                </c:pt>
                <c:pt idx="58">
                  <c:v>60.476306440999998</c:v>
                </c:pt>
                <c:pt idx="59">
                  <c:v>61.300462242000002</c:v>
                </c:pt>
                <c:pt idx="60">
                  <c:v>59.227111342999997</c:v>
                </c:pt>
                <c:pt idx="61">
                  <c:v>59.643788405999999</c:v>
                </c:pt>
                <c:pt idx="62">
                  <c:v>60.787885383999999</c:v>
                </c:pt>
                <c:pt idx="63">
                  <c:v>61.427202155000003</c:v>
                </c:pt>
                <c:pt idx="64">
                  <c:v>60.570160252000001</c:v>
                </c:pt>
                <c:pt idx="65">
                  <c:v>60.148313985000001</c:v>
                </c:pt>
                <c:pt idx="66">
                  <c:v>60.107301188000001</c:v>
                </c:pt>
                <c:pt idx="67">
                  <c:v>60.447599091999997</c:v>
                </c:pt>
                <c:pt idx="68">
                  <c:v>61.031613919999998</c:v>
                </c:pt>
                <c:pt idx="69">
                  <c:v>61.122970614000003</c:v>
                </c:pt>
                <c:pt idx="70">
                  <c:v>60.545033508000003</c:v>
                </c:pt>
                <c:pt idx="71">
                  <c:v>62.424911090999998</c:v>
                </c:pt>
                <c:pt idx="72">
                  <c:v>60.698330849000001</c:v>
                </c:pt>
                <c:pt idx="73">
                  <c:v>61.333566067</c:v>
                </c:pt>
                <c:pt idx="74">
                  <c:v>62.694701240000001</c:v>
                </c:pt>
                <c:pt idx="75">
                  <c:v>63.495197967000003</c:v>
                </c:pt>
                <c:pt idx="76">
                  <c:v>62.497397866</c:v>
                </c:pt>
                <c:pt idx="77">
                  <c:v>62.106264920000001</c:v>
                </c:pt>
                <c:pt idx="78">
                  <c:v>61.983464091999998</c:v>
                </c:pt>
                <c:pt idx="79">
                  <c:v>62.281053194000002</c:v>
                </c:pt>
                <c:pt idx="80">
                  <c:v>62.696223932999999</c:v>
                </c:pt>
                <c:pt idx="81">
                  <c:v>62.736462256999999</c:v>
                </c:pt>
                <c:pt idx="82">
                  <c:v>62.002356014999997</c:v>
                </c:pt>
                <c:pt idx="83">
                  <c:v>63.882233597999999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72168480"/>
        <c:axId val="473398640"/>
      </c:lineChart>
      <c:scatterChart>
        <c:scatterStyle val="lineMarker"/>
        <c:varyColors val="0"/>
        <c:ser>
          <c:idx val="3"/>
          <c:order val="3"/>
          <c:tx>
            <c:strRef>
              <c:f>'Fig12'!$B$116</c:f>
              <c:strCache>
                <c:ptCount val="1"/>
                <c:pt idx="0">
                  <c:v>Forecast</c:v>
                </c:pt>
              </c:strCache>
            </c:strRef>
          </c:tx>
          <c:spPr>
            <a:ln w="12700">
              <a:solidFill>
                <a:schemeClr val="tx1"/>
              </a:solidFill>
              <a:prstDash val="sysDash"/>
            </a:ln>
          </c:spPr>
          <c:marker>
            <c:symbol val="none"/>
          </c:marker>
          <c:dLbls>
            <c:dLbl>
              <c:idx val="0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1"/>
              <c:layout>
                <c:manualLayout>
                  <c:x val="1.6054761447501988E-2"/>
                  <c:y val="3.9535947453804454E-2"/>
                </c:manualLayout>
              </c:layout>
              <c:dLblPos val="r"/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noFill/>
              <a:ln>
                <a:noFill/>
              </a:ln>
              <a:effectLst/>
            </c:sp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'Fig12'!$A$117:$A$118</c:f>
              <c:numCache>
                <c:formatCode>General</c:formatCode>
                <c:ptCount val="2"/>
                <c:pt idx="0">
                  <c:v>62</c:v>
                </c:pt>
                <c:pt idx="1">
                  <c:v>62</c:v>
                </c:pt>
              </c:numCache>
            </c:numRef>
          </c:xVal>
          <c:yVal>
            <c:numRef>
              <c:f>'Fig12'!$B$117:$B$118</c:f>
              <c:numCache>
                <c:formatCode>General</c:formatCode>
                <c:ptCount val="2"/>
                <c:pt idx="0">
                  <c:v>0</c:v>
                </c:pt>
                <c:pt idx="1">
                  <c:v>1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73399200"/>
        <c:axId val="473399760"/>
      </c:scatterChart>
      <c:dateAx>
        <c:axId val="472168480"/>
        <c:scaling>
          <c:orientation val="minMax"/>
        </c:scaling>
        <c:delete val="0"/>
        <c:axPos val="b"/>
        <c:numFmt formatCode="mmm\ yyyy" sourceLinked="0"/>
        <c:majorTickMark val="cross"/>
        <c:minorTickMark val="out"/>
        <c:tickLblPos val="nextTo"/>
        <c:spPr>
          <a:ln>
            <a:solidFill>
              <a:schemeClr val="tx1"/>
            </a:solidFill>
          </a:ln>
        </c:spPr>
        <c:crossAx val="473398640"/>
        <c:crosses val="autoZero"/>
        <c:auto val="0"/>
        <c:lblOffset val="100"/>
        <c:baseTimeUnit val="months"/>
        <c:majorUnit val="12"/>
        <c:majorTimeUnit val="months"/>
        <c:minorUnit val="1"/>
        <c:minorTimeUnit val="months"/>
      </c:dateAx>
      <c:valAx>
        <c:axId val="473398640"/>
        <c:scaling>
          <c:orientation val="minMax"/>
          <c:max val="80"/>
          <c:min val="40"/>
        </c:scaling>
        <c:delete val="0"/>
        <c:axPos val="l"/>
        <c:majorGridlines>
          <c:spPr>
            <a:ln>
              <a:solidFill>
                <a:schemeClr val="bg1">
                  <a:lumMod val="75000"/>
                </a:schemeClr>
              </a:solidFill>
            </a:ln>
          </c:spPr>
        </c:majorGridlines>
        <c:numFmt formatCode="0" sourceLinked="1"/>
        <c:majorTickMark val="out"/>
        <c:minorTickMark val="none"/>
        <c:tickLblPos val="nextTo"/>
        <c:spPr>
          <a:ln>
            <a:noFill/>
          </a:ln>
        </c:spPr>
        <c:crossAx val="472168480"/>
        <c:crosses val="autoZero"/>
        <c:crossBetween val="between"/>
      </c:valAx>
      <c:valAx>
        <c:axId val="473399200"/>
        <c:scaling>
          <c:orientation val="minMax"/>
          <c:max val="84"/>
          <c:min val="0"/>
        </c:scaling>
        <c:delete val="0"/>
        <c:axPos val="t"/>
        <c:numFmt formatCode="General" sourceLinked="1"/>
        <c:majorTickMark val="none"/>
        <c:minorTickMark val="none"/>
        <c:tickLblPos val="none"/>
        <c:spPr>
          <a:ln>
            <a:noFill/>
          </a:ln>
        </c:spPr>
        <c:crossAx val="473399760"/>
        <c:crosses val="max"/>
        <c:crossBetween val="midCat"/>
      </c:valAx>
      <c:valAx>
        <c:axId val="473399760"/>
        <c:scaling>
          <c:orientation val="minMax"/>
          <c:max val="1"/>
          <c:min val="0"/>
        </c:scaling>
        <c:delete val="0"/>
        <c:axPos val="r"/>
        <c:numFmt formatCode="General" sourceLinked="1"/>
        <c:majorTickMark val="none"/>
        <c:minorTickMark val="none"/>
        <c:tickLblPos val="none"/>
        <c:spPr>
          <a:ln>
            <a:noFill/>
          </a:ln>
        </c:spPr>
        <c:crossAx val="473399200"/>
        <c:crosses val="max"/>
        <c:crossBetween val="midCat"/>
      </c:valAx>
      <c:spPr>
        <a:ln>
          <a:noFill/>
        </a:ln>
      </c:spPr>
    </c:plotArea>
    <c:plotVisOnly val="1"/>
    <c:dispBlanksAs val="gap"/>
    <c:showDLblsOverMax val="0"/>
  </c:chart>
  <c:spPr>
    <a:ln>
      <a:noFill/>
    </a:ln>
  </c:spPr>
  <c:txPr>
    <a:bodyPr/>
    <a:lstStyle/>
    <a:p>
      <a:pPr>
        <a:defRPr sz="1000">
          <a:latin typeface="Arial" pitchFamily="34" charset="0"/>
          <a:cs typeface="Arial" pitchFamily="34" charset="0"/>
        </a:defRPr>
      </a:pPr>
      <a:endParaRPr lang="en-US"/>
    </a:p>
  </c:txPr>
  <c:printSettings>
    <c:headerFooter/>
    <c:pageMargins b="0.75000000000001465" l="0.70000000000000062" r="0.70000000000000062" t="0.75000000000001465" header="0.30000000000000032" footer="0.30000000000000032"/>
    <c:pageSetup orientation="landscape"/>
  </c:printSettings>
  <c:userShapes r:id="rId1"/>
</c:chartSpace>
</file>

<file path=xl/charts/chart1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 algn="l">
              <a:defRPr/>
            </a:pPr>
            <a:r>
              <a:rPr lang="en-US" sz="1400" b="0"/>
              <a:t>U.S. crude oil and liquid fuels production</a:t>
            </a:r>
          </a:p>
          <a:p>
            <a:pPr algn="l">
              <a:defRPr/>
            </a:pPr>
            <a:r>
              <a:rPr lang="en-US" sz="1000" b="0"/>
              <a:t>million barrels per day (MMb/d)</a:t>
            </a:r>
          </a:p>
        </c:rich>
      </c:tx>
      <c:layout>
        <c:manualLayout>
          <c:xMode val="edge"/>
          <c:yMode val="edge"/>
          <c:x val="9.0312642543613746E-3"/>
          <c:y val="1.574803149606387E-2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7.6328001734825901E-2"/>
          <c:y val="0.17117395828480017"/>
          <c:w val="0.85243421495390004"/>
          <c:h val="0.51647268943453051"/>
        </c:manualLayout>
      </c:layout>
      <c:barChart>
        <c:barDir val="col"/>
        <c:grouping val="clustered"/>
        <c:varyColors val="0"/>
        <c:ser>
          <c:idx val="2"/>
          <c:order val="2"/>
          <c:tx>
            <c:v>Crude oil (right axis)</c:v>
          </c:tx>
          <c:spPr>
            <a:solidFill>
              <a:schemeClr val="accent1"/>
            </a:solidFill>
          </c:spPr>
          <c:invertIfNegative val="0"/>
          <c:cat>
            <c:numRef>
              <c:f>'Fig13'!$J$26:$M$26</c:f>
              <c:numCache>
                <c:formatCode>General</c:formatCode>
                <c:ptCount val="4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</c:numCache>
            </c:numRef>
          </c:cat>
          <c:val>
            <c:numRef>
              <c:f>'Fig13'!$J$27:$M$27</c:f>
              <c:numCache>
                <c:formatCode>0.000</c:formatCode>
                <c:ptCount val="4"/>
                <c:pt idx="0">
                  <c:v>-0.55146225409999872</c:v>
                </c:pt>
                <c:pt idx="1">
                  <c:v>0.46271937729999912</c:v>
                </c:pt>
                <c:pt idx="2">
                  <c:v>1.3819841774999997</c:v>
                </c:pt>
                <c:pt idx="3">
                  <c:v>0.56704283900000085</c:v>
                </c:pt>
              </c:numCache>
            </c:numRef>
          </c:val>
        </c:ser>
        <c:ser>
          <c:idx val="3"/>
          <c:order val="3"/>
          <c:tx>
            <c:v>Natural gas plant liquids (right axis)</c:v>
          </c:tx>
          <c:spPr>
            <a:solidFill>
              <a:schemeClr val="accent4"/>
            </a:solidFill>
          </c:spPr>
          <c:invertIfNegative val="0"/>
          <c:cat>
            <c:numRef>
              <c:f>'Fig13'!$B$35:$B$82</c:f>
              <c:numCache>
                <c:formatCode>mmm\ yyyy</c:formatCode>
                <c:ptCount val="48"/>
                <c:pt idx="0">
                  <c:v>42370</c:v>
                </c:pt>
                <c:pt idx="1">
                  <c:v>42401</c:v>
                </c:pt>
                <c:pt idx="2">
                  <c:v>42430</c:v>
                </c:pt>
                <c:pt idx="3">
                  <c:v>42461</c:v>
                </c:pt>
                <c:pt idx="4">
                  <c:v>42491</c:v>
                </c:pt>
                <c:pt idx="5">
                  <c:v>42522</c:v>
                </c:pt>
                <c:pt idx="6">
                  <c:v>42552</c:v>
                </c:pt>
                <c:pt idx="7">
                  <c:v>42583</c:v>
                </c:pt>
                <c:pt idx="8">
                  <c:v>42614</c:v>
                </c:pt>
                <c:pt idx="9">
                  <c:v>42644</c:v>
                </c:pt>
                <c:pt idx="10">
                  <c:v>42675</c:v>
                </c:pt>
                <c:pt idx="11">
                  <c:v>42705</c:v>
                </c:pt>
                <c:pt idx="12">
                  <c:v>42736</c:v>
                </c:pt>
                <c:pt idx="13">
                  <c:v>42767</c:v>
                </c:pt>
                <c:pt idx="14">
                  <c:v>42795</c:v>
                </c:pt>
                <c:pt idx="15">
                  <c:v>42826</c:v>
                </c:pt>
                <c:pt idx="16">
                  <c:v>42856</c:v>
                </c:pt>
                <c:pt idx="17">
                  <c:v>42887</c:v>
                </c:pt>
                <c:pt idx="18">
                  <c:v>42917</c:v>
                </c:pt>
                <c:pt idx="19">
                  <c:v>42948</c:v>
                </c:pt>
                <c:pt idx="20">
                  <c:v>42979</c:v>
                </c:pt>
                <c:pt idx="21">
                  <c:v>43009</c:v>
                </c:pt>
                <c:pt idx="22">
                  <c:v>43040</c:v>
                </c:pt>
                <c:pt idx="23">
                  <c:v>43070</c:v>
                </c:pt>
                <c:pt idx="24">
                  <c:v>43101</c:v>
                </c:pt>
                <c:pt idx="25">
                  <c:v>43132</c:v>
                </c:pt>
                <c:pt idx="26">
                  <c:v>43160</c:v>
                </c:pt>
                <c:pt idx="27">
                  <c:v>43191</c:v>
                </c:pt>
                <c:pt idx="28">
                  <c:v>43221</c:v>
                </c:pt>
                <c:pt idx="29">
                  <c:v>43252</c:v>
                </c:pt>
                <c:pt idx="30">
                  <c:v>43282</c:v>
                </c:pt>
                <c:pt idx="31">
                  <c:v>43313</c:v>
                </c:pt>
                <c:pt idx="32">
                  <c:v>43344</c:v>
                </c:pt>
                <c:pt idx="33">
                  <c:v>43374</c:v>
                </c:pt>
                <c:pt idx="34">
                  <c:v>43405</c:v>
                </c:pt>
                <c:pt idx="35">
                  <c:v>43435</c:v>
                </c:pt>
                <c:pt idx="36">
                  <c:v>43466</c:v>
                </c:pt>
                <c:pt idx="37">
                  <c:v>43497</c:v>
                </c:pt>
                <c:pt idx="38">
                  <c:v>43525</c:v>
                </c:pt>
                <c:pt idx="39">
                  <c:v>43556</c:v>
                </c:pt>
                <c:pt idx="40">
                  <c:v>43586</c:v>
                </c:pt>
                <c:pt idx="41">
                  <c:v>43617</c:v>
                </c:pt>
                <c:pt idx="42">
                  <c:v>43647</c:v>
                </c:pt>
                <c:pt idx="43">
                  <c:v>43678</c:v>
                </c:pt>
                <c:pt idx="44">
                  <c:v>43709</c:v>
                </c:pt>
                <c:pt idx="45">
                  <c:v>43739</c:v>
                </c:pt>
                <c:pt idx="46">
                  <c:v>43770</c:v>
                </c:pt>
                <c:pt idx="47">
                  <c:v>43800</c:v>
                </c:pt>
              </c:numCache>
            </c:numRef>
          </c:cat>
          <c:val>
            <c:numRef>
              <c:f>'Fig13'!$J$28:$M$28</c:f>
              <c:numCache>
                <c:formatCode>0.000</c:formatCode>
                <c:ptCount val="4"/>
                <c:pt idx="0">
                  <c:v>0.16684658839999988</c:v>
                </c:pt>
                <c:pt idx="1">
                  <c:v>0.22708239510000006</c:v>
                </c:pt>
                <c:pt idx="2">
                  <c:v>0.56108565770000007</c:v>
                </c:pt>
                <c:pt idx="3">
                  <c:v>0.33706612860000007</c:v>
                </c:pt>
              </c:numCache>
            </c:numRef>
          </c:val>
        </c:ser>
        <c:ser>
          <c:idx val="4"/>
          <c:order val="4"/>
          <c:tx>
            <c:v>Fuel ethanol (right axis)</c:v>
          </c:tx>
          <c:spPr>
            <a:solidFill>
              <a:schemeClr val="accent3"/>
            </a:solidFill>
          </c:spPr>
          <c:invertIfNegative val="0"/>
          <c:cat>
            <c:numRef>
              <c:f>'Fig13'!$B$35:$B$82</c:f>
              <c:numCache>
                <c:formatCode>mmm\ yyyy</c:formatCode>
                <c:ptCount val="48"/>
                <c:pt idx="0">
                  <c:v>42370</c:v>
                </c:pt>
                <c:pt idx="1">
                  <c:v>42401</c:v>
                </c:pt>
                <c:pt idx="2">
                  <c:v>42430</c:v>
                </c:pt>
                <c:pt idx="3">
                  <c:v>42461</c:v>
                </c:pt>
                <c:pt idx="4">
                  <c:v>42491</c:v>
                </c:pt>
                <c:pt idx="5">
                  <c:v>42522</c:v>
                </c:pt>
                <c:pt idx="6">
                  <c:v>42552</c:v>
                </c:pt>
                <c:pt idx="7">
                  <c:v>42583</c:v>
                </c:pt>
                <c:pt idx="8">
                  <c:v>42614</c:v>
                </c:pt>
                <c:pt idx="9">
                  <c:v>42644</c:v>
                </c:pt>
                <c:pt idx="10">
                  <c:v>42675</c:v>
                </c:pt>
                <c:pt idx="11">
                  <c:v>42705</c:v>
                </c:pt>
                <c:pt idx="12">
                  <c:v>42736</c:v>
                </c:pt>
                <c:pt idx="13">
                  <c:v>42767</c:v>
                </c:pt>
                <c:pt idx="14">
                  <c:v>42795</c:v>
                </c:pt>
                <c:pt idx="15">
                  <c:v>42826</c:v>
                </c:pt>
                <c:pt idx="16">
                  <c:v>42856</c:v>
                </c:pt>
                <c:pt idx="17">
                  <c:v>42887</c:v>
                </c:pt>
                <c:pt idx="18">
                  <c:v>42917</c:v>
                </c:pt>
                <c:pt idx="19">
                  <c:v>42948</c:v>
                </c:pt>
                <c:pt idx="20">
                  <c:v>42979</c:v>
                </c:pt>
                <c:pt idx="21">
                  <c:v>43009</c:v>
                </c:pt>
                <c:pt idx="22">
                  <c:v>43040</c:v>
                </c:pt>
                <c:pt idx="23">
                  <c:v>43070</c:v>
                </c:pt>
                <c:pt idx="24">
                  <c:v>43101</c:v>
                </c:pt>
                <c:pt idx="25">
                  <c:v>43132</c:v>
                </c:pt>
                <c:pt idx="26">
                  <c:v>43160</c:v>
                </c:pt>
                <c:pt idx="27">
                  <c:v>43191</c:v>
                </c:pt>
                <c:pt idx="28">
                  <c:v>43221</c:v>
                </c:pt>
                <c:pt idx="29">
                  <c:v>43252</c:v>
                </c:pt>
                <c:pt idx="30">
                  <c:v>43282</c:v>
                </c:pt>
                <c:pt idx="31">
                  <c:v>43313</c:v>
                </c:pt>
                <c:pt idx="32">
                  <c:v>43344</c:v>
                </c:pt>
                <c:pt idx="33">
                  <c:v>43374</c:v>
                </c:pt>
                <c:pt idx="34">
                  <c:v>43405</c:v>
                </c:pt>
                <c:pt idx="35">
                  <c:v>43435</c:v>
                </c:pt>
                <c:pt idx="36">
                  <c:v>43466</c:v>
                </c:pt>
                <c:pt idx="37">
                  <c:v>43497</c:v>
                </c:pt>
                <c:pt idx="38">
                  <c:v>43525</c:v>
                </c:pt>
                <c:pt idx="39">
                  <c:v>43556</c:v>
                </c:pt>
                <c:pt idx="40">
                  <c:v>43586</c:v>
                </c:pt>
                <c:pt idx="41">
                  <c:v>43617</c:v>
                </c:pt>
                <c:pt idx="42">
                  <c:v>43647</c:v>
                </c:pt>
                <c:pt idx="43">
                  <c:v>43678</c:v>
                </c:pt>
                <c:pt idx="44">
                  <c:v>43709</c:v>
                </c:pt>
                <c:pt idx="45">
                  <c:v>43739</c:v>
                </c:pt>
                <c:pt idx="46">
                  <c:v>43770</c:v>
                </c:pt>
                <c:pt idx="47">
                  <c:v>43800</c:v>
                </c:pt>
              </c:numCache>
            </c:numRef>
          </c:cat>
          <c:val>
            <c:numRef>
              <c:f>'Fig13'!$J$29:$M$29</c:f>
              <c:numCache>
                <c:formatCode>0.000</c:formatCode>
                <c:ptCount val="4"/>
                <c:pt idx="0">
                  <c:v>3.6782363189999945E-2</c:v>
                </c:pt>
                <c:pt idx="1">
                  <c:v>3.0908439599999893E-2</c:v>
                </c:pt>
                <c:pt idx="2">
                  <c:v>8.5788926000001098E-3</c:v>
                </c:pt>
                <c:pt idx="3">
                  <c:v>9.5220442999999211E-3</c:v>
                </c:pt>
              </c:numCache>
            </c:numRef>
          </c:val>
        </c:ser>
        <c:ser>
          <c:idx val="5"/>
          <c:order val="5"/>
          <c:tx>
            <c:v>Biodiesel (right axis)</c:v>
          </c:tx>
          <c:spPr>
            <a:solidFill>
              <a:schemeClr val="accent2"/>
            </a:solidFill>
          </c:spPr>
          <c:invertIfNegative val="0"/>
          <c:cat>
            <c:numRef>
              <c:f>'Fig13'!$B$35:$B$82</c:f>
              <c:numCache>
                <c:formatCode>mmm\ yyyy</c:formatCode>
                <c:ptCount val="48"/>
                <c:pt idx="0">
                  <c:v>42370</c:v>
                </c:pt>
                <c:pt idx="1">
                  <c:v>42401</c:v>
                </c:pt>
                <c:pt idx="2">
                  <c:v>42430</c:v>
                </c:pt>
                <c:pt idx="3">
                  <c:v>42461</c:v>
                </c:pt>
                <c:pt idx="4">
                  <c:v>42491</c:v>
                </c:pt>
                <c:pt idx="5">
                  <c:v>42522</c:v>
                </c:pt>
                <c:pt idx="6">
                  <c:v>42552</c:v>
                </c:pt>
                <c:pt idx="7">
                  <c:v>42583</c:v>
                </c:pt>
                <c:pt idx="8">
                  <c:v>42614</c:v>
                </c:pt>
                <c:pt idx="9">
                  <c:v>42644</c:v>
                </c:pt>
                <c:pt idx="10">
                  <c:v>42675</c:v>
                </c:pt>
                <c:pt idx="11">
                  <c:v>42705</c:v>
                </c:pt>
                <c:pt idx="12">
                  <c:v>42736</c:v>
                </c:pt>
                <c:pt idx="13">
                  <c:v>42767</c:v>
                </c:pt>
                <c:pt idx="14">
                  <c:v>42795</c:v>
                </c:pt>
                <c:pt idx="15">
                  <c:v>42826</c:v>
                </c:pt>
                <c:pt idx="16">
                  <c:v>42856</c:v>
                </c:pt>
                <c:pt idx="17">
                  <c:v>42887</c:v>
                </c:pt>
                <c:pt idx="18">
                  <c:v>42917</c:v>
                </c:pt>
                <c:pt idx="19">
                  <c:v>42948</c:v>
                </c:pt>
                <c:pt idx="20">
                  <c:v>42979</c:v>
                </c:pt>
                <c:pt idx="21">
                  <c:v>43009</c:v>
                </c:pt>
                <c:pt idx="22">
                  <c:v>43040</c:v>
                </c:pt>
                <c:pt idx="23">
                  <c:v>43070</c:v>
                </c:pt>
                <c:pt idx="24">
                  <c:v>43101</c:v>
                </c:pt>
                <c:pt idx="25">
                  <c:v>43132</c:v>
                </c:pt>
                <c:pt idx="26">
                  <c:v>43160</c:v>
                </c:pt>
                <c:pt idx="27">
                  <c:v>43191</c:v>
                </c:pt>
                <c:pt idx="28">
                  <c:v>43221</c:v>
                </c:pt>
                <c:pt idx="29">
                  <c:v>43252</c:v>
                </c:pt>
                <c:pt idx="30">
                  <c:v>43282</c:v>
                </c:pt>
                <c:pt idx="31">
                  <c:v>43313</c:v>
                </c:pt>
                <c:pt idx="32">
                  <c:v>43344</c:v>
                </c:pt>
                <c:pt idx="33">
                  <c:v>43374</c:v>
                </c:pt>
                <c:pt idx="34">
                  <c:v>43405</c:v>
                </c:pt>
                <c:pt idx="35">
                  <c:v>43435</c:v>
                </c:pt>
                <c:pt idx="36">
                  <c:v>43466</c:v>
                </c:pt>
                <c:pt idx="37">
                  <c:v>43497</c:v>
                </c:pt>
                <c:pt idx="38">
                  <c:v>43525</c:v>
                </c:pt>
                <c:pt idx="39">
                  <c:v>43556</c:v>
                </c:pt>
                <c:pt idx="40">
                  <c:v>43586</c:v>
                </c:pt>
                <c:pt idx="41">
                  <c:v>43617</c:v>
                </c:pt>
                <c:pt idx="42">
                  <c:v>43647</c:v>
                </c:pt>
                <c:pt idx="43">
                  <c:v>43678</c:v>
                </c:pt>
                <c:pt idx="44">
                  <c:v>43709</c:v>
                </c:pt>
                <c:pt idx="45">
                  <c:v>43739</c:v>
                </c:pt>
                <c:pt idx="46">
                  <c:v>43770</c:v>
                </c:pt>
                <c:pt idx="47">
                  <c:v>43800</c:v>
                </c:pt>
              </c:numCache>
            </c:numRef>
          </c:cat>
          <c:val>
            <c:numRef>
              <c:f>'Fig13'!$J$30:$M$30</c:f>
              <c:numCache>
                <c:formatCode>0.000</c:formatCode>
                <c:ptCount val="4"/>
                <c:pt idx="0">
                  <c:v>1.9575958581000003E-2</c:v>
                </c:pt>
                <c:pt idx="1">
                  <c:v>1.8860605099999955E-3</c:v>
                </c:pt>
                <c:pt idx="2">
                  <c:v>3.3894647399999991E-2</c:v>
                </c:pt>
                <c:pt idx="3">
                  <c:v>1.1541211500000009E-2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473407600"/>
        <c:axId val="473408160"/>
      </c:barChart>
      <c:lineChart>
        <c:grouping val="standard"/>
        <c:varyColors val="0"/>
        <c:ser>
          <c:idx val="0"/>
          <c:order val="0"/>
          <c:tx>
            <c:v>Total production (left axis)</c:v>
          </c:tx>
          <c:spPr>
            <a:ln>
              <a:solidFill>
                <a:schemeClr val="tx1"/>
              </a:solidFill>
            </a:ln>
          </c:spPr>
          <c:marker>
            <c:symbol val="none"/>
          </c:marker>
          <c:cat>
            <c:numRef>
              <c:f>'Fig13'!$B$35:$B$82</c:f>
              <c:numCache>
                <c:formatCode>mmm\ yyyy</c:formatCode>
                <c:ptCount val="48"/>
                <c:pt idx="0">
                  <c:v>42370</c:v>
                </c:pt>
                <c:pt idx="1">
                  <c:v>42401</c:v>
                </c:pt>
                <c:pt idx="2">
                  <c:v>42430</c:v>
                </c:pt>
                <c:pt idx="3">
                  <c:v>42461</c:v>
                </c:pt>
                <c:pt idx="4">
                  <c:v>42491</c:v>
                </c:pt>
                <c:pt idx="5">
                  <c:v>42522</c:v>
                </c:pt>
                <c:pt idx="6">
                  <c:v>42552</c:v>
                </c:pt>
                <c:pt idx="7">
                  <c:v>42583</c:v>
                </c:pt>
                <c:pt idx="8">
                  <c:v>42614</c:v>
                </c:pt>
                <c:pt idx="9">
                  <c:v>42644</c:v>
                </c:pt>
                <c:pt idx="10">
                  <c:v>42675</c:v>
                </c:pt>
                <c:pt idx="11">
                  <c:v>42705</c:v>
                </c:pt>
                <c:pt idx="12">
                  <c:v>42736</c:v>
                </c:pt>
                <c:pt idx="13">
                  <c:v>42767</c:v>
                </c:pt>
                <c:pt idx="14">
                  <c:v>42795</c:v>
                </c:pt>
                <c:pt idx="15">
                  <c:v>42826</c:v>
                </c:pt>
                <c:pt idx="16">
                  <c:v>42856</c:v>
                </c:pt>
                <c:pt idx="17">
                  <c:v>42887</c:v>
                </c:pt>
                <c:pt idx="18">
                  <c:v>42917</c:v>
                </c:pt>
                <c:pt idx="19">
                  <c:v>42948</c:v>
                </c:pt>
                <c:pt idx="20">
                  <c:v>42979</c:v>
                </c:pt>
                <c:pt idx="21">
                  <c:v>43009</c:v>
                </c:pt>
                <c:pt idx="22">
                  <c:v>43040</c:v>
                </c:pt>
                <c:pt idx="23">
                  <c:v>43070</c:v>
                </c:pt>
                <c:pt idx="24">
                  <c:v>43101</c:v>
                </c:pt>
                <c:pt idx="25">
                  <c:v>43132</c:v>
                </c:pt>
                <c:pt idx="26">
                  <c:v>43160</c:v>
                </c:pt>
                <c:pt idx="27">
                  <c:v>43191</c:v>
                </c:pt>
                <c:pt idx="28">
                  <c:v>43221</c:v>
                </c:pt>
                <c:pt idx="29">
                  <c:v>43252</c:v>
                </c:pt>
                <c:pt idx="30">
                  <c:v>43282</c:v>
                </c:pt>
                <c:pt idx="31">
                  <c:v>43313</c:v>
                </c:pt>
                <c:pt idx="32">
                  <c:v>43344</c:v>
                </c:pt>
                <c:pt idx="33">
                  <c:v>43374</c:v>
                </c:pt>
                <c:pt idx="34">
                  <c:v>43405</c:v>
                </c:pt>
                <c:pt idx="35">
                  <c:v>43435</c:v>
                </c:pt>
                <c:pt idx="36">
                  <c:v>43466</c:v>
                </c:pt>
                <c:pt idx="37">
                  <c:v>43497</c:v>
                </c:pt>
                <c:pt idx="38">
                  <c:v>43525</c:v>
                </c:pt>
                <c:pt idx="39">
                  <c:v>43556</c:v>
                </c:pt>
                <c:pt idx="40">
                  <c:v>43586</c:v>
                </c:pt>
                <c:pt idx="41">
                  <c:v>43617</c:v>
                </c:pt>
                <c:pt idx="42">
                  <c:v>43647</c:v>
                </c:pt>
                <c:pt idx="43">
                  <c:v>43678</c:v>
                </c:pt>
                <c:pt idx="44">
                  <c:v>43709</c:v>
                </c:pt>
                <c:pt idx="45">
                  <c:v>43739</c:v>
                </c:pt>
                <c:pt idx="46">
                  <c:v>43770</c:v>
                </c:pt>
                <c:pt idx="47">
                  <c:v>43800</c:v>
                </c:pt>
              </c:numCache>
            </c:numRef>
          </c:cat>
          <c:val>
            <c:numRef>
              <c:f>'Fig13'!$C$35:$C$82</c:f>
              <c:numCache>
                <c:formatCode>#,##0.000</c:formatCode>
                <c:ptCount val="48"/>
                <c:pt idx="0">
                  <c:v>13.638436</c:v>
                </c:pt>
                <c:pt idx="1">
                  <c:v>13.603628</c:v>
                </c:pt>
                <c:pt idx="2">
                  <c:v>13.833855</c:v>
                </c:pt>
                <c:pt idx="3">
                  <c:v>13.568872000000001</c:v>
                </c:pt>
                <c:pt idx="4">
                  <c:v>13.674310999999999</c:v>
                </c:pt>
                <c:pt idx="5">
                  <c:v>13.541460000000001</c:v>
                </c:pt>
                <c:pt idx="6">
                  <c:v>13.462854</c:v>
                </c:pt>
                <c:pt idx="7">
                  <c:v>13.312844</c:v>
                </c:pt>
                <c:pt idx="8">
                  <c:v>13.143985000000001</c:v>
                </c:pt>
                <c:pt idx="9">
                  <c:v>13.48537</c:v>
                </c:pt>
                <c:pt idx="10">
                  <c:v>13.663512000000001</c:v>
                </c:pt>
                <c:pt idx="11">
                  <c:v>13.331775</c:v>
                </c:pt>
                <c:pt idx="12">
                  <c:v>13.363621</c:v>
                </c:pt>
                <c:pt idx="13">
                  <c:v>13.811032000000001</c:v>
                </c:pt>
                <c:pt idx="14">
                  <c:v>13.920285</c:v>
                </c:pt>
                <c:pt idx="15">
                  <c:v>13.860982999999999</c:v>
                </c:pt>
                <c:pt idx="16">
                  <c:v>14.026255000000001</c:v>
                </c:pt>
                <c:pt idx="17">
                  <c:v>14.002147000000001</c:v>
                </c:pt>
                <c:pt idx="18">
                  <c:v>14.148657</c:v>
                </c:pt>
                <c:pt idx="19">
                  <c:v>14.106857</c:v>
                </c:pt>
                <c:pt idx="20">
                  <c:v>14.349500000000001</c:v>
                </c:pt>
                <c:pt idx="21">
                  <c:v>14.829727999999999</c:v>
                </c:pt>
                <c:pt idx="22">
                  <c:v>15.367419999999999</c:v>
                </c:pt>
                <c:pt idx="23">
                  <c:v>15.11687</c:v>
                </c:pt>
                <c:pt idx="24">
                  <c:v>15.022764783</c:v>
                </c:pt>
                <c:pt idx="25">
                  <c:v>15.419225484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</c:numCache>
            </c:numRef>
          </c:val>
          <c:smooth val="0"/>
        </c:ser>
        <c:ser>
          <c:idx val="1"/>
          <c:order val="1"/>
          <c:tx>
            <c:v>Production forecast (left axis)</c:v>
          </c:tx>
          <c:spPr>
            <a:ln>
              <a:solidFill>
                <a:schemeClr val="tx1"/>
              </a:solidFill>
              <a:prstDash val="sysDash"/>
            </a:ln>
          </c:spPr>
          <c:marker>
            <c:symbol val="none"/>
          </c:marker>
          <c:cat>
            <c:numRef>
              <c:f>'Fig13'!$B$35:$B$82</c:f>
              <c:numCache>
                <c:formatCode>mmm\ yyyy</c:formatCode>
                <c:ptCount val="48"/>
                <c:pt idx="0">
                  <c:v>42370</c:v>
                </c:pt>
                <c:pt idx="1">
                  <c:v>42401</c:v>
                </c:pt>
                <c:pt idx="2">
                  <c:v>42430</c:v>
                </c:pt>
                <c:pt idx="3">
                  <c:v>42461</c:v>
                </c:pt>
                <c:pt idx="4">
                  <c:v>42491</c:v>
                </c:pt>
                <c:pt idx="5">
                  <c:v>42522</c:v>
                </c:pt>
                <c:pt idx="6">
                  <c:v>42552</c:v>
                </c:pt>
                <c:pt idx="7">
                  <c:v>42583</c:v>
                </c:pt>
                <c:pt idx="8">
                  <c:v>42614</c:v>
                </c:pt>
                <c:pt idx="9">
                  <c:v>42644</c:v>
                </c:pt>
                <c:pt idx="10">
                  <c:v>42675</c:v>
                </c:pt>
                <c:pt idx="11">
                  <c:v>42705</c:v>
                </c:pt>
                <c:pt idx="12">
                  <c:v>42736</c:v>
                </c:pt>
                <c:pt idx="13">
                  <c:v>42767</c:v>
                </c:pt>
                <c:pt idx="14">
                  <c:v>42795</c:v>
                </c:pt>
                <c:pt idx="15">
                  <c:v>42826</c:v>
                </c:pt>
                <c:pt idx="16">
                  <c:v>42856</c:v>
                </c:pt>
                <c:pt idx="17">
                  <c:v>42887</c:v>
                </c:pt>
                <c:pt idx="18">
                  <c:v>42917</c:v>
                </c:pt>
                <c:pt idx="19">
                  <c:v>42948</c:v>
                </c:pt>
                <c:pt idx="20">
                  <c:v>42979</c:v>
                </c:pt>
                <c:pt idx="21">
                  <c:v>43009</c:v>
                </c:pt>
                <c:pt idx="22">
                  <c:v>43040</c:v>
                </c:pt>
                <c:pt idx="23">
                  <c:v>43070</c:v>
                </c:pt>
                <c:pt idx="24">
                  <c:v>43101</c:v>
                </c:pt>
                <c:pt idx="25">
                  <c:v>43132</c:v>
                </c:pt>
                <c:pt idx="26">
                  <c:v>43160</c:v>
                </c:pt>
                <c:pt idx="27">
                  <c:v>43191</c:v>
                </c:pt>
                <c:pt idx="28">
                  <c:v>43221</c:v>
                </c:pt>
                <c:pt idx="29">
                  <c:v>43252</c:v>
                </c:pt>
                <c:pt idx="30">
                  <c:v>43282</c:v>
                </c:pt>
                <c:pt idx="31">
                  <c:v>43313</c:v>
                </c:pt>
                <c:pt idx="32">
                  <c:v>43344</c:v>
                </c:pt>
                <c:pt idx="33">
                  <c:v>43374</c:v>
                </c:pt>
                <c:pt idx="34">
                  <c:v>43405</c:v>
                </c:pt>
                <c:pt idx="35">
                  <c:v>43435</c:v>
                </c:pt>
                <c:pt idx="36">
                  <c:v>43466</c:v>
                </c:pt>
                <c:pt idx="37">
                  <c:v>43497</c:v>
                </c:pt>
                <c:pt idx="38">
                  <c:v>43525</c:v>
                </c:pt>
                <c:pt idx="39">
                  <c:v>43556</c:v>
                </c:pt>
                <c:pt idx="40">
                  <c:v>43586</c:v>
                </c:pt>
                <c:pt idx="41">
                  <c:v>43617</c:v>
                </c:pt>
                <c:pt idx="42">
                  <c:v>43647</c:v>
                </c:pt>
                <c:pt idx="43">
                  <c:v>43678</c:v>
                </c:pt>
                <c:pt idx="44">
                  <c:v>43709</c:v>
                </c:pt>
                <c:pt idx="45">
                  <c:v>43739</c:v>
                </c:pt>
                <c:pt idx="46">
                  <c:v>43770</c:v>
                </c:pt>
                <c:pt idx="47">
                  <c:v>43800</c:v>
                </c:pt>
              </c:numCache>
            </c:numRef>
          </c:cat>
          <c:val>
            <c:numRef>
              <c:f>'Fig13'!$D$35:$D$82</c:f>
              <c:numCache>
                <c:formatCode>#,##0.000</c:formatCode>
                <c:ptCount val="48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15.419225484</c:v>
                </c:pt>
                <c:pt idx="26">
                  <c:v>16.180810000000001</c:v>
                </c:pt>
                <c:pt idx="27">
                  <c:v>16.343810000000001</c:v>
                </c:pt>
                <c:pt idx="28">
                  <c:v>16.62398</c:v>
                </c:pt>
                <c:pt idx="29">
                  <c:v>16.707409999999999</c:v>
                </c:pt>
                <c:pt idx="30">
                  <c:v>16.91628</c:v>
                </c:pt>
                <c:pt idx="31">
                  <c:v>17.0444</c:v>
                </c:pt>
                <c:pt idx="32">
                  <c:v>17.090859999999999</c:v>
                </c:pt>
                <c:pt idx="33">
                  <c:v>17.360340000000001</c:v>
                </c:pt>
                <c:pt idx="34">
                  <c:v>17.541340000000002</c:v>
                </c:pt>
                <c:pt idx="35">
                  <c:v>17.47034</c:v>
                </c:pt>
                <c:pt idx="36">
                  <c:v>17.306419999999999</c:v>
                </c:pt>
                <c:pt idx="37">
                  <c:v>17.458469999999998</c:v>
                </c:pt>
                <c:pt idx="38">
                  <c:v>17.578779999999998</c:v>
                </c:pt>
                <c:pt idx="39">
                  <c:v>17.65222</c:v>
                </c:pt>
                <c:pt idx="40">
                  <c:v>17.723230000000001</c:v>
                </c:pt>
                <c:pt idx="41">
                  <c:v>17.719280000000001</c:v>
                </c:pt>
                <c:pt idx="42">
                  <c:v>17.69116</c:v>
                </c:pt>
                <c:pt idx="43">
                  <c:v>17.668679999999998</c:v>
                </c:pt>
                <c:pt idx="44">
                  <c:v>17.587579999999999</c:v>
                </c:pt>
                <c:pt idx="45">
                  <c:v>17.737850000000002</c:v>
                </c:pt>
                <c:pt idx="46">
                  <c:v>17.964189999999999</c:v>
                </c:pt>
                <c:pt idx="47">
                  <c:v>17.89415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73406480"/>
        <c:axId val="473407040"/>
      </c:lineChart>
      <c:dateAx>
        <c:axId val="473406480"/>
        <c:scaling>
          <c:orientation val="minMax"/>
        </c:scaling>
        <c:delete val="0"/>
        <c:axPos val="b"/>
        <c:numFmt formatCode="mmm\ yyyy" sourceLinked="1"/>
        <c:majorTickMark val="cross"/>
        <c:minorTickMark val="out"/>
        <c:tickLblPos val="none"/>
        <c:spPr>
          <a:ln>
            <a:solidFill>
              <a:schemeClr val="tx1"/>
            </a:solidFill>
          </a:ln>
        </c:spPr>
        <c:crossAx val="473407040"/>
        <c:crosses val="autoZero"/>
        <c:auto val="1"/>
        <c:lblOffset val="100"/>
        <c:baseTimeUnit val="months"/>
        <c:majorUnit val="12"/>
        <c:majorTimeUnit val="months"/>
        <c:minorUnit val="1"/>
        <c:minorTimeUnit val="months"/>
      </c:dateAx>
      <c:valAx>
        <c:axId val="473407040"/>
        <c:scaling>
          <c:orientation val="minMax"/>
          <c:max val="18"/>
          <c:min val="6"/>
        </c:scaling>
        <c:delete val="0"/>
        <c:axPos val="l"/>
        <c:majorGridlines>
          <c:spPr>
            <a:ln>
              <a:solidFill>
                <a:schemeClr val="bg1">
                  <a:lumMod val="75000"/>
                </a:schemeClr>
              </a:solidFill>
            </a:ln>
          </c:spPr>
        </c:majorGridlines>
        <c:numFmt formatCode="#,##0" sourceLinked="0"/>
        <c:majorTickMark val="out"/>
        <c:minorTickMark val="none"/>
        <c:tickLblPos val="nextTo"/>
        <c:spPr>
          <a:ln>
            <a:noFill/>
          </a:ln>
        </c:spPr>
        <c:crossAx val="473406480"/>
        <c:crosses val="autoZero"/>
        <c:crossBetween val="between"/>
        <c:majorUnit val="1"/>
      </c:valAx>
      <c:catAx>
        <c:axId val="47340760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low"/>
        <c:spPr>
          <a:ln>
            <a:solidFill>
              <a:schemeClr val="tx1"/>
            </a:solidFill>
          </a:ln>
        </c:spPr>
        <c:crossAx val="473408160"/>
        <c:crosses val="autoZero"/>
        <c:auto val="1"/>
        <c:lblAlgn val="ctr"/>
        <c:lblOffset val="100"/>
        <c:noMultiLvlLbl val="0"/>
      </c:catAx>
      <c:valAx>
        <c:axId val="473408160"/>
        <c:scaling>
          <c:orientation val="minMax"/>
          <c:max val="1.2"/>
          <c:min val="-0.8"/>
        </c:scaling>
        <c:delete val="0"/>
        <c:axPos val="r"/>
        <c:numFmt formatCode="0.0" sourceLinked="0"/>
        <c:majorTickMark val="out"/>
        <c:minorTickMark val="none"/>
        <c:tickLblPos val="nextTo"/>
        <c:spPr>
          <a:ln>
            <a:noFill/>
          </a:ln>
        </c:spPr>
        <c:crossAx val="473407600"/>
        <c:crosses val="max"/>
        <c:crossBetween val="between"/>
      </c:valAx>
      <c:spPr>
        <a:ln>
          <a:noFill/>
        </a:ln>
      </c:spPr>
    </c:plotArea>
    <c:legend>
      <c:legendPos val="b"/>
      <c:layout>
        <c:manualLayout>
          <c:xMode val="edge"/>
          <c:yMode val="edge"/>
          <c:x val="3.5779856786194407E-2"/>
          <c:y val="0.77605833294506865"/>
          <c:w val="0.91640246188738606"/>
          <c:h val="0.14784177568355067"/>
        </c:manualLayout>
      </c:layout>
      <c:overlay val="0"/>
    </c:legend>
    <c:plotVisOnly val="1"/>
    <c:dispBlanksAs val="gap"/>
    <c:showDLblsOverMax val="0"/>
  </c:chart>
  <c:spPr>
    <a:ln>
      <a:noFill/>
    </a:ln>
  </c:spPr>
  <c:txPr>
    <a:bodyPr/>
    <a:lstStyle/>
    <a:p>
      <a:pPr>
        <a:defRPr sz="1000">
          <a:latin typeface="Arial" pitchFamily="34" charset="0"/>
          <a:cs typeface="Arial" pitchFamily="34" charset="0"/>
        </a:defRPr>
      </a:pPr>
      <a:endParaRPr lang="en-US"/>
    </a:p>
  </c:txPr>
  <c:printSettings>
    <c:headerFooter/>
    <c:pageMargins b="0.75000000000001465" l="0.70000000000000062" r="0.70000000000000062" t="0.75000000000001465" header="0.30000000000000032" footer="0.30000000000000032"/>
    <c:pageSetup orientation="landscape"/>
  </c:printSettings>
  <c:userShapes r:id="rId1"/>
</c:chartSpace>
</file>

<file path=xl/charts/chart1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 algn="l">
              <a:defRPr/>
            </a:pPr>
            <a:r>
              <a:rPr lang="en-US" sz="1400" b="0"/>
              <a:t>U.S. commercial crude oil stocks</a:t>
            </a:r>
          </a:p>
          <a:p>
            <a:pPr algn="l">
              <a:defRPr/>
            </a:pPr>
            <a:r>
              <a:rPr lang="en-US" sz="1000" b="0"/>
              <a:t>million barrels</a:t>
            </a:r>
          </a:p>
        </c:rich>
      </c:tx>
      <c:layout>
        <c:manualLayout>
          <c:xMode val="edge"/>
          <c:yMode val="edge"/>
          <c:x val="1.0887827055806081E-2"/>
          <c:y val="1.574803149606387E-2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7.9285211299807021E-2"/>
          <c:y val="0.16722918510925791"/>
          <c:w val="0.89982221734478329"/>
          <c:h val="0.57406699902157199"/>
        </c:manualLayout>
      </c:layout>
      <c:areaChart>
        <c:grouping val="stacked"/>
        <c:varyColors val="0"/>
        <c:ser>
          <c:idx val="1"/>
          <c:order val="1"/>
          <c:tx>
            <c:v>Normal range (low)</c:v>
          </c:tx>
          <c:spPr>
            <a:noFill/>
            <a:ln>
              <a:noFill/>
            </a:ln>
          </c:spPr>
          <c:cat>
            <c:numRef>
              <c:f>'Fig14'!$A$28:$A$111</c:f>
              <c:numCache>
                <c:formatCode>mmm\ yyyy</c:formatCode>
                <c:ptCount val="84"/>
                <c:pt idx="0">
                  <c:v>41275</c:v>
                </c:pt>
                <c:pt idx="1">
                  <c:v>41306</c:v>
                </c:pt>
                <c:pt idx="2">
                  <c:v>41334</c:v>
                </c:pt>
                <c:pt idx="3">
                  <c:v>41365</c:v>
                </c:pt>
                <c:pt idx="4">
                  <c:v>41395</c:v>
                </c:pt>
                <c:pt idx="5">
                  <c:v>41426</c:v>
                </c:pt>
                <c:pt idx="6">
                  <c:v>41456</c:v>
                </c:pt>
                <c:pt idx="7">
                  <c:v>41487</c:v>
                </c:pt>
                <c:pt idx="8">
                  <c:v>41518</c:v>
                </c:pt>
                <c:pt idx="9">
                  <c:v>41548</c:v>
                </c:pt>
                <c:pt idx="10">
                  <c:v>41579</c:v>
                </c:pt>
                <c:pt idx="11">
                  <c:v>41609</c:v>
                </c:pt>
                <c:pt idx="12">
                  <c:v>41640</c:v>
                </c:pt>
                <c:pt idx="13">
                  <c:v>41671</c:v>
                </c:pt>
                <c:pt idx="14">
                  <c:v>41699</c:v>
                </c:pt>
                <c:pt idx="15">
                  <c:v>41730</c:v>
                </c:pt>
                <c:pt idx="16">
                  <c:v>41760</c:v>
                </c:pt>
                <c:pt idx="17">
                  <c:v>41791</c:v>
                </c:pt>
                <c:pt idx="18">
                  <c:v>41821</c:v>
                </c:pt>
                <c:pt idx="19">
                  <c:v>41852</c:v>
                </c:pt>
                <c:pt idx="20">
                  <c:v>41883</c:v>
                </c:pt>
                <c:pt idx="21">
                  <c:v>41913</c:v>
                </c:pt>
                <c:pt idx="22">
                  <c:v>41944</c:v>
                </c:pt>
                <c:pt idx="23">
                  <c:v>41974</c:v>
                </c:pt>
                <c:pt idx="24">
                  <c:v>42005</c:v>
                </c:pt>
                <c:pt idx="25">
                  <c:v>42036</c:v>
                </c:pt>
                <c:pt idx="26">
                  <c:v>42064</c:v>
                </c:pt>
                <c:pt idx="27">
                  <c:v>42095</c:v>
                </c:pt>
                <c:pt idx="28">
                  <c:v>42125</c:v>
                </c:pt>
                <c:pt idx="29">
                  <c:v>42156</c:v>
                </c:pt>
                <c:pt idx="30">
                  <c:v>42186</c:v>
                </c:pt>
                <c:pt idx="31">
                  <c:v>42217</c:v>
                </c:pt>
                <c:pt idx="32">
                  <c:v>42248</c:v>
                </c:pt>
                <c:pt idx="33">
                  <c:v>42278</c:v>
                </c:pt>
                <c:pt idx="34">
                  <c:v>42309</c:v>
                </c:pt>
                <c:pt idx="35">
                  <c:v>42339</c:v>
                </c:pt>
                <c:pt idx="36">
                  <c:v>42370</c:v>
                </c:pt>
                <c:pt idx="37">
                  <c:v>42401</c:v>
                </c:pt>
                <c:pt idx="38">
                  <c:v>42430</c:v>
                </c:pt>
                <c:pt idx="39">
                  <c:v>42461</c:v>
                </c:pt>
                <c:pt idx="40">
                  <c:v>42491</c:v>
                </c:pt>
                <c:pt idx="41">
                  <c:v>42522</c:v>
                </c:pt>
                <c:pt idx="42">
                  <c:v>42552</c:v>
                </c:pt>
                <c:pt idx="43">
                  <c:v>42583</c:v>
                </c:pt>
                <c:pt idx="44">
                  <c:v>42614</c:v>
                </c:pt>
                <c:pt idx="45">
                  <c:v>42644</c:v>
                </c:pt>
                <c:pt idx="46">
                  <c:v>42675</c:v>
                </c:pt>
                <c:pt idx="47">
                  <c:v>42705</c:v>
                </c:pt>
                <c:pt idx="48">
                  <c:v>42736</c:v>
                </c:pt>
                <c:pt idx="49">
                  <c:v>42767</c:v>
                </c:pt>
                <c:pt idx="50">
                  <c:v>42795</c:v>
                </c:pt>
                <c:pt idx="51">
                  <c:v>42826</c:v>
                </c:pt>
                <c:pt idx="52">
                  <c:v>42856</c:v>
                </c:pt>
                <c:pt idx="53">
                  <c:v>42887</c:v>
                </c:pt>
                <c:pt idx="54">
                  <c:v>42917</c:v>
                </c:pt>
                <c:pt idx="55">
                  <c:v>42948</c:v>
                </c:pt>
                <c:pt idx="56">
                  <c:v>42979</c:v>
                </c:pt>
                <c:pt idx="57">
                  <c:v>43009</c:v>
                </c:pt>
                <c:pt idx="58">
                  <c:v>43040</c:v>
                </c:pt>
                <c:pt idx="59">
                  <c:v>43070</c:v>
                </c:pt>
                <c:pt idx="60">
                  <c:v>43101</c:v>
                </c:pt>
                <c:pt idx="61">
                  <c:v>43132</c:v>
                </c:pt>
                <c:pt idx="62">
                  <c:v>43160</c:v>
                </c:pt>
                <c:pt idx="63">
                  <c:v>43191</c:v>
                </c:pt>
                <c:pt idx="64">
                  <c:v>43221</c:v>
                </c:pt>
                <c:pt idx="65">
                  <c:v>43252</c:v>
                </c:pt>
                <c:pt idx="66">
                  <c:v>43282</c:v>
                </c:pt>
                <c:pt idx="67">
                  <c:v>43313</c:v>
                </c:pt>
                <c:pt idx="68">
                  <c:v>43344</c:v>
                </c:pt>
                <c:pt idx="69">
                  <c:v>43374</c:v>
                </c:pt>
                <c:pt idx="70">
                  <c:v>43405</c:v>
                </c:pt>
                <c:pt idx="71">
                  <c:v>43435</c:v>
                </c:pt>
                <c:pt idx="72">
                  <c:v>43466</c:v>
                </c:pt>
                <c:pt idx="73">
                  <c:v>43497</c:v>
                </c:pt>
                <c:pt idx="74">
                  <c:v>43525</c:v>
                </c:pt>
                <c:pt idx="75">
                  <c:v>43556</c:v>
                </c:pt>
                <c:pt idx="76">
                  <c:v>43586</c:v>
                </c:pt>
                <c:pt idx="77">
                  <c:v>43617</c:v>
                </c:pt>
                <c:pt idx="78">
                  <c:v>43647</c:v>
                </c:pt>
                <c:pt idx="79">
                  <c:v>43678</c:v>
                </c:pt>
                <c:pt idx="80">
                  <c:v>43709</c:v>
                </c:pt>
                <c:pt idx="81">
                  <c:v>43739</c:v>
                </c:pt>
                <c:pt idx="82">
                  <c:v>43770</c:v>
                </c:pt>
                <c:pt idx="83">
                  <c:v>43800</c:v>
                </c:pt>
              </c:numCache>
            </c:numRef>
          </c:cat>
          <c:val>
            <c:numRef>
              <c:f>'Fig14'!$C$28:$C$111</c:f>
              <c:numCache>
                <c:formatCode>0.0</c:formatCode>
                <c:ptCount val="84"/>
                <c:pt idx="0">
                  <c:v>336.238</c:v>
                </c:pt>
                <c:pt idx="1">
                  <c:v>345.274</c:v>
                </c:pt>
                <c:pt idx="2">
                  <c:v>354.98700000000002</c:v>
                </c:pt>
                <c:pt idx="3">
                  <c:v>365.339</c:v>
                </c:pt>
                <c:pt idx="4">
                  <c:v>363.30399999999997</c:v>
                </c:pt>
                <c:pt idx="5">
                  <c:v>348.80700000000002</c:v>
                </c:pt>
                <c:pt idx="6">
                  <c:v>338.73700000000002</c:v>
                </c:pt>
                <c:pt idx="7">
                  <c:v>331.07600000000002</c:v>
                </c:pt>
                <c:pt idx="8">
                  <c:v>332.15499999999997</c:v>
                </c:pt>
                <c:pt idx="9">
                  <c:v>351.71699999999998</c:v>
                </c:pt>
                <c:pt idx="10">
                  <c:v>344.17200000000003</c:v>
                </c:pt>
                <c:pt idx="11">
                  <c:v>327.19099999999997</c:v>
                </c:pt>
                <c:pt idx="12">
                  <c:v>336.238</c:v>
                </c:pt>
                <c:pt idx="13">
                  <c:v>345.274</c:v>
                </c:pt>
                <c:pt idx="14">
                  <c:v>354.98700000000002</c:v>
                </c:pt>
                <c:pt idx="15">
                  <c:v>365.339</c:v>
                </c:pt>
                <c:pt idx="16">
                  <c:v>363.30399999999997</c:v>
                </c:pt>
                <c:pt idx="17">
                  <c:v>348.80700000000002</c:v>
                </c:pt>
                <c:pt idx="18">
                  <c:v>338.73700000000002</c:v>
                </c:pt>
                <c:pt idx="19">
                  <c:v>331.07600000000002</c:v>
                </c:pt>
                <c:pt idx="20">
                  <c:v>332.15499999999997</c:v>
                </c:pt>
                <c:pt idx="21">
                  <c:v>351.71699999999998</c:v>
                </c:pt>
                <c:pt idx="22">
                  <c:v>344.17200000000003</c:v>
                </c:pt>
                <c:pt idx="23">
                  <c:v>327.19099999999997</c:v>
                </c:pt>
                <c:pt idx="24">
                  <c:v>336.238</c:v>
                </c:pt>
                <c:pt idx="25">
                  <c:v>345.274</c:v>
                </c:pt>
                <c:pt idx="26">
                  <c:v>354.98700000000002</c:v>
                </c:pt>
                <c:pt idx="27">
                  <c:v>365.339</c:v>
                </c:pt>
                <c:pt idx="28">
                  <c:v>363.30399999999997</c:v>
                </c:pt>
                <c:pt idx="29">
                  <c:v>348.80700000000002</c:v>
                </c:pt>
                <c:pt idx="30">
                  <c:v>338.73700000000002</c:v>
                </c:pt>
                <c:pt idx="31">
                  <c:v>331.07600000000002</c:v>
                </c:pt>
                <c:pt idx="32">
                  <c:v>332.15499999999997</c:v>
                </c:pt>
                <c:pt idx="33">
                  <c:v>351.71699999999998</c:v>
                </c:pt>
                <c:pt idx="34">
                  <c:v>344.17200000000003</c:v>
                </c:pt>
                <c:pt idx="35">
                  <c:v>327.19099999999997</c:v>
                </c:pt>
                <c:pt idx="36">
                  <c:v>336.238</c:v>
                </c:pt>
                <c:pt idx="37">
                  <c:v>345.274</c:v>
                </c:pt>
                <c:pt idx="38">
                  <c:v>354.98700000000002</c:v>
                </c:pt>
                <c:pt idx="39">
                  <c:v>365.339</c:v>
                </c:pt>
                <c:pt idx="40">
                  <c:v>363.30399999999997</c:v>
                </c:pt>
                <c:pt idx="41">
                  <c:v>348.80700000000002</c:v>
                </c:pt>
                <c:pt idx="42">
                  <c:v>338.73700000000002</c:v>
                </c:pt>
                <c:pt idx="43">
                  <c:v>331.07600000000002</c:v>
                </c:pt>
                <c:pt idx="44">
                  <c:v>332.15499999999997</c:v>
                </c:pt>
                <c:pt idx="45">
                  <c:v>351.71699999999998</c:v>
                </c:pt>
                <c:pt idx="46">
                  <c:v>344.17200000000003</c:v>
                </c:pt>
                <c:pt idx="47">
                  <c:v>327.19099999999997</c:v>
                </c:pt>
                <c:pt idx="48">
                  <c:v>336.238</c:v>
                </c:pt>
                <c:pt idx="49">
                  <c:v>345.274</c:v>
                </c:pt>
                <c:pt idx="50">
                  <c:v>354.98700000000002</c:v>
                </c:pt>
                <c:pt idx="51">
                  <c:v>365.339</c:v>
                </c:pt>
                <c:pt idx="52">
                  <c:v>363.30399999999997</c:v>
                </c:pt>
                <c:pt idx="53">
                  <c:v>348.80700000000002</c:v>
                </c:pt>
                <c:pt idx="54">
                  <c:v>338.73700000000002</c:v>
                </c:pt>
                <c:pt idx="55">
                  <c:v>331.07600000000002</c:v>
                </c:pt>
                <c:pt idx="56">
                  <c:v>332.15499999999997</c:v>
                </c:pt>
                <c:pt idx="57">
                  <c:v>351.71699999999998</c:v>
                </c:pt>
                <c:pt idx="58">
                  <c:v>344.17200000000003</c:v>
                </c:pt>
                <c:pt idx="59">
                  <c:v>327.19099999999997</c:v>
                </c:pt>
                <c:pt idx="60">
                  <c:v>336.238</c:v>
                </c:pt>
                <c:pt idx="61">
                  <c:v>345.274</c:v>
                </c:pt>
                <c:pt idx="62">
                  <c:v>354.98700000000002</c:v>
                </c:pt>
                <c:pt idx="63">
                  <c:v>365.339</c:v>
                </c:pt>
                <c:pt idx="64">
                  <c:v>363.30399999999997</c:v>
                </c:pt>
                <c:pt idx="65">
                  <c:v>348.80700000000002</c:v>
                </c:pt>
                <c:pt idx="66">
                  <c:v>338.73700000000002</c:v>
                </c:pt>
                <c:pt idx="67">
                  <c:v>331.07600000000002</c:v>
                </c:pt>
                <c:pt idx="68">
                  <c:v>332.15499999999997</c:v>
                </c:pt>
                <c:pt idx="69">
                  <c:v>351.71699999999998</c:v>
                </c:pt>
                <c:pt idx="70">
                  <c:v>344.17200000000003</c:v>
                </c:pt>
                <c:pt idx="71">
                  <c:v>327.19099999999997</c:v>
                </c:pt>
                <c:pt idx="72">
                  <c:v>336.238</c:v>
                </c:pt>
                <c:pt idx="73">
                  <c:v>345.274</c:v>
                </c:pt>
                <c:pt idx="74">
                  <c:v>354.98700000000002</c:v>
                </c:pt>
                <c:pt idx="75">
                  <c:v>365.339</c:v>
                </c:pt>
                <c:pt idx="76">
                  <c:v>363.30399999999997</c:v>
                </c:pt>
                <c:pt idx="77">
                  <c:v>348.80700000000002</c:v>
                </c:pt>
                <c:pt idx="78">
                  <c:v>338.73700000000002</c:v>
                </c:pt>
                <c:pt idx="79">
                  <c:v>331.07600000000002</c:v>
                </c:pt>
                <c:pt idx="80">
                  <c:v>332.15499999999997</c:v>
                </c:pt>
                <c:pt idx="81">
                  <c:v>351.71699999999998</c:v>
                </c:pt>
                <c:pt idx="82">
                  <c:v>344.17200000000003</c:v>
                </c:pt>
                <c:pt idx="83">
                  <c:v>327.19099999999997</c:v>
                </c:pt>
              </c:numCache>
            </c:numRef>
          </c:val>
        </c:ser>
        <c:ser>
          <c:idx val="2"/>
          <c:order val="2"/>
          <c:tx>
            <c:v>Normal range</c:v>
          </c:tx>
          <c:spPr>
            <a:solidFill>
              <a:schemeClr val="accent4">
                <a:lumMod val="60000"/>
                <a:lumOff val="40000"/>
              </a:schemeClr>
            </a:solidFill>
            <a:ln>
              <a:noFill/>
            </a:ln>
          </c:spPr>
          <c:cat>
            <c:numRef>
              <c:f>'Fig14'!$A$28:$A$111</c:f>
              <c:numCache>
                <c:formatCode>mmm\ yyyy</c:formatCode>
                <c:ptCount val="84"/>
                <c:pt idx="0">
                  <c:v>41275</c:v>
                </c:pt>
                <c:pt idx="1">
                  <c:v>41306</c:v>
                </c:pt>
                <c:pt idx="2">
                  <c:v>41334</c:v>
                </c:pt>
                <c:pt idx="3">
                  <c:v>41365</c:v>
                </c:pt>
                <c:pt idx="4">
                  <c:v>41395</c:v>
                </c:pt>
                <c:pt idx="5">
                  <c:v>41426</c:v>
                </c:pt>
                <c:pt idx="6">
                  <c:v>41456</c:v>
                </c:pt>
                <c:pt idx="7">
                  <c:v>41487</c:v>
                </c:pt>
                <c:pt idx="8">
                  <c:v>41518</c:v>
                </c:pt>
                <c:pt idx="9">
                  <c:v>41548</c:v>
                </c:pt>
                <c:pt idx="10">
                  <c:v>41579</c:v>
                </c:pt>
                <c:pt idx="11">
                  <c:v>41609</c:v>
                </c:pt>
                <c:pt idx="12">
                  <c:v>41640</c:v>
                </c:pt>
                <c:pt idx="13">
                  <c:v>41671</c:v>
                </c:pt>
                <c:pt idx="14">
                  <c:v>41699</c:v>
                </c:pt>
                <c:pt idx="15">
                  <c:v>41730</c:v>
                </c:pt>
                <c:pt idx="16">
                  <c:v>41760</c:v>
                </c:pt>
                <c:pt idx="17">
                  <c:v>41791</c:v>
                </c:pt>
                <c:pt idx="18">
                  <c:v>41821</c:v>
                </c:pt>
                <c:pt idx="19">
                  <c:v>41852</c:v>
                </c:pt>
                <c:pt idx="20">
                  <c:v>41883</c:v>
                </c:pt>
                <c:pt idx="21">
                  <c:v>41913</c:v>
                </c:pt>
                <c:pt idx="22">
                  <c:v>41944</c:v>
                </c:pt>
                <c:pt idx="23">
                  <c:v>41974</c:v>
                </c:pt>
                <c:pt idx="24">
                  <c:v>42005</c:v>
                </c:pt>
                <c:pt idx="25">
                  <c:v>42036</c:v>
                </c:pt>
                <c:pt idx="26">
                  <c:v>42064</c:v>
                </c:pt>
                <c:pt idx="27">
                  <c:v>42095</c:v>
                </c:pt>
                <c:pt idx="28">
                  <c:v>42125</c:v>
                </c:pt>
                <c:pt idx="29">
                  <c:v>42156</c:v>
                </c:pt>
                <c:pt idx="30">
                  <c:v>42186</c:v>
                </c:pt>
                <c:pt idx="31">
                  <c:v>42217</c:v>
                </c:pt>
                <c:pt idx="32">
                  <c:v>42248</c:v>
                </c:pt>
                <c:pt idx="33">
                  <c:v>42278</c:v>
                </c:pt>
                <c:pt idx="34">
                  <c:v>42309</c:v>
                </c:pt>
                <c:pt idx="35">
                  <c:v>42339</c:v>
                </c:pt>
                <c:pt idx="36">
                  <c:v>42370</c:v>
                </c:pt>
                <c:pt idx="37">
                  <c:v>42401</c:v>
                </c:pt>
                <c:pt idx="38">
                  <c:v>42430</c:v>
                </c:pt>
                <c:pt idx="39">
                  <c:v>42461</c:v>
                </c:pt>
                <c:pt idx="40">
                  <c:v>42491</c:v>
                </c:pt>
                <c:pt idx="41">
                  <c:v>42522</c:v>
                </c:pt>
                <c:pt idx="42">
                  <c:v>42552</c:v>
                </c:pt>
                <c:pt idx="43">
                  <c:v>42583</c:v>
                </c:pt>
                <c:pt idx="44">
                  <c:v>42614</c:v>
                </c:pt>
                <c:pt idx="45">
                  <c:v>42644</c:v>
                </c:pt>
                <c:pt idx="46">
                  <c:v>42675</c:v>
                </c:pt>
                <c:pt idx="47">
                  <c:v>42705</c:v>
                </c:pt>
                <c:pt idx="48">
                  <c:v>42736</c:v>
                </c:pt>
                <c:pt idx="49">
                  <c:v>42767</c:v>
                </c:pt>
                <c:pt idx="50">
                  <c:v>42795</c:v>
                </c:pt>
                <c:pt idx="51">
                  <c:v>42826</c:v>
                </c:pt>
                <c:pt idx="52">
                  <c:v>42856</c:v>
                </c:pt>
                <c:pt idx="53">
                  <c:v>42887</c:v>
                </c:pt>
                <c:pt idx="54">
                  <c:v>42917</c:v>
                </c:pt>
                <c:pt idx="55">
                  <c:v>42948</c:v>
                </c:pt>
                <c:pt idx="56">
                  <c:v>42979</c:v>
                </c:pt>
                <c:pt idx="57">
                  <c:v>43009</c:v>
                </c:pt>
                <c:pt idx="58">
                  <c:v>43040</c:v>
                </c:pt>
                <c:pt idx="59">
                  <c:v>43070</c:v>
                </c:pt>
                <c:pt idx="60">
                  <c:v>43101</c:v>
                </c:pt>
                <c:pt idx="61">
                  <c:v>43132</c:v>
                </c:pt>
                <c:pt idx="62">
                  <c:v>43160</c:v>
                </c:pt>
                <c:pt idx="63">
                  <c:v>43191</c:v>
                </c:pt>
                <c:pt idx="64">
                  <c:v>43221</c:v>
                </c:pt>
                <c:pt idx="65">
                  <c:v>43252</c:v>
                </c:pt>
                <c:pt idx="66">
                  <c:v>43282</c:v>
                </c:pt>
                <c:pt idx="67">
                  <c:v>43313</c:v>
                </c:pt>
                <c:pt idx="68">
                  <c:v>43344</c:v>
                </c:pt>
                <c:pt idx="69">
                  <c:v>43374</c:v>
                </c:pt>
                <c:pt idx="70">
                  <c:v>43405</c:v>
                </c:pt>
                <c:pt idx="71">
                  <c:v>43435</c:v>
                </c:pt>
                <c:pt idx="72">
                  <c:v>43466</c:v>
                </c:pt>
                <c:pt idx="73">
                  <c:v>43497</c:v>
                </c:pt>
                <c:pt idx="74">
                  <c:v>43525</c:v>
                </c:pt>
                <c:pt idx="75">
                  <c:v>43556</c:v>
                </c:pt>
                <c:pt idx="76">
                  <c:v>43586</c:v>
                </c:pt>
                <c:pt idx="77">
                  <c:v>43617</c:v>
                </c:pt>
                <c:pt idx="78">
                  <c:v>43647</c:v>
                </c:pt>
                <c:pt idx="79">
                  <c:v>43678</c:v>
                </c:pt>
                <c:pt idx="80">
                  <c:v>43709</c:v>
                </c:pt>
                <c:pt idx="81">
                  <c:v>43739</c:v>
                </c:pt>
                <c:pt idx="82">
                  <c:v>43770</c:v>
                </c:pt>
                <c:pt idx="83">
                  <c:v>43800</c:v>
                </c:pt>
              </c:numCache>
            </c:numRef>
          </c:cat>
          <c:val>
            <c:numRef>
              <c:f>'Fig14'!$E$28:$E$111</c:f>
              <c:numCache>
                <c:formatCode>0.0</c:formatCode>
                <c:ptCount val="84"/>
                <c:pt idx="0">
                  <c:v>168.22199999999998</c:v>
                </c:pt>
                <c:pt idx="1">
                  <c:v>178.29499999999996</c:v>
                </c:pt>
                <c:pt idx="2">
                  <c:v>182.89699999999999</c:v>
                </c:pt>
                <c:pt idx="3">
                  <c:v>158.49499999999995</c:v>
                </c:pt>
                <c:pt idx="4">
                  <c:v>153.56400000000008</c:v>
                </c:pt>
                <c:pt idx="5">
                  <c:v>152.05000000000001</c:v>
                </c:pt>
                <c:pt idx="6">
                  <c:v>154.721</c:v>
                </c:pt>
                <c:pt idx="7">
                  <c:v>155.59899999999999</c:v>
                </c:pt>
                <c:pt idx="8">
                  <c:v>139.38200000000001</c:v>
                </c:pt>
                <c:pt idx="9">
                  <c:v>139.48599999999999</c:v>
                </c:pt>
                <c:pt idx="10">
                  <c:v>146.56199999999995</c:v>
                </c:pt>
                <c:pt idx="11">
                  <c:v>157.43100000000004</c:v>
                </c:pt>
                <c:pt idx="12">
                  <c:v>168.22199999999998</c:v>
                </c:pt>
                <c:pt idx="13">
                  <c:v>178.29499999999996</c:v>
                </c:pt>
                <c:pt idx="14">
                  <c:v>182.89699999999999</c:v>
                </c:pt>
                <c:pt idx="15">
                  <c:v>158.49499999999995</c:v>
                </c:pt>
                <c:pt idx="16">
                  <c:v>153.56400000000008</c:v>
                </c:pt>
                <c:pt idx="17">
                  <c:v>152.05000000000001</c:v>
                </c:pt>
                <c:pt idx="18">
                  <c:v>154.721</c:v>
                </c:pt>
                <c:pt idx="19">
                  <c:v>155.59899999999999</c:v>
                </c:pt>
                <c:pt idx="20">
                  <c:v>139.38200000000001</c:v>
                </c:pt>
                <c:pt idx="21">
                  <c:v>139.48599999999999</c:v>
                </c:pt>
                <c:pt idx="22">
                  <c:v>146.56199999999995</c:v>
                </c:pt>
                <c:pt idx="23">
                  <c:v>157.43100000000004</c:v>
                </c:pt>
                <c:pt idx="24">
                  <c:v>168.22199999999998</c:v>
                </c:pt>
                <c:pt idx="25">
                  <c:v>178.29499999999996</c:v>
                </c:pt>
                <c:pt idx="26">
                  <c:v>182.89699999999999</c:v>
                </c:pt>
                <c:pt idx="27">
                  <c:v>158.49499999999995</c:v>
                </c:pt>
                <c:pt idx="28">
                  <c:v>153.56400000000008</c:v>
                </c:pt>
                <c:pt idx="29">
                  <c:v>152.05000000000001</c:v>
                </c:pt>
                <c:pt idx="30">
                  <c:v>154.721</c:v>
                </c:pt>
                <c:pt idx="31">
                  <c:v>155.59899999999999</c:v>
                </c:pt>
                <c:pt idx="32">
                  <c:v>139.38200000000001</c:v>
                </c:pt>
                <c:pt idx="33">
                  <c:v>139.48599999999999</c:v>
                </c:pt>
                <c:pt idx="34">
                  <c:v>146.56199999999995</c:v>
                </c:pt>
                <c:pt idx="35">
                  <c:v>157.43100000000004</c:v>
                </c:pt>
                <c:pt idx="36">
                  <c:v>168.22199999999998</c:v>
                </c:pt>
                <c:pt idx="37">
                  <c:v>178.29499999999996</c:v>
                </c:pt>
                <c:pt idx="38">
                  <c:v>182.89699999999999</c:v>
                </c:pt>
                <c:pt idx="39">
                  <c:v>158.49499999999995</c:v>
                </c:pt>
                <c:pt idx="40">
                  <c:v>153.56400000000008</c:v>
                </c:pt>
                <c:pt idx="41">
                  <c:v>152.05000000000001</c:v>
                </c:pt>
                <c:pt idx="42">
                  <c:v>154.721</c:v>
                </c:pt>
                <c:pt idx="43">
                  <c:v>155.59899999999999</c:v>
                </c:pt>
                <c:pt idx="44">
                  <c:v>139.38200000000001</c:v>
                </c:pt>
                <c:pt idx="45">
                  <c:v>139.48599999999999</c:v>
                </c:pt>
                <c:pt idx="46">
                  <c:v>146.56199999999995</c:v>
                </c:pt>
                <c:pt idx="47">
                  <c:v>157.43100000000004</c:v>
                </c:pt>
                <c:pt idx="48">
                  <c:v>168.22199999999998</c:v>
                </c:pt>
                <c:pt idx="49">
                  <c:v>178.29499999999996</c:v>
                </c:pt>
                <c:pt idx="50">
                  <c:v>182.89699999999999</c:v>
                </c:pt>
                <c:pt idx="51">
                  <c:v>158.49499999999995</c:v>
                </c:pt>
                <c:pt idx="52">
                  <c:v>153.56400000000008</c:v>
                </c:pt>
                <c:pt idx="53">
                  <c:v>152.05000000000001</c:v>
                </c:pt>
                <c:pt idx="54">
                  <c:v>154.721</c:v>
                </c:pt>
                <c:pt idx="55">
                  <c:v>155.59899999999999</c:v>
                </c:pt>
                <c:pt idx="56">
                  <c:v>139.38200000000001</c:v>
                </c:pt>
                <c:pt idx="57">
                  <c:v>139.48599999999999</c:v>
                </c:pt>
                <c:pt idx="58">
                  <c:v>146.56199999999995</c:v>
                </c:pt>
                <c:pt idx="59">
                  <c:v>157.43100000000004</c:v>
                </c:pt>
                <c:pt idx="60">
                  <c:v>168.22199999999998</c:v>
                </c:pt>
                <c:pt idx="61">
                  <c:v>178.29499999999996</c:v>
                </c:pt>
                <c:pt idx="62">
                  <c:v>182.89699999999999</c:v>
                </c:pt>
                <c:pt idx="63">
                  <c:v>158.49499999999995</c:v>
                </c:pt>
                <c:pt idx="64">
                  <c:v>153.56400000000008</c:v>
                </c:pt>
                <c:pt idx="65">
                  <c:v>152.05000000000001</c:v>
                </c:pt>
                <c:pt idx="66">
                  <c:v>154.721</c:v>
                </c:pt>
                <c:pt idx="67">
                  <c:v>155.59899999999999</c:v>
                </c:pt>
                <c:pt idx="68">
                  <c:v>139.38200000000001</c:v>
                </c:pt>
                <c:pt idx="69">
                  <c:v>139.48599999999999</c:v>
                </c:pt>
                <c:pt idx="70">
                  <c:v>146.56199999999995</c:v>
                </c:pt>
                <c:pt idx="71">
                  <c:v>157.43100000000004</c:v>
                </c:pt>
                <c:pt idx="72">
                  <c:v>168.22199999999998</c:v>
                </c:pt>
                <c:pt idx="73">
                  <c:v>178.29499999999996</c:v>
                </c:pt>
                <c:pt idx="74">
                  <c:v>182.89699999999999</c:v>
                </c:pt>
                <c:pt idx="75">
                  <c:v>158.49499999999995</c:v>
                </c:pt>
                <c:pt idx="76">
                  <c:v>153.56400000000008</c:v>
                </c:pt>
                <c:pt idx="77">
                  <c:v>152.05000000000001</c:v>
                </c:pt>
                <c:pt idx="78">
                  <c:v>154.721</c:v>
                </c:pt>
                <c:pt idx="79">
                  <c:v>155.59899999999999</c:v>
                </c:pt>
                <c:pt idx="80">
                  <c:v>139.38200000000001</c:v>
                </c:pt>
                <c:pt idx="81">
                  <c:v>139.48599999999999</c:v>
                </c:pt>
                <c:pt idx="82">
                  <c:v>146.56199999999995</c:v>
                </c:pt>
                <c:pt idx="83">
                  <c:v>157.43100000000004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73413200"/>
        <c:axId val="473413760"/>
      </c:areaChart>
      <c:lineChart>
        <c:grouping val="standard"/>
        <c:varyColors val="0"/>
        <c:ser>
          <c:idx val="0"/>
          <c:order val="0"/>
          <c:tx>
            <c:v>U.S. crude oil stocks</c:v>
          </c:tx>
          <c:spPr>
            <a:ln>
              <a:solidFill>
                <a:schemeClr val="accent1"/>
              </a:solidFill>
            </a:ln>
          </c:spPr>
          <c:marker>
            <c:symbol val="none"/>
          </c:marker>
          <c:cat>
            <c:numRef>
              <c:f>'Fig14'!$A$28:$A$111</c:f>
              <c:numCache>
                <c:formatCode>mmm\ yyyy</c:formatCode>
                <c:ptCount val="84"/>
                <c:pt idx="0">
                  <c:v>41275</c:v>
                </c:pt>
                <c:pt idx="1">
                  <c:v>41306</c:v>
                </c:pt>
                <c:pt idx="2">
                  <c:v>41334</c:v>
                </c:pt>
                <c:pt idx="3">
                  <c:v>41365</c:v>
                </c:pt>
                <c:pt idx="4">
                  <c:v>41395</c:v>
                </c:pt>
                <c:pt idx="5">
                  <c:v>41426</c:v>
                </c:pt>
                <c:pt idx="6">
                  <c:v>41456</c:v>
                </c:pt>
                <c:pt idx="7">
                  <c:v>41487</c:v>
                </c:pt>
                <c:pt idx="8">
                  <c:v>41518</c:v>
                </c:pt>
                <c:pt idx="9">
                  <c:v>41548</c:v>
                </c:pt>
                <c:pt idx="10">
                  <c:v>41579</c:v>
                </c:pt>
                <c:pt idx="11">
                  <c:v>41609</c:v>
                </c:pt>
                <c:pt idx="12">
                  <c:v>41640</c:v>
                </c:pt>
                <c:pt idx="13">
                  <c:v>41671</c:v>
                </c:pt>
                <c:pt idx="14">
                  <c:v>41699</c:v>
                </c:pt>
                <c:pt idx="15">
                  <c:v>41730</c:v>
                </c:pt>
                <c:pt idx="16">
                  <c:v>41760</c:v>
                </c:pt>
                <c:pt idx="17">
                  <c:v>41791</c:v>
                </c:pt>
                <c:pt idx="18">
                  <c:v>41821</c:v>
                </c:pt>
                <c:pt idx="19">
                  <c:v>41852</c:v>
                </c:pt>
                <c:pt idx="20">
                  <c:v>41883</c:v>
                </c:pt>
                <c:pt idx="21">
                  <c:v>41913</c:v>
                </c:pt>
                <c:pt idx="22">
                  <c:v>41944</c:v>
                </c:pt>
                <c:pt idx="23">
                  <c:v>41974</c:v>
                </c:pt>
                <c:pt idx="24">
                  <c:v>42005</c:v>
                </c:pt>
                <c:pt idx="25">
                  <c:v>42036</c:v>
                </c:pt>
                <c:pt idx="26">
                  <c:v>42064</c:v>
                </c:pt>
                <c:pt idx="27">
                  <c:v>42095</c:v>
                </c:pt>
                <c:pt idx="28">
                  <c:v>42125</c:v>
                </c:pt>
                <c:pt idx="29">
                  <c:v>42156</c:v>
                </c:pt>
                <c:pt idx="30">
                  <c:v>42186</c:v>
                </c:pt>
                <c:pt idx="31">
                  <c:v>42217</c:v>
                </c:pt>
                <c:pt idx="32">
                  <c:v>42248</c:v>
                </c:pt>
                <c:pt idx="33">
                  <c:v>42278</c:v>
                </c:pt>
                <c:pt idx="34">
                  <c:v>42309</c:v>
                </c:pt>
                <c:pt idx="35">
                  <c:v>42339</c:v>
                </c:pt>
                <c:pt idx="36">
                  <c:v>42370</c:v>
                </c:pt>
                <c:pt idx="37">
                  <c:v>42401</c:v>
                </c:pt>
                <c:pt idx="38">
                  <c:v>42430</c:v>
                </c:pt>
                <c:pt idx="39">
                  <c:v>42461</c:v>
                </c:pt>
                <c:pt idx="40">
                  <c:v>42491</c:v>
                </c:pt>
                <c:pt idx="41">
                  <c:v>42522</c:v>
                </c:pt>
                <c:pt idx="42">
                  <c:v>42552</c:v>
                </c:pt>
                <c:pt idx="43">
                  <c:v>42583</c:v>
                </c:pt>
                <c:pt idx="44">
                  <c:v>42614</c:v>
                </c:pt>
                <c:pt idx="45">
                  <c:v>42644</c:v>
                </c:pt>
                <c:pt idx="46">
                  <c:v>42675</c:v>
                </c:pt>
                <c:pt idx="47">
                  <c:v>42705</c:v>
                </c:pt>
                <c:pt idx="48">
                  <c:v>42736</c:v>
                </c:pt>
                <c:pt idx="49">
                  <c:v>42767</c:v>
                </c:pt>
                <c:pt idx="50">
                  <c:v>42795</c:v>
                </c:pt>
                <c:pt idx="51">
                  <c:v>42826</c:v>
                </c:pt>
                <c:pt idx="52">
                  <c:v>42856</c:v>
                </c:pt>
                <c:pt idx="53">
                  <c:v>42887</c:v>
                </c:pt>
                <c:pt idx="54">
                  <c:v>42917</c:v>
                </c:pt>
                <c:pt idx="55">
                  <c:v>42948</c:v>
                </c:pt>
                <c:pt idx="56">
                  <c:v>42979</c:v>
                </c:pt>
                <c:pt idx="57">
                  <c:v>43009</c:v>
                </c:pt>
                <c:pt idx="58">
                  <c:v>43040</c:v>
                </c:pt>
                <c:pt idx="59">
                  <c:v>43070</c:v>
                </c:pt>
                <c:pt idx="60">
                  <c:v>43101</c:v>
                </c:pt>
                <c:pt idx="61">
                  <c:v>43132</c:v>
                </c:pt>
                <c:pt idx="62">
                  <c:v>43160</c:v>
                </c:pt>
                <c:pt idx="63">
                  <c:v>43191</c:v>
                </c:pt>
                <c:pt idx="64">
                  <c:v>43221</c:v>
                </c:pt>
                <c:pt idx="65">
                  <c:v>43252</c:v>
                </c:pt>
                <c:pt idx="66">
                  <c:v>43282</c:v>
                </c:pt>
                <c:pt idx="67">
                  <c:v>43313</c:v>
                </c:pt>
                <c:pt idx="68">
                  <c:v>43344</c:v>
                </c:pt>
                <c:pt idx="69">
                  <c:v>43374</c:v>
                </c:pt>
                <c:pt idx="70">
                  <c:v>43405</c:v>
                </c:pt>
                <c:pt idx="71">
                  <c:v>43435</c:v>
                </c:pt>
                <c:pt idx="72">
                  <c:v>43466</c:v>
                </c:pt>
                <c:pt idx="73">
                  <c:v>43497</c:v>
                </c:pt>
                <c:pt idx="74">
                  <c:v>43525</c:v>
                </c:pt>
                <c:pt idx="75">
                  <c:v>43556</c:v>
                </c:pt>
                <c:pt idx="76">
                  <c:v>43586</c:v>
                </c:pt>
                <c:pt idx="77">
                  <c:v>43617</c:v>
                </c:pt>
                <c:pt idx="78">
                  <c:v>43647</c:v>
                </c:pt>
                <c:pt idx="79">
                  <c:v>43678</c:v>
                </c:pt>
                <c:pt idx="80">
                  <c:v>43709</c:v>
                </c:pt>
                <c:pt idx="81">
                  <c:v>43739</c:v>
                </c:pt>
                <c:pt idx="82">
                  <c:v>43770</c:v>
                </c:pt>
                <c:pt idx="83">
                  <c:v>43800</c:v>
                </c:pt>
              </c:numCache>
            </c:numRef>
          </c:cat>
          <c:val>
            <c:numRef>
              <c:f>'Fig14'!$B$28:$B$111</c:f>
              <c:numCache>
                <c:formatCode>0.0</c:formatCode>
                <c:ptCount val="84"/>
                <c:pt idx="0">
                  <c:v>349.29399999999998</c:v>
                </c:pt>
                <c:pt idx="1">
                  <c:v>356.79899999999998</c:v>
                </c:pt>
                <c:pt idx="2">
                  <c:v>364.62099999999998</c:v>
                </c:pt>
                <c:pt idx="3">
                  <c:v>367.55500000000001</c:v>
                </c:pt>
                <c:pt idx="4">
                  <c:v>363.30399999999997</c:v>
                </c:pt>
                <c:pt idx="5">
                  <c:v>348.80700000000002</c:v>
                </c:pt>
                <c:pt idx="6">
                  <c:v>339.39100000000002</c:v>
                </c:pt>
                <c:pt idx="7">
                  <c:v>337.12700000000001</c:v>
                </c:pt>
                <c:pt idx="8">
                  <c:v>344.01600000000002</c:v>
                </c:pt>
                <c:pt idx="9">
                  <c:v>352.59699999999998</c:v>
                </c:pt>
                <c:pt idx="10">
                  <c:v>344.17200000000003</c:v>
                </c:pt>
                <c:pt idx="11">
                  <c:v>327.19099999999997</c:v>
                </c:pt>
                <c:pt idx="12">
                  <c:v>336.238</c:v>
                </c:pt>
                <c:pt idx="13">
                  <c:v>345.274</c:v>
                </c:pt>
                <c:pt idx="14">
                  <c:v>354.98700000000002</c:v>
                </c:pt>
                <c:pt idx="15">
                  <c:v>365.339</c:v>
                </c:pt>
                <c:pt idx="16">
                  <c:v>365.46</c:v>
                </c:pt>
                <c:pt idx="17">
                  <c:v>354.30500000000001</c:v>
                </c:pt>
                <c:pt idx="18">
                  <c:v>338.73700000000002</c:v>
                </c:pt>
                <c:pt idx="19">
                  <c:v>331.07600000000002</c:v>
                </c:pt>
                <c:pt idx="20">
                  <c:v>332.15499999999997</c:v>
                </c:pt>
                <c:pt idx="21">
                  <c:v>351.71699999999998</c:v>
                </c:pt>
                <c:pt idx="22">
                  <c:v>356.72899999999998</c:v>
                </c:pt>
                <c:pt idx="23">
                  <c:v>360.86500000000001</c:v>
                </c:pt>
                <c:pt idx="24">
                  <c:v>389.21300000000002</c:v>
                </c:pt>
                <c:pt idx="25">
                  <c:v>415.31299999999999</c:v>
                </c:pt>
                <c:pt idx="26">
                  <c:v>443.2</c:v>
                </c:pt>
                <c:pt idx="27">
                  <c:v>452.71300000000002</c:v>
                </c:pt>
                <c:pt idx="28">
                  <c:v>448.96100000000001</c:v>
                </c:pt>
                <c:pt idx="29">
                  <c:v>438.81</c:v>
                </c:pt>
                <c:pt idx="30">
                  <c:v>424.80900000000003</c:v>
                </c:pt>
                <c:pt idx="31">
                  <c:v>425.85300000000001</c:v>
                </c:pt>
                <c:pt idx="32">
                  <c:v>429.12900000000002</c:v>
                </c:pt>
                <c:pt idx="33">
                  <c:v>455.21300000000002</c:v>
                </c:pt>
                <c:pt idx="34">
                  <c:v>455.99400000000003</c:v>
                </c:pt>
                <c:pt idx="35">
                  <c:v>449.22</c:v>
                </c:pt>
                <c:pt idx="36">
                  <c:v>471.767</c:v>
                </c:pt>
                <c:pt idx="37">
                  <c:v>492.15300000000002</c:v>
                </c:pt>
                <c:pt idx="38">
                  <c:v>504.81099999999998</c:v>
                </c:pt>
                <c:pt idx="39">
                  <c:v>509.32299999999998</c:v>
                </c:pt>
                <c:pt idx="40">
                  <c:v>511.86099999999999</c:v>
                </c:pt>
                <c:pt idx="41">
                  <c:v>500.85700000000003</c:v>
                </c:pt>
                <c:pt idx="42">
                  <c:v>493.45800000000003</c:v>
                </c:pt>
                <c:pt idx="43">
                  <c:v>486.67500000000001</c:v>
                </c:pt>
                <c:pt idx="44">
                  <c:v>471.53699999999998</c:v>
                </c:pt>
                <c:pt idx="45">
                  <c:v>491.20299999999997</c:v>
                </c:pt>
                <c:pt idx="46">
                  <c:v>490.73399999999998</c:v>
                </c:pt>
                <c:pt idx="47">
                  <c:v>484.62200000000001</c:v>
                </c:pt>
                <c:pt idx="48">
                  <c:v>504.46</c:v>
                </c:pt>
                <c:pt idx="49">
                  <c:v>523.56899999999996</c:v>
                </c:pt>
                <c:pt idx="50">
                  <c:v>537.88400000000001</c:v>
                </c:pt>
                <c:pt idx="51">
                  <c:v>523.83399999999995</c:v>
                </c:pt>
                <c:pt idx="52">
                  <c:v>516.86800000000005</c:v>
                </c:pt>
                <c:pt idx="53">
                  <c:v>500.41300000000001</c:v>
                </c:pt>
                <c:pt idx="54">
                  <c:v>482.39400000000001</c:v>
                </c:pt>
                <c:pt idx="55">
                  <c:v>459.34199999999998</c:v>
                </c:pt>
                <c:pt idx="56">
                  <c:v>469.05</c:v>
                </c:pt>
                <c:pt idx="57">
                  <c:v>459.06200000000001</c:v>
                </c:pt>
                <c:pt idx="58">
                  <c:v>452.32900000000001</c:v>
                </c:pt>
                <c:pt idx="59">
                  <c:v>421.125</c:v>
                </c:pt>
                <c:pt idx="60">
                  <c:v>419.98328571000002</c:v>
                </c:pt>
                <c:pt idx="61">
                  <c:v>426.92869662999999</c:v>
                </c:pt>
                <c:pt idx="62">
                  <c:v>443.53050000000002</c:v>
                </c:pt>
                <c:pt idx="63">
                  <c:v>448.92399999999998</c:v>
                </c:pt>
                <c:pt idx="64">
                  <c:v>449.1173</c:v>
                </c:pt>
                <c:pt idx="65">
                  <c:v>439.00040000000001</c:v>
                </c:pt>
                <c:pt idx="66">
                  <c:v>428.2199</c:v>
                </c:pt>
                <c:pt idx="67">
                  <c:v>422.44920000000002</c:v>
                </c:pt>
                <c:pt idx="68">
                  <c:v>425.28829999999999</c:v>
                </c:pt>
                <c:pt idx="69">
                  <c:v>435.4572</c:v>
                </c:pt>
                <c:pt idx="70">
                  <c:v>436.0582</c:v>
                </c:pt>
                <c:pt idx="71">
                  <c:v>427.52420000000001</c:v>
                </c:pt>
                <c:pt idx="72">
                  <c:v>442.54880000000003</c:v>
                </c:pt>
                <c:pt idx="73">
                  <c:v>456.21050000000002</c:v>
                </c:pt>
                <c:pt idx="74">
                  <c:v>472.96230000000003</c:v>
                </c:pt>
                <c:pt idx="75">
                  <c:v>483.89089999999999</c:v>
                </c:pt>
                <c:pt idx="76">
                  <c:v>485.0102</c:v>
                </c:pt>
                <c:pt idx="77">
                  <c:v>477.07150000000001</c:v>
                </c:pt>
                <c:pt idx="78">
                  <c:v>465.30279999999999</c:v>
                </c:pt>
                <c:pt idx="79">
                  <c:v>460.92720000000003</c:v>
                </c:pt>
                <c:pt idx="80">
                  <c:v>461.7355</c:v>
                </c:pt>
                <c:pt idx="81">
                  <c:v>474.41849999999999</c:v>
                </c:pt>
                <c:pt idx="82">
                  <c:v>473.51029999999997</c:v>
                </c:pt>
                <c:pt idx="83">
                  <c:v>463.512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73413200"/>
        <c:axId val="473413760"/>
      </c:lineChart>
      <c:scatterChart>
        <c:scatterStyle val="lineMarker"/>
        <c:varyColors val="0"/>
        <c:ser>
          <c:idx val="3"/>
          <c:order val="3"/>
          <c:tx>
            <c:strRef>
              <c:f>'Fig14'!$B$115</c:f>
              <c:strCache>
                <c:ptCount val="1"/>
                <c:pt idx="0">
                  <c:v>Forecast</c:v>
                </c:pt>
              </c:strCache>
            </c:strRef>
          </c:tx>
          <c:spPr>
            <a:ln w="12700">
              <a:solidFill>
                <a:schemeClr val="tx1"/>
              </a:solidFill>
              <a:prstDash val="sysDash"/>
            </a:ln>
          </c:spPr>
          <c:marker>
            <c:symbol val="none"/>
          </c:marker>
          <c:dLbls>
            <c:dLbl>
              <c:idx val="0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1"/>
              <c:layout>
                <c:manualLayout>
                  <c:x val="3.8436719800268866E-2"/>
                  <c:y val="2.3680924306572211E-2"/>
                </c:manualLayout>
              </c:layout>
              <c:dLblPos val="r"/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noFill/>
              <a:ln>
                <a:noFill/>
              </a:ln>
              <a:effectLst/>
            </c:sp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'Fig14'!$A$116:$A$117</c:f>
              <c:numCache>
                <c:formatCode>General</c:formatCode>
                <c:ptCount val="2"/>
                <c:pt idx="0">
                  <c:v>62</c:v>
                </c:pt>
                <c:pt idx="1">
                  <c:v>62</c:v>
                </c:pt>
              </c:numCache>
            </c:numRef>
          </c:xVal>
          <c:yVal>
            <c:numRef>
              <c:f>'Fig14'!$B$116:$B$117</c:f>
              <c:numCache>
                <c:formatCode>General</c:formatCode>
                <c:ptCount val="2"/>
                <c:pt idx="0">
                  <c:v>0</c:v>
                </c:pt>
                <c:pt idx="1">
                  <c:v>1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73414320"/>
        <c:axId val="473414880"/>
      </c:scatterChart>
      <c:dateAx>
        <c:axId val="473413200"/>
        <c:scaling>
          <c:orientation val="minMax"/>
        </c:scaling>
        <c:delete val="0"/>
        <c:axPos val="b"/>
        <c:numFmt formatCode="mmm\ yyyy" sourceLinked="0"/>
        <c:majorTickMark val="cross"/>
        <c:minorTickMark val="out"/>
        <c:tickLblPos val="nextTo"/>
        <c:spPr>
          <a:ln>
            <a:solidFill>
              <a:schemeClr val="tx1"/>
            </a:solidFill>
          </a:ln>
        </c:spPr>
        <c:crossAx val="473413760"/>
        <c:crosses val="autoZero"/>
        <c:auto val="0"/>
        <c:lblOffset val="100"/>
        <c:baseTimeUnit val="months"/>
        <c:majorUnit val="12"/>
        <c:majorTimeUnit val="months"/>
        <c:minorUnit val="1"/>
        <c:minorTimeUnit val="months"/>
      </c:dateAx>
      <c:valAx>
        <c:axId val="473413760"/>
        <c:scaling>
          <c:orientation val="minMax"/>
          <c:max val="600"/>
          <c:min val="275"/>
        </c:scaling>
        <c:delete val="0"/>
        <c:axPos val="l"/>
        <c:majorGridlines>
          <c:spPr>
            <a:ln>
              <a:solidFill>
                <a:schemeClr val="bg1">
                  <a:lumMod val="75000"/>
                </a:schemeClr>
              </a:solidFill>
            </a:ln>
          </c:spPr>
        </c:majorGridlines>
        <c:numFmt formatCode="0" sourceLinked="0"/>
        <c:majorTickMark val="out"/>
        <c:minorTickMark val="none"/>
        <c:tickLblPos val="nextTo"/>
        <c:spPr>
          <a:ln>
            <a:noFill/>
          </a:ln>
        </c:spPr>
        <c:crossAx val="473413200"/>
        <c:crosses val="autoZero"/>
        <c:crossBetween val="between"/>
        <c:majorUnit val="25"/>
      </c:valAx>
      <c:valAx>
        <c:axId val="473414320"/>
        <c:scaling>
          <c:orientation val="minMax"/>
          <c:max val="84"/>
          <c:min val="0"/>
        </c:scaling>
        <c:delete val="0"/>
        <c:axPos val="t"/>
        <c:numFmt formatCode="General" sourceLinked="1"/>
        <c:majorTickMark val="none"/>
        <c:minorTickMark val="none"/>
        <c:tickLblPos val="none"/>
        <c:spPr>
          <a:ln>
            <a:noFill/>
          </a:ln>
        </c:spPr>
        <c:crossAx val="473414880"/>
        <c:crosses val="max"/>
        <c:crossBetween val="midCat"/>
      </c:valAx>
      <c:valAx>
        <c:axId val="473414880"/>
        <c:scaling>
          <c:orientation val="minMax"/>
          <c:max val="1"/>
          <c:min val="0"/>
        </c:scaling>
        <c:delete val="0"/>
        <c:axPos val="r"/>
        <c:numFmt formatCode="General" sourceLinked="1"/>
        <c:majorTickMark val="none"/>
        <c:minorTickMark val="none"/>
        <c:tickLblPos val="none"/>
        <c:spPr>
          <a:ln>
            <a:noFill/>
          </a:ln>
        </c:spPr>
        <c:crossAx val="473414320"/>
        <c:crosses val="max"/>
        <c:crossBetween val="midCat"/>
      </c:valAx>
      <c:spPr>
        <a:ln>
          <a:noFill/>
        </a:ln>
      </c:spPr>
    </c:plotArea>
    <c:plotVisOnly val="1"/>
    <c:dispBlanksAs val="zero"/>
    <c:showDLblsOverMax val="0"/>
  </c:chart>
  <c:spPr>
    <a:ln>
      <a:noFill/>
    </a:ln>
  </c:spPr>
  <c:txPr>
    <a:bodyPr/>
    <a:lstStyle/>
    <a:p>
      <a:pPr>
        <a:defRPr sz="1000">
          <a:latin typeface="Arial" pitchFamily="34" charset="0"/>
          <a:cs typeface="Arial" pitchFamily="34" charset="0"/>
        </a:defRPr>
      </a:pPr>
      <a:endParaRPr lang="en-US"/>
    </a:p>
  </c:txPr>
  <c:printSettings>
    <c:headerFooter/>
    <c:pageMargins b="0.75000000000001465" l="0.70000000000000062" r="0.70000000000000062" t="0.75000000000001465" header="0.30000000000000032" footer="0.30000000000000032"/>
    <c:pageSetup orientation="landscape"/>
  </c:printSettings>
  <c:userShapes r:id="rId1"/>
</c:chartSpace>
</file>

<file path=xl/charts/chart1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 algn="l">
              <a:defRPr/>
            </a:pPr>
            <a:r>
              <a:rPr lang="en-US" sz="1400" b="0"/>
              <a:t>U.S. liquid fuels product supplied</a:t>
            </a:r>
          </a:p>
          <a:p>
            <a:pPr algn="l">
              <a:defRPr/>
            </a:pPr>
            <a:r>
              <a:rPr lang="en-US" sz="1000" b="0"/>
              <a:t>million barrels per day (MMb/d)</a:t>
            </a:r>
          </a:p>
        </c:rich>
      </c:tx>
      <c:layout>
        <c:manualLayout>
          <c:xMode val="edge"/>
          <c:yMode val="edge"/>
          <c:x val="1.0944807112786501E-2"/>
          <c:y val="1.574803149606387E-2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8.3296661088095691E-2"/>
          <c:y val="0.17117395828480017"/>
          <c:w val="0.83278736499400985"/>
          <c:h val="0.52127754740716559"/>
        </c:manualLayout>
      </c:layout>
      <c:barChart>
        <c:barDir val="col"/>
        <c:grouping val="clustered"/>
        <c:varyColors val="0"/>
        <c:ser>
          <c:idx val="2"/>
          <c:order val="2"/>
          <c:tx>
            <c:v>Motor gasoline (right axis)</c:v>
          </c:tx>
          <c:spPr>
            <a:solidFill>
              <a:schemeClr val="accent1"/>
            </a:solidFill>
          </c:spPr>
          <c:invertIfNegative val="0"/>
          <c:cat>
            <c:numRef>
              <c:f>'Fig15'!$J$26:$M$26</c:f>
              <c:numCache>
                <c:formatCode>General</c:formatCode>
                <c:ptCount val="4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</c:numCache>
            </c:numRef>
          </c:cat>
          <c:val>
            <c:numRef>
              <c:f>'Fig15'!$J$28:$M$28</c:f>
              <c:numCache>
                <c:formatCode>0.00</c:formatCode>
                <c:ptCount val="4"/>
                <c:pt idx="0">
                  <c:v>0.1387100793000009</c:v>
                </c:pt>
                <c:pt idx="1">
                  <c:v>1.5750000999990021E-3</c:v>
                </c:pt>
                <c:pt idx="2">
                  <c:v>2.721306300000137E-2</c:v>
                </c:pt>
                <c:pt idx="3">
                  <c:v>4.6985961699999024E-2</c:v>
                </c:pt>
              </c:numCache>
            </c:numRef>
          </c:val>
        </c:ser>
        <c:ser>
          <c:idx val="3"/>
          <c:order val="3"/>
          <c:tx>
            <c:v>Jet fuel (right axis)</c:v>
          </c:tx>
          <c:spPr>
            <a:solidFill>
              <a:schemeClr val="accent4"/>
            </a:solidFill>
          </c:spPr>
          <c:invertIfNegative val="0"/>
          <c:cat>
            <c:numRef>
              <c:f>'Fig15'!$B$37:$B$84</c:f>
              <c:numCache>
                <c:formatCode>mmm\ yyyy</c:formatCode>
                <c:ptCount val="48"/>
                <c:pt idx="0">
                  <c:v>42370</c:v>
                </c:pt>
                <c:pt idx="1">
                  <c:v>42401</c:v>
                </c:pt>
                <c:pt idx="2">
                  <c:v>42430</c:v>
                </c:pt>
                <c:pt idx="3">
                  <c:v>42461</c:v>
                </c:pt>
                <c:pt idx="4">
                  <c:v>42491</c:v>
                </c:pt>
                <c:pt idx="5">
                  <c:v>42522</c:v>
                </c:pt>
                <c:pt idx="6">
                  <c:v>42552</c:v>
                </c:pt>
                <c:pt idx="7">
                  <c:v>42583</c:v>
                </c:pt>
                <c:pt idx="8">
                  <c:v>42614</c:v>
                </c:pt>
                <c:pt idx="9">
                  <c:v>42644</c:v>
                </c:pt>
                <c:pt idx="10">
                  <c:v>42675</c:v>
                </c:pt>
                <c:pt idx="11">
                  <c:v>42705</c:v>
                </c:pt>
                <c:pt idx="12">
                  <c:v>42736</c:v>
                </c:pt>
                <c:pt idx="13">
                  <c:v>42767</c:v>
                </c:pt>
                <c:pt idx="14">
                  <c:v>42795</c:v>
                </c:pt>
                <c:pt idx="15">
                  <c:v>42826</c:v>
                </c:pt>
                <c:pt idx="16">
                  <c:v>42856</c:v>
                </c:pt>
                <c:pt idx="17">
                  <c:v>42887</c:v>
                </c:pt>
                <c:pt idx="18">
                  <c:v>42917</c:v>
                </c:pt>
                <c:pt idx="19">
                  <c:v>42948</c:v>
                </c:pt>
                <c:pt idx="20">
                  <c:v>42979</c:v>
                </c:pt>
                <c:pt idx="21">
                  <c:v>43009</c:v>
                </c:pt>
                <c:pt idx="22">
                  <c:v>43040</c:v>
                </c:pt>
                <c:pt idx="23">
                  <c:v>43070</c:v>
                </c:pt>
                <c:pt idx="24">
                  <c:v>43101</c:v>
                </c:pt>
                <c:pt idx="25">
                  <c:v>43132</c:v>
                </c:pt>
                <c:pt idx="26">
                  <c:v>43160</c:v>
                </c:pt>
                <c:pt idx="27">
                  <c:v>43191</c:v>
                </c:pt>
                <c:pt idx="28">
                  <c:v>43221</c:v>
                </c:pt>
                <c:pt idx="29">
                  <c:v>43252</c:v>
                </c:pt>
                <c:pt idx="30">
                  <c:v>43282</c:v>
                </c:pt>
                <c:pt idx="31">
                  <c:v>43313</c:v>
                </c:pt>
                <c:pt idx="32">
                  <c:v>43344</c:v>
                </c:pt>
                <c:pt idx="33">
                  <c:v>43374</c:v>
                </c:pt>
                <c:pt idx="34">
                  <c:v>43405</c:v>
                </c:pt>
                <c:pt idx="35">
                  <c:v>43435</c:v>
                </c:pt>
                <c:pt idx="36">
                  <c:v>43466</c:v>
                </c:pt>
                <c:pt idx="37">
                  <c:v>43497</c:v>
                </c:pt>
                <c:pt idx="38">
                  <c:v>43525</c:v>
                </c:pt>
                <c:pt idx="39">
                  <c:v>43556</c:v>
                </c:pt>
                <c:pt idx="40">
                  <c:v>43586</c:v>
                </c:pt>
                <c:pt idx="41">
                  <c:v>43617</c:v>
                </c:pt>
                <c:pt idx="42">
                  <c:v>43647</c:v>
                </c:pt>
                <c:pt idx="43">
                  <c:v>43678</c:v>
                </c:pt>
                <c:pt idx="44">
                  <c:v>43709</c:v>
                </c:pt>
                <c:pt idx="45">
                  <c:v>43739</c:v>
                </c:pt>
                <c:pt idx="46">
                  <c:v>43770</c:v>
                </c:pt>
                <c:pt idx="47">
                  <c:v>43800</c:v>
                </c:pt>
              </c:numCache>
            </c:numRef>
          </c:cat>
          <c:val>
            <c:numRef>
              <c:f>'Fig15'!$J$29:$M$29</c:f>
              <c:numCache>
                <c:formatCode>0.00</c:formatCode>
                <c:ptCount val="4"/>
                <c:pt idx="0">
                  <c:v>6.5985231999999838E-2</c:v>
                </c:pt>
                <c:pt idx="1">
                  <c:v>6.7390006400000146E-2</c:v>
                </c:pt>
                <c:pt idx="2">
                  <c:v>2.4409369899999867E-2</c:v>
                </c:pt>
                <c:pt idx="3">
                  <c:v>-5.832740000000225E-4</c:v>
                </c:pt>
              </c:numCache>
            </c:numRef>
          </c:val>
        </c:ser>
        <c:ser>
          <c:idx val="4"/>
          <c:order val="4"/>
          <c:tx>
            <c:v>Distillate fuel (right axis)</c:v>
          </c:tx>
          <c:spPr>
            <a:solidFill>
              <a:schemeClr val="accent3"/>
            </a:solidFill>
          </c:spPr>
          <c:invertIfNegative val="0"/>
          <c:cat>
            <c:numRef>
              <c:f>'Fig15'!$B$37:$B$84</c:f>
              <c:numCache>
                <c:formatCode>mmm\ yyyy</c:formatCode>
                <c:ptCount val="48"/>
                <c:pt idx="0">
                  <c:v>42370</c:v>
                </c:pt>
                <c:pt idx="1">
                  <c:v>42401</c:v>
                </c:pt>
                <c:pt idx="2">
                  <c:v>42430</c:v>
                </c:pt>
                <c:pt idx="3">
                  <c:v>42461</c:v>
                </c:pt>
                <c:pt idx="4">
                  <c:v>42491</c:v>
                </c:pt>
                <c:pt idx="5">
                  <c:v>42522</c:v>
                </c:pt>
                <c:pt idx="6">
                  <c:v>42552</c:v>
                </c:pt>
                <c:pt idx="7">
                  <c:v>42583</c:v>
                </c:pt>
                <c:pt idx="8">
                  <c:v>42614</c:v>
                </c:pt>
                <c:pt idx="9">
                  <c:v>42644</c:v>
                </c:pt>
                <c:pt idx="10">
                  <c:v>42675</c:v>
                </c:pt>
                <c:pt idx="11">
                  <c:v>42705</c:v>
                </c:pt>
                <c:pt idx="12">
                  <c:v>42736</c:v>
                </c:pt>
                <c:pt idx="13">
                  <c:v>42767</c:v>
                </c:pt>
                <c:pt idx="14">
                  <c:v>42795</c:v>
                </c:pt>
                <c:pt idx="15">
                  <c:v>42826</c:v>
                </c:pt>
                <c:pt idx="16">
                  <c:v>42856</c:v>
                </c:pt>
                <c:pt idx="17">
                  <c:v>42887</c:v>
                </c:pt>
                <c:pt idx="18">
                  <c:v>42917</c:v>
                </c:pt>
                <c:pt idx="19">
                  <c:v>42948</c:v>
                </c:pt>
                <c:pt idx="20">
                  <c:v>42979</c:v>
                </c:pt>
                <c:pt idx="21">
                  <c:v>43009</c:v>
                </c:pt>
                <c:pt idx="22">
                  <c:v>43040</c:v>
                </c:pt>
                <c:pt idx="23">
                  <c:v>43070</c:v>
                </c:pt>
                <c:pt idx="24">
                  <c:v>43101</c:v>
                </c:pt>
                <c:pt idx="25">
                  <c:v>43132</c:v>
                </c:pt>
                <c:pt idx="26">
                  <c:v>43160</c:v>
                </c:pt>
                <c:pt idx="27">
                  <c:v>43191</c:v>
                </c:pt>
                <c:pt idx="28">
                  <c:v>43221</c:v>
                </c:pt>
                <c:pt idx="29">
                  <c:v>43252</c:v>
                </c:pt>
                <c:pt idx="30">
                  <c:v>43282</c:v>
                </c:pt>
                <c:pt idx="31">
                  <c:v>43313</c:v>
                </c:pt>
                <c:pt idx="32">
                  <c:v>43344</c:v>
                </c:pt>
                <c:pt idx="33">
                  <c:v>43374</c:v>
                </c:pt>
                <c:pt idx="34">
                  <c:v>43405</c:v>
                </c:pt>
                <c:pt idx="35">
                  <c:v>43435</c:v>
                </c:pt>
                <c:pt idx="36">
                  <c:v>43466</c:v>
                </c:pt>
                <c:pt idx="37">
                  <c:v>43497</c:v>
                </c:pt>
                <c:pt idx="38">
                  <c:v>43525</c:v>
                </c:pt>
                <c:pt idx="39">
                  <c:v>43556</c:v>
                </c:pt>
                <c:pt idx="40">
                  <c:v>43586</c:v>
                </c:pt>
                <c:pt idx="41">
                  <c:v>43617</c:v>
                </c:pt>
                <c:pt idx="42">
                  <c:v>43647</c:v>
                </c:pt>
                <c:pt idx="43">
                  <c:v>43678</c:v>
                </c:pt>
                <c:pt idx="44">
                  <c:v>43709</c:v>
                </c:pt>
                <c:pt idx="45">
                  <c:v>43739</c:v>
                </c:pt>
                <c:pt idx="46">
                  <c:v>43770</c:v>
                </c:pt>
                <c:pt idx="47">
                  <c:v>43800</c:v>
                </c:pt>
              </c:numCache>
            </c:numRef>
          </c:cat>
          <c:val>
            <c:numRef>
              <c:f>'Fig15'!$J$30:$M$30</c:f>
              <c:numCache>
                <c:formatCode>0.00</c:formatCode>
                <c:ptCount val="4"/>
                <c:pt idx="0">
                  <c:v>-0.11798526670000031</c:v>
                </c:pt>
                <c:pt idx="1">
                  <c:v>6.0590236500000394E-2</c:v>
                </c:pt>
                <c:pt idx="2">
                  <c:v>9.0172375399999893E-2</c:v>
                </c:pt>
                <c:pt idx="3">
                  <c:v>6.3132243800000154E-2</c:v>
                </c:pt>
              </c:numCache>
            </c:numRef>
          </c:val>
        </c:ser>
        <c:ser>
          <c:idx val="5"/>
          <c:order val="5"/>
          <c:tx>
            <c:v>Other fuels (right axis)</c:v>
          </c:tx>
          <c:spPr>
            <a:solidFill>
              <a:schemeClr val="accent2"/>
            </a:solidFill>
          </c:spPr>
          <c:invertIfNegative val="0"/>
          <c:cat>
            <c:numRef>
              <c:f>'Fig15'!$B$37:$B$84</c:f>
              <c:numCache>
                <c:formatCode>mmm\ yyyy</c:formatCode>
                <c:ptCount val="48"/>
                <c:pt idx="0">
                  <c:v>42370</c:v>
                </c:pt>
                <c:pt idx="1">
                  <c:v>42401</c:v>
                </c:pt>
                <c:pt idx="2">
                  <c:v>42430</c:v>
                </c:pt>
                <c:pt idx="3">
                  <c:v>42461</c:v>
                </c:pt>
                <c:pt idx="4">
                  <c:v>42491</c:v>
                </c:pt>
                <c:pt idx="5">
                  <c:v>42522</c:v>
                </c:pt>
                <c:pt idx="6">
                  <c:v>42552</c:v>
                </c:pt>
                <c:pt idx="7">
                  <c:v>42583</c:v>
                </c:pt>
                <c:pt idx="8">
                  <c:v>42614</c:v>
                </c:pt>
                <c:pt idx="9">
                  <c:v>42644</c:v>
                </c:pt>
                <c:pt idx="10">
                  <c:v>42675</c:v>
                </c:pt>
                <c:pt idx="11">
                  <c:v>42705</c:v>
                </c:pt>
                <c:pt idx="12">
                  <c:v>42736</c:v>
                </c:pt>
                <c:pt idx="13">
                  <c:v>42767</c:v>
                </c:pt>
                <c:pt idx="14">
                  <c:v>42795</c:v>
                </c:pt>
                <c:pt idx="15">
                  <c:v>42826</c:v>
                </c:pt>
                <c:pt idx="16">
                  <c:v>42856</c:v>
                </c:pt>
                <c:pt idx="17">
                  <c:v>42887</c:v>
                </c:pt>
                <c:pt idx="18">
                  <c:v>42917</c:v>
                </c:pt>
                <c:pt idx="19">
                  <c:v>42948</c:v>
                </c:pt>
                <c:pt idx="20">
                  <c:v>42979</c:v>
                </c:pt>
                <c:pt idx="21">
                  <c:v>43009</c:v>
                </c:pt>
                <c:pt idx="22">
                  <c:v>43040</c:v>
                </c:pt>
                <c:pt idx="23">
                  <c:v>43070</c:v>
                </c:pt>
                <c:pt idx="24">
                  <c:v>43101</c:v>
                </c:pt>
                <c:pt idx="25">
                  <c:v>43132</c:v>
                </c:pt>
                <c:pt idx="26">
                  <c:v>43160</c:v>
                </c:pt>
                <c:pt idx="27">
                  <c:v>43191</c:v>
                </c:pt>
                <c:pt idx="28">
                  <c:v>43221</c:v>
                </c:pt>
                <c:pt idx="29">
                  <c:v>43252</c:v>
                </c:pt>
                <c:pt idx="30">
                  <c:v>43282</c:v>
                </c:pt>
                <c:pt idx="31">
                  <c:v>43313</c:v>
                </c:pt>
                <c:pt idx="32">
                  <c:v>43344</c:v>
                </c:pt>
                <c:pt idx="33">
                  <c:v>43374</c:v>
                </c:pt>
                <c:pt idx="34">
                  <c:v>43405</c:v>
                </c:pt>
                <c:pt idx="35">
                  <c:v>43435</c:v>
                </c:pt>
                <c:pt idx="36">
                  <c:v>43466</c:v>
                </c:pt>
                <c:pt idx="37">
                  <c:v>43497</c:v>
                </c:pt>
                <c:pt idx="38">
                  <c:v>43525</c:v>
                </c:pt>
                <c:pt idx="39">
                  <c:v>43556</c:v>
                </c:pt>
                <c:pt idx="40">
                  <c:v>43586</c:v>
                </c:pt>
                <c:pt idx="41">
                  <c:v>43617</c:v>
                </c:pt>
                <c:pt idx="42">
                  <c:v>43647</c:v>
                </c:pt>
                <c:pt idx="43">
                  <c:v>43678</c:v>
                </c:pt>
                <c:pt idx="44">
                  <c:v>43709</c:v>
                </c:pt>
                <c:pt idx="45">
                  <c:v>43739</c:v>
                </c:pt>
                <c:pt idx="46">
                  <c:v>43770</c:v>
                </c:pt>
                <c:pt idx="47">
                  <c:v>43800</c:v>
                </c:pt>
              </c:numCache>
            </c:numRef>
          </c:cat>
          <c:val>
            <c:numRef>
              <c:f>'Fig15'!$J$31:$M$31</c:f>
              <c:numCache>
                <c:formatCode>0.00</c:formatCode>
                <c:ptCount val="4"/>
                <c:pt idx="0">
                  <c:v>6.7022290399998852E-2</c:v>
                </c:pt>
                <c:pt idx="1">
                  <c:v>6.0245749999999987E-2</c:v>
                </c:pt>
                <c:pt idx="2">
                  <c:v>0.32916664670000095</c:v>
                </c:pt>
                <c:pt idx="3">
                  <c:v>0.24946075650000132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473422720"/>
        <c:axId val="473423280"/>
      </c:barChart>
      <c:lineChart>
        <c:grouping val="standard"/>
        <c:varyColors val="0"/>
        <c:ser>
          <c:idx val="0"/>
          <c:order val="0"/>
          <c:tx>
            <c:v>Total product supplied (left axis)</c:v>
          </c:tx>
          <c:spPr>
            <a:ln>
              <a:solidFill>
                <a:schemeClr val="tx1"/>
              </a:solidFill>
            </a:ln>
          </c:spPr>
          <c:marker>
            <c:symbol val="none"/>
          </c:marker>
          <c:cat>
            <c:numRef>
              <c:f>'Fig15'!$B$37:$B$84</c:f>
              <c:numCache>
                <c:formatCode>mmm\ yyyy</c:formatCode>
                <c:ptCount val="48"/>
                <c:pt idx="0">
                  <c:v>42370</c:v>
                </c:pt>
                <c:pt idx="1">
                  <c:v>42401</c:v>
                </c:pt>
                <c:pt idx="2">
                  <c:v>42430</c:v>
                </c:pt>
                <c:pt idx="3">
                  <c:v>42461</c:v>
                </c:pt>
                <c:pt idx="4">
                  <c:v>42491</c:v>
                </c:pt>
                <c:pt idx="5">
                  <c:v>42522</c:v>
                </c:pt>
                <c:pt idx="6">
                  <c:v>42552</c:v>
                </c:pt>
                <c:pt idx="7">
                  <c:v>42583</c:v>
                </c:pt>
                <c:pt idx="8">
                  <c:v>42614</c:v>
                </c:pt>
                <c:pt idx="9">
                  <c:v>42644</c:v>
                </c:pt>
                <c:pt idx="10">
                  <c:v>42675</c:v>
                </c:pt>
                <c:pt idx="11">
                  <c:v>42705</c:v>
                </c:pt>
                <c:pt idx="12">
                  <c:v>42736</c:v>
                </c:pt>
                <c:pt idx="13">
                  <c:v>42767</c:v>
                </c:pt>
                <c:pt idx="14">
                  <c:v>42795</c:v>
                </c:pt>
                <c:pt idx="15">
                  <c:v>42826</c:v>
                </c:pt>
                <c:pt idx="16">
                  <c:v>42856</c:v>
                </c:pt>
                <c:pt idx="17">
                  <c:v>42887</c:v>
                </c:pt>
                <c:pt idx="18">
                  <c:v>42917</c:v>
                </c:pt>
                <c:pt idx="19">
                  <c:v>42948</c:v>
                </c:pt>
                <c:pt idx="20">
                  <c:v>42979</c:v>
                </c:pt>
                <c:pt idx="21">
                  <c:v>43009</c:v>
                </c:pt>
                <c:pt idx="22">
                  <c:v>43040</c:v>
                </c:pt>
                <c:pt idx="23">
                  <c:v>43070</c:v>
                </c:pt>
                <c:pt idx="24">
                  <c:v>43101</c:v>
                </c:pt>
                <c:pt idx="25">
                  <c:v>43132</c:v>
                </c:pt>
                <c:pt idx="26">
                  <c:v>43160</c:v>
                </c:pt>
                <c:pt idx="27">
                  <c:v>43191</c:v>
                </c:pt>
                <c:pt idx="28">
                  <c:v>43221</c:v>
                </c:pt>
                <c:pt idx="29">
                  <c:v>43252</c:v>
                </c:pt>
                <c:pt idx="30">
                  <c:v>43282</c:v>
                </c:pt>
                <c:pt idx="31">
                  <c:v>43313</c:v>
                </c:pt>
                <c:pt idx="32">
                  <c:v>43344</c:v>
                </c:pt>
                <c:pt idx="33">
                  <c:v>43374</c:v>
                </c:pt>
                <c:pt idx="34">
                  <c:v>43405</c:v>
                </c:pt>
                <c:pt idx="35">
                  <c:v>43435</c:v>
                </c:pt>
                <c:pt idx="36">
                  <c:v>43466</c:v>
                </c:pt>
                <c:pt idx="37">
                  <c:v>43497</c:v>
                </c:pt>
                <c:pt idx="38">
                  <c:v>43525</c:v>
                </c:pt>
                <c:pt idx="39">
                  <c:v>43556</c:v>
                </c:pt>
                <c:pt idx="40">
                  <c:v>43586</c:v>
                </c:pt>
                <c:pt idx="41">
                  <c:v>43617</c:v>
                </c:pt>
                <c:pt idx="42">
                  <c:v>43647</c:v>
                </c:pt>
                <c:pt idx="43">
                  <c:v>43678</c:v>
                </c:pt>
                <c:pt idx="44">
                  <c:v>43709</c:v>
                </c:pt>
                <c:pt idx="45">
                  <c:v>43739</c:v>
                </c:pt>
                <c:pt idx="46">
                  <c:v>43770</c:v>
                </c:pt>
                <c:pt idx="47">
                  <c:v>43800</c:v>
                </c:pt>
              </c:numCache>
            </c:numRef>
          </c:cat>
          <c:val>
            <c:numRef>
              <c:f>'Fig15'!$C$37:$C$84</c:f>
              <c:numCache>
                <c:formatCode>#,##0.00</c:formatCode>
                <c:ptCount val="48"/>
                <c:pt idx="0">
                  <c:v>19.062798999999998</c:v>
                </c:pt>
                <c:pt idx="1">
                  <c:v>19.846603999999999</c:v>
                </c:pt>
                <c:pt idx="2">
                  <c:v>19.728204000000002</c:v>
                </c:pt>
                <c:pt idx="3">
                  <c:v>19.340226999999999</c:v>
                </c:pt>
                <c:pt idx="4">
                  <c:v>19.328156</c:v>
                </c:pt>
                <c:pt idx="5">
                  <c:v>19.846174000000001</c:v>
                </c:pt>
                <c:pt idx="6">
                  <c:v>19.775659999999998</c:v>
                </c:pt>
                <c:pt idx="7">
                  <c:v>20.274784</c:v>
                </c:pt>
                <c:pt idx="8">
                  <c:v>19.756827000000001</c:v>
                </c:pt>
                <c:pt idx="9">
                  <c:v>19.650107999999999</c:v>
                </c:pt>
                <c:pt idx="10">
                  <c:v>19.658868999999999</c:v>
                </c:pt>
                <c:pt idx="11">
                  <c:v>19.983958999999999</c:v>
                </c:pt>
                <c:pt idx="12">
                  <c:v>19.243898000000002</c:v>
                </c:pt>
                <c:pt idx="13">
                  <c:v>19.159046</c:v>
                </c:pt>
                <c:pt idx="14">
                  <c:v>20.047207</c:v>
                </c:pt>
                <c:pt idx="15">
                  <c:v>19.556419999999999</c:v>
                </c:pt>
                <c:pt idx="16">
                  <c:v>20.039247</c:v>
                </c:pt>
                <c:pt idx="17">
                  <c:v>20.494112000000001</c:v>
                </c:pt>
                <c:pt idx="18">
                  <c:v>20.020074999999999</c:v>
                </c:pt>
                <c:pt idx="19">
                  <c:v>20.160751000000001</c:v>
                </c:pt>
                <c:pt idx="20">
                  <c:v>19.580634</c:v>
                </c:pt>
                <c:pt idx="21">
                  <c:v>19.806391999999999</c:v>
                </c:pt>
                <c:pt idx="22">
                  <c:v>20.278210999999999</c:v>
                </c:pt>
                <c:pt idx="23">
                  <c:v>20.081904999999999</c:v>
                </c:pt>
                <c:pt idx="24">
                  <c:v>19.977189986999999</c:v>
                </c:pt>
                <c:pt idx="25">
                  <c:v>19.953647657000001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</c:numCache>
            </c:numRef>
          </c:val>
          <c:smooth val="0"/>
        </c:ser>
        <c:ser>
          <c:idx val="1"/>
          <c:order val="1"/>
          <c:tx>
            <c:v>Product supplied forecast (left axis)</c:v>
          </c:tx>
          <c:spPr>
            <a:ln>
              <a:solidFill>
                <a:srgbClr val="000000"/>
              </a:solidFill>
              <a:prstDash val="sysDash"/>
            </a:ln>
          </c:spPr>
          <c:marker>
            <c:symbol val="none"/>
          </c:marker>
          <c:cat>
            <c:numRef>
              <c:f>'Fig15'!$B$37:$B$84</c:f>
              <c:numCache>
                <c:formatCode>mmm\ yyyy</c:formatCode>
                <c:ptCount val="48"/>
                <c:pt idx="0">
                  <c:v>42370</c:v>
                </c:pt>
                <c:pt idx="1">
                  <c:v>42401</c:v>
                </c:pt>
                <c:pt idx="2">
                  <c:v>42430</c:v>
                </c:pt>
                <c:pt idx="3">
                  <c:v>42461</c:v>
                </c:pt>
                <c:pt idx="4">
                  <c:v>42491</c:v>
                </c:pt>
                <c:pt idx="5">
                  <c:v>42522</c:v>
                </c:pt>
                <c:pt idx="6">
                  <c:v>42552</c:v>
                </c:pt>
                <c:pt idx="7">
                  <c:v>42583</c:v>
                </c:pt>
                <c:pt idx="8">
                  <c:v>42614</c:v>
                </c:pt>
                <c:pt idx="9">
                  <c:v>42644</c:v>
                </c:pt>
                <c:pt idx="10">
                  <c:v>42675</c:v>
                </c:pt>
                <c:pt idx="11">
                  <c:v>42705</c:v>
                </c:pt>
                <c:pt idx="12">
                  <c:v>42736</c:v>
                </c:pt>
                <c:pt idx="13">
                  <c:v>42767</c:v>
                </c:pt>
                <c:pt idx="14">
                  <c:v>42795</c:v>
                </c:pt>
                <c:pt idx="15">
                  <c:v>42826</c:v>
                </c:pt>
                <c:pt idx="16">
                  <c:v>42856</c:v>
                </c:pt>
                <c:pt idx="17">
                  <c:v>42887</c:v>
                </c:pt>
                <c:pt idx="18">
                  <c:v>42917</c:v>
                </c:pt>
                <c:pt idx="19">
                  <c:v>42948</c:v>
                </c:pt>
                <c:pt idx="20">
                  <c:v>42979</c:v>
                </c:pt>
                <c:pt idx="21">
                  <c:v>43009</c:v>
                </c:pt>
                <c:pt idx="22">
                  <c:v>43040</c:v>
                </c:pt>
                <c:pt idx="23">
                  <c:v>43070</c:v>
                </c:pt>
                <c:pt idx="24">
                  <c:v>43101</c:v>
                </c:pt>
                <c:pt idx="25">
                  <c:v>43132</c:v>
                </c:pt>
                <c:pt idx="26">
                  <c:v>43160</c:v>
                </c:pt>
                <c:pt idx="27">
                  <c:v>43191</c:v>
                </c:pt>
                <c:pt idx="28">
                  <c:v>43221</c:v>
                </c:pt>
                <c:pt idx="29">
                  <c:v>43252</c:v>
                </c:pt>
                <c:pt idx="30">
                  <c:v>43282</c:v>
                </c:pt>
                <c:pt idx="31">
                  <c:v>43313</c:v>
                </c:pt>
                <c:pt idx="32">
                  <c:v>43344</c:v>
                </c:pt>
                <c:pt idx="33">
                  <c:v>43374</c:v>
                </c:pt>
                <c:pt idx="34">
                  <c:v>43405</c:v>
                </c:pt>
                <c:pt idx="35">
                  <c:v>43435</c:v>
                </c:pt>
                <c:pt idx="36">
                  <c:v>43466</c:v>
                </c:pt>
                <c:pt idx="37">
                  <c:v>43497</c:v>
                </c:pt>
                <c:pt idx="38">
                  <c:v>43525</c:v>
                </c:pt>
                <c:pt idx="39">
                  <c:v>43556</c:v>
                </c:pt>
                <c:pt idx="40">
                  <c:v>43586</c:v>
                </c:pt>
                <c:pt idx="41">
                  <c:v>43617</c:v>
                </c:pt>
                <c:pt idx="42">
                  <c:v>43647</c:v>
                </c:pt>
                <c:pt idx="43">
                  <c:v>43678</c:v>
                </c:pt>
                <c:pt idx="44">
                  <c:v>43709</c:v>
                </c:pt>
                <c:pt idx="45">
                  <c:v>43739</c:v>
                </c:pt>
                <c:pt idx="46">
                  <c:v>43770</c:v>
                </c:pt>
                <c:pt idx="47">
                  <c:v>43800</c:v>
                </c:pt>
              </c:numCache>
            </c:numRef>
          </c:cat>
          <c:val>
            <c:numRef>
              <c:f>'Fig15'!$D$37:$D$84</c:f>
              <c:numCache>
                <c:formatCode>#,##0.00</c:formatCode>
                <c:ptCount val="48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19.953647657000001</c:v>
                </c:pt>
                <c:pt idx="26">
                  <c:v>20.188490000000002</c:v>
                </c:pt>
                <c:pt idx="27">
                  <c:v>19.899709999999999</c:v>
                </c:pt>
                <c:pt idx="28">
                  <c:v>20.198219999999999</c:v>
                </c:pt>
                <c:pt idx="29">
                  <c:v>20.6114</c:v>
                </c:pt>
                <c:pt idx="30">
                  <c:v>20.669460000000001</c:v>
                </c:pt>
                <c:pt idx="31">
                  <c:v>20.866099999999999</c:v>
                </c:pt>
                <c:pt idx="32">
                  <c:v>20.53172</c:v>
                </c:pt>
                <c:pt idx="33">
                  <c:v>20.407869999999999</c:v>
                </c:pt>
                <c:pt idx="34">
                  <c:v>20.368230000000001</c:v>
                </c:pt>
                <c:pt idx="35">
                  <c:v>20.466390000000001</c:v>
                </c:pt>
                <c:pt idx="36">
                  <c:v>20.145589999999999</c:v>
                </c:pt>
                <c:pt idx="37">
                  <c:v>20.38259</c:v>
                </c:pt>
                <c:pt idx="38">
                  <c:v>20.596720000000001</c:v>
                </c:pt>
                <c:pt idx="39">
                  <c:v>20.32799</c:v>
                </c:pt>
                <c:pt idx="40">
                  <c:v>20.613130000000002</c:v>
                </c:pt>
                <c:pt idx="41">
                  <c:v>21.075199999999999</c:v>
                </c:pt>
                <c:pt idx="42">
                  <c:v>21.010449999999999</c:v>
                </c:pt>
                <c:pt idx="43">
                  <c:v>21.21414</c:v>
                </c:pt>
                <c:pt idx="44">
                  <c:v>20.864650000000001</c:v>
                </c:pt>
                <c:pt idx="45">
                  <c:v>20.749289999999998</c:v>
                </c:pt>
                <c:pt idx="46">
                  <c:v>20.66957</c:v>
                </c:pt>
                <c:pt idx="47">
                  <c:v>20.806740000000001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73421600"/>
        <c:axId val="473422160"/>
      </c:lineChart>
      <c:dateAx>
        <c:axId val="473421600"/>
        <c:scaling>
          <c:orientation val="minMax"/>
        </c:scaling>
        <c:delete val="0"/>
        <c:axPos val="b"/>
        <c:numFmt formatCode="mmm\ yyyy" sourceLinked="1"/>
        <c:majorTickMark val="cross"/>
        <c:minorTickMark val="out"/>
        <c:tickLblPos val="none"/>
        <c:spPr>
          <a:ln w="9525">
            <a:solidFill>
              <a:schemeClr val="tx1"/>
            </a:solidFill>
          </a:ln>
        </c:spPr>
        <c:crossAx val="473422160"/>
        <c:crosses val="autoZero"/>
        <c:auto val="1"/>
        <c:lblOffset val="100"/>
        <c:baseTimeUnit val="months"/>
        <c:majorUnit val="12"/>
        <c:majorTimeUnit val="months"/>
        <c:minorUnit val="1"/>
        <c:minorTimeUnit val="months"/>
      </c:dateAx>
      <c:valAx>
        <c:axId val="473422160"/>
        <c:scaling>
          <c:orientation val="minMax"/>
          <c:max val="21.5"/>
          <c:min val="17"/>
        </c:scaling>
        <c:delete val="0"/>
        <c:axPos val="l"/>
        <c:majorGridlines>
          <c:spPr>
            <a:ln>
              <a:solidFill>
                <a:schemeClr val="bg1">
                  <a:lumMod val="75000"/>
                </a:schemeClr>
              </a:solidFill>
            </a:ln>
          </c:spPr>
        </c:majorGridlines>
        <c:numFmt formatCode="#,##0.0" sourceLinked="0"/>
        <c:majorTickMark val="out"/>
        <c:minorTickMark val="none"/>
        <c:tickLblPos val="nextTo"/>
        <c:spPr>
          <a:ln>
            <a:noFill/>
          </a:ln>
        </c:spPr>
        <c:crossAx val="473421600"/>
        <c:crosses val="autoZero"/>
        <c:crossBetween val="between"/>
      </c:valAx>
      <c:catAx>
        <c:axId val="47342272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low"/>
        <c:spPr>
          <a:ln w="9525">
            <a:solidFill>
              <a:srgbClr val="000000"/>
            </a:solidFill>
          </a:ln>
        </c:spPr>
        <c:crossAx val="473423280"/>
        <c:crossesAt val="0"/>
        <c:auto val="1"/>
        <c:lblAlgn val="ctr"/>
        <c:lblOffset val="100"/>
        <c:noMultiLvlLbl val="0"/>
      </c:catAx>
      <c:valAx>
        <c:axId val="473423280"/>
        <c:scaling>
          <c:orientation val="minMax"/>
          <c:max val="1.05"/>
          <c:min val="-0.30000000000000032"/>
        </c:scaling>
        <c:delete val="0"/>
        <c:axPos val="r"/>
        <c:numFmt formatCode="0.00" sourceLinked="1"/>
        <c:majorTickMark val="out"/>
        <c:minorTickMark val="none"/>
        <c:tickLblPos val="nextTo"/>
        <c:spPr>
          <a:ln>
            <a:noFill/>
          </a:ln>
        </c:spPr>
        <c:crossAx val="473422720"/>
        <c:crosses val="max"/>
        <c:crossBetween val="between"/>
        <c:majorUnit val="0.15000000000000024"/>
      </c:valAx>
      <c:spPr>
        <a:ln>
          <a:noFill/>
        </a:ln>
      </c:spPr>
    </c:plotArea>
    <c:legend>
      <c:legendPos val="b"/>
      <c:layout>
        <c:manualLayout>
          <c:xMode val="edge"/>
          <c:yMode val="edge"/>
          <c:x val="6.4586819809917123E-2"/>
          <c:y val="0.77079339492013565"/>
          <c:w val="0.88857563536265283"/>
          <c:h val="0.14784177568355117"/>
        </c:manualLayout>
      </c:layout>
      <c:overlay val="0"/>
    </c:legend>
    <c:plotVisOnly val="1"/>
    <c:dispBlanksAs val="gap"/>
    <c:showDLblsOverMax val="0"/>
  </c:chart>
  <c:spPr>
    <a:ln>
      <a:noFill/>
    </a:ln>
  </c:spPr>
  <c:txPr>
    <a:bodyPr/>
    <a:lstStyle/>
    <a:p>
      <a:pPr>
        <a:defRPr sz="1000">
          <a:latin typeface="Arial" pitchFamily="34" charset="0"/>
          <a:cs typeface="Arial" pitchFamily="34" charset="0"/>
        </a:defRPr>
      </a:pPr>
      <a:endParaRPr lang="en-US"/>
    </a:p>
  </c:txPr>
  <c:printSettings>
    <c:headerFooter/>
    <c:pageMargins b="0.75000000000001465" l="0.70000000000000062" r="0.70000000000000062" t="0.75000000000001465" header="0.30000000000000032" footer="0.30000000000000032"/>
    <c:pageSetup orientation="landscape"/>
  </c:printSettings>
  <c:userShapes r:id="rId1"/>
</c:chartSpace>
</file>

<file path=xl/charts/chart1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 algn="l">
              <a:defRPr/>
            </a:pPr>
            <a:r>
              <a:rPr lang="en-US" sz="1400" b="0"/>
              <a:t>U.S. gasoline and distillate inventories</a:t>
            </a:r>
          </a:p>
          <a:p>
            <a:pPr algn="l">
              <a:defRPr/>
            </a:pPr>
            <a:r>
              <a:rPr lang="en-US" sz="1000" b="0"/>
              <a:t>million barrels</a:t>
            </a:r>
          </a:p>
        </c:rich>
      </c:tx>
      <c:layout>
        <c:manualLayout>
          <c:xMode val="edge"/>
          <c:yMode val="edge"/>
          <c:x val="1.1804293694058183E-2"/>
          <c:y val="1.574803149606387E-2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7.6962330928146166E-2"/>
          <c:y val="0.16722918510925791"/>
          <c:w val="0.90214509771644402"/>
          <c:h val="0.57801177219711464"/>
        </c:manualLayout>
      </c:layout>
      <c:areaChart>
        <c:grouping val="stacked"/>
        <c:varyColors val="0"/>
        <c:ser>
          <c:idx val="2"/>
          <c:order val="2"/>
          <c:tx>
            <c:v>Normal range for distillate - low</c:v>
          </c:tx>
          <c:spPr>
            <a:noFill/>
            <a:ln>
              <a:noFill/>
            </a:ln>
          </c:spPr>
          <c:cat>
            <c:numRef>
              <c:f>'Fig16'!$A$27:$A$110</c:f>
              <c:numCache>
                <c:formatCode>mmm\ yyyy</c:formatCode>
                <c:ptCount val="84"/>
                <c:pt idx="0">
                  <c:v>41275</c:v>
                </c:pt>
                <c:pt idx="1">
                  <c:v>41306</c:v>
                </c:pt>
                <c:pt idx="2">
                  <c:v>41334</c:v>
                </c:pt>
                <c:pt idx="3">
                  <c:v>41365</c:v>
                </c:pt>
                <c:pt idx="4">
                  <c:v>41395</c:v>
                </c:pt>
                <c:pt idx="5">
                  <c:v>41426</c:v>
                </c:pt>
                <c:pt idx="6">
                  <c:v>41456</c:v>
                </c:pt>
                <c:pt idx="7">
                  <c:v>41487</c:v>
                </c:pt>
                <c:pt idx="8">
                  <c:v>41518</c:v>
                </c:pt>
                <c:pt idx="9">
                  <c:v>41548</c:v>
                </c:pt>
                <c:pt idx="10">
                  <c:v>41579</c:v>
                </c:pt>
                <c:pt idx="11">
                  <c:v>41609</c:v>
                </c:pt>
                <c:pt idx="12">
                  <c:v>41640</c:v>
                </c:pt>
                <c:pt idx="13">
                  <c:v>41671</c:v>
                </c:pt>
                <c:pt idx="14">
                  <c:v>41699</c:v>
                </c:pt>
                <c:pt idx="15">
                  <c:v>41730</c:v>
                </c:pt>
                <c:pt idx="16">
                  <c:v>41760</c:v>
                </c:pt>
                <c:pt idx="17">
                  <c:v>41791</c:v>
                </c:pt>
                <c:pt idx="18">
                  <c:v>41821</c:v>
                </c:pt>
                <c:pt idx="19">
                  <c:v>41852</c:v>
                </c:pt>
                <c:pt idx="20">
                  <c:v>41883</c:v>
                </c:pt>
                <c:pt idx="21">
                  <c:v>41913</c:v>
                </c:pt>
                <c:pt idx="22">
                  <c:v>41944</c:v>
                </c:pt>
                <c:pt idx="23">
                  <c:v>41974</c:v>
                </c:pt>
                <c:pt idx="24">
                  <c:v>42005</c:v>
                </c:pt>
                <c:pt idx="25">
                  <c:v>42036</c:v>
                </c:pt>
                <c:pt idx="26">
                  <c:v>42064</c:v>
                </c:pt>
                <c:pt idx="27">
                  <c:v>42095</c:v>
                </c:pt>
                <c:pt idx="28">
                  <c:v>42125</c:v>
                </c:pt>
                <c:pt idx="29">
                  <c:v>42156</c:v>
                </c:pt>
                <c:pt idx="30">
                  <c:v>42186</c:v>
                </c:pt>
                <c:pt idx="31">
                  <c:v>42217</c:v>
                </c:pt>
                <c:pt idx="32">
                  <c:v>42248</c:v>
                </c:pt>
                <c:pt idx="33">
                  <c:v>42278</c:v>
                </c:pt>
                <c:pt idx="34">
                  <c:v>42309</c:v>
                </c:pt>
                <c:pt idx="35">
                  <c:v>42339</c:v>
                </c:pt>
                <c:pt idx="36">
                  <c:v>42370</c:v>
                </c:pt>
                <c:pt idx="37">
                  <c:v>42401</c:v>
                </c:pt>
                <c:pt idx="38">
                  <c:v>42430</c:v>
                </c:pt>
                <c:pt idx="39">
                  <c:v>42461</c:v>
                </c:pt>
                <c:pt idx="40">
                  <c:v>42491</c:v>
                </c:pt>
                <c:pt idx="41">
                  <c:v>42522</c:v>
                </c:pt>
                <c:pt idx="42">
                  <c:v>42552</c:v>
                </c:pt>
                <c:pt idx="43">
                  <c:v>42583</c:v>
                </c:pt>
                <c:pt idx="44">
                  <c:v>42614</c:v>
                </c:pt>
                <c:pt idx="45">
                  <c:v>42644</c:v>
                </c:pt>
                <c:pt idx="46">
                  <c:v>42675</c:v>
                </c:pt>
                <c:pt idx="47">
                  <c:v>42705</c:v>
                </c:pt>
                <c:pt idx="48">
                  <c:v>42736</c:v>
                </c:pt>
                <c:pt idx="49">
                  <c:v>42767</c:v>
                </c:pt>
                <c:pt idx="50">
                  <c:v>42795</c:v>
                </c:pt>
                <c:pt idx="51">
                  <c:v>42826</c:v>
                </c:pt>
                <c:pt idx="52">
                  <c:v>42856</c:v>
                </c:pt>
                <c:pt idx="53">
                  <c:v>42887</c:v>
                </c:pt>
                <c:pt idx="54">
                  <c:v>42917</c:v>
                </c:pt>
                <c:pt idx="55">
                  <c:v>42948</c:v>
                </c:pt>
                <c:pt idx="56">
                  <c:v>42979</c:v>
                </c:pt>
                <c:pt idx="57">
                  <c:v>43009</c:v>
                </c:pt>
                <c:pt idx="58">
                  <c:v>43040</c:v>
                </c:pt>
                <c:pt idx="59">
                  <c:v>43070</c:v>
                </c:pt>
                <c:pt idx="60">
                  <c:v>43101</c:v>
                </c:pt>
                <c:pt idx="61">
                  <c:v>43132</c:v>
                </c:pt>
                <c:pt idx="62">
                  <c:v>43160</c:v>
                </c:pt>
                <c:pt idx="63">
                  <c:v>43191</c:v>
                </c:pt>
                <c:pt idx="64">
                  <c:v>43221</c:v>
                </c:pt>
                <c:pt idx="65">
                  <c:v>43252</c:v>
                </c:pt>
                <c:pt idx="66">
                  <c:v>43282</c:v>
                </c:pt>
                <c:pt idx="67">
                  <c:v>43313</c:v>
                </c:pt>
                <c:pt idx="68">
                  <c:v>43344</c:v>
                </c:pt>
                <c:pt idx="69">
                  <c:v>43374</c:v>
                </c:pt>
                <c:pt idx="70">
                  <c:v>43405</c:v>
                </c:pt>
                <c:pt idx="71">
                  <c:v>43435</c:v>
                </c:pt>
                <c:pt idx="72">
                  <c:v>43466</c:v>
                </c:pt>
                <c:pt idx="73">
                  <c:v>43497</c:v>
                </c:pt>
                <c:pt idx="74">
                  <c:v>43525</c:v>
                </c:pt>
                <c:pt idx="75">
                  <c:v>43556</c:v>
                </c:pt>
                <c:pt idx="76">
                  <c:v>43586</c:v>
                </c:pt>
                <c:pt idx="77">
                  <c:v>43617</c:v>
                </c:pt>
                <c:pt idx="78">
                  <c:v>43647</c:v>
                </c:pt>
                <c:pt idx="79">
                  <c:v>43678</c:v>
                </c:pt>
                <c:pt idx="80">
                  <c:v>43709</c:v>
                </c:pt>
                <c:pt idx="81">
                  <c:v>43739</c:v>
                </c:pt>
                <c:pt idx="82">
                  <c:v>43770</c:v>
                </c:pt>
                <c:pt idx="83">
                  <c:v>43800</c:v>
                </c:pt>
              </c:numCache>
            </c:numRef>
          </c:cat>
          <c:val>
            <c:numRef>
              <c:f>'Fig16'!$E$27:$E$110</c:f>
              <c:numCache>
                <c:formatCode>0.0</c:formatCode>
                <c:ptCount val="84"/>
                <c:pt idx="0">
                  <c:v>114.66800000000001</c:v>
                </c:pt>
                <c:pt idx="1">
                  <c:v>113.10299999999999</c:v>
                </c:pt>
                <c:pt idx="2">
                  <c:v>115.227</c:v>
                </c:pt>
                <c:pt idx="3">
                  <c:v>116.69199999999999</c:v>
                </c:pt>
                <c:pt idx="4">
                  <c:v>121.56399999999999</c:v>
                </c:pt>
                <c:pt idx="5">
                  <c:v>121.58499999999999</c:v>
                </c:pt>
                <c:pt idx="6">
                  <c:v>125.45699999999999</c:v>
                </c:pt>
                <c:pt idx="7">
                  <c:v>128.31299999999999</c:v>
                </c:pt>
                <c:pt idx="8">
                  <c:v>129.32599999999999</c:v>
                </c:pt>
                <c:pt idx="9">
                  <c:v>118.035</c:v>
                </c:pt>
                <c:pt idx="10">
                  <c:v>121.11799999999999</c:v>
                </c:pt>
                <c:pt idx="11">
                  <c:v>127.54300000000001</c:v>
                </c:pt>
                <c:pt idx="12">
                  <c:v>114.66800000000001</c:v>
                </c:pt>
                <c:pt idx="13">
                  <c:v>113.10299999999999</c:v>
                </c:pt>
                <c:pt idx="14">
                  <c:v>115.227</c:v>
                </c:pt>
                <c:pt idx="15">
                  <c:v>116.69199999999999</c:v>
                </c:pt>
                <c:pt idx="16">
                  <c:v>121.56399999999999</c:v>
                </c:pt>
                <c:pt idx="17">
                  <c:v>121.58499999999999</c:v>
                </c:pt>
                <c:pt idx="18">
                  <c:v>125.45699999999999</c:v>
                </c:pt>
                <c:pt idx="19">
                  <c:v>128.31299999999999</c:v>
                </c:pt>
                <c:pt idx="20">
                  <c:v>129.32599999999999</c:v>
                </c:pt>
                <c:pt idx="21">
                  <c:v>118.035</c:v>
                </c:pt>
                <c:pt idx="22">
                  <c:v>121.11799999999999</c:v>
                </c:pt>
                <c:pt idx="23">
                  <c:v>127.54300000000001</c:v>
                </c:pt>
                <c:pt idx="24">
                  <c:v>114.66800000000001</c:v>
                </c:pt>
                <c:pt idx="25">
                  <c:v>113.10299999999999</c:v>
                </c:pt>
                <c:pt idx="26">
                  <c:v>115.227</c:v>
                </c:pt>
                <c:pt idx="27">
                  <c:v>116.69199999999999</c:v>
                </c:pt>
                <c:pt idx="28">
                  <c:v>121.56399999999999</c:v>
                </c:pt>
                <c:pt idx="29">
                  <c:v>121.58499999999999</c:v>
                </c:pt>
                <c:pt idx="30">
                  <c:v>125.45699999999999</c:v>
                </c:pt>
                <c:pt idx="31">
                  <c:v>128.31299999999999</c:v>
                </c:pt>
                <c:pt idx="32">
                  <c:v>129.32599999999999</c:v>
                </c:pt>
                <c:pt idx="33">
                  <c:v>118.035</c:v>
                </c:pt>
                <c:pt idx="34">
                  <c:v>121.11799999999999</c:v>
                </c:pt>
                <c:pt idx="35">
                  <c:v>127.54300000000001</c:v>
                </c:pt>
                <c:pt idx="36">
                  <c:v>114.66800000000001</c:v>
                </c:pt>
                <c:pt idx="37">
                  <c:v>113.10299999999999</c:v>
                </c:pt>
                <c:pt idx="38">
                  <c:v>115.227</c:v>
                </c:pt>
                <c:pt idx="39">
                  <c:v>116.69199999999999</c:v>
                </c:pt>
                <c:pt idx="40">
                  <c:v>121.56399999999999</c:v>
                </c:pt>
                <c:pt idx="41">
                  <c:v>121.58499999999999</c:v>
                </c:pt>
                <c:pt idx="42">
                  <c:v>125.45699999999999</c:v>
                </c:pt>
                <c:pt idx="43">
                  <c:v>128.31299999999999</c:v>
                </c:pt>
                <c:pt idx="44">
                  <c:v>129.32599999999999</c:v>
                </c:pt>
                <c:pt idx="45">
                  <c:v>118.035</c:v>
                </c:pt>
                <c:pt idx="46">
                  <c:v>121.11799999999999</c:v>
                </c:pt>
                <c:pt idx="47">
                  <c:v>127.54300000000001</c:v>
                </c:pt>
                <c:pt idx="48">
                  <c:v>114.66800000000001</c:v>
                </c:pt>
                <c:pt idx="49">
                  <c:v>113.10299999999999</c:v>
                </c:pt>
                <c:pt idx="50">
                  <c:v>115.227</c:v>
                </c:pt>
                <c:pt idx="51">
                  <c:v>116.69199999999999</c:v>
                </c:pt>
                <c:pt idx="52">
                  <c:v>121.56399999999999</c:v>
                </c:pt>
                <c:pt idx="53">
                  <c:v>121.58499999999999</c:v>
                </c:pt>
                <c:pt idx="54">
                  <c:v>125.45699999999999</c:v>
                </c:pt>
                <c:pt idx="55">
                  <c:v>128.31299999999999</c:v>
                </c:pt>
                <c:pt idx="56">
                  <c:v>129.32599999999999</c:v>
                </c:pt>
                <c:pt idx="57">
                  <c:v>118.035</c:v>
                </c:pt>
                <c:pt idx="58">
                  <c:v>121.11799999999999</c:v>
                </c:pt>
                <c:pt idx="59">
                  <c:v>127.54300000000001</c:v>
                </c:pt>
                <c:pt idx="60">
                  <c:v>114.66800000000001</c:v>
                </c:pt>
                <c:pt idx="61">
                  <c:v>113.10299999999999</c:v>
                </c:pt>
                <c:pt idx="62">
                  <c:v>115.227</c:v>
                </c:pt>
                <c:pt idx="63">
                  <c:v>116.69199999999999</c:v>
                </c:pt>
                <c:pt idx="64">
                  <c:v>121.56399999999999</c:v>
                </c:pt>
                <c:pt idx="65">
                  <c:v>121.58499999999999</c:v>
                </c:pt>
                <c:pt idx="66">
                  <c:v>125.45699999999999</c:v>
                </c:pt>
                <c:pt idx="67">
                  <c:v>128.31299999999999</c:v>
                </c:pt>
                <c:pt idx="68">
                  <c:v>129.32599999999999</c:v>
                </c:pt>
                <c:pt idx="69">
                  <c:v>118.035</c:v>
                </c:pt>
                <c:pt idx="70">
                  <c:v>121.11799999999999</c:v>
                </c:pt>
                <c:pt idx="71">
                  <c:v>127.54300000000001</c:v>
                </c:pt>
                <c:pt idx="72">
                  <c:v>114.66800000000001</c:v>
                </c:pt>
                <c:pt idx="73">
                  <c:v>113.10299999999999</c:v>
                </c:pt>
                <c:pt idx="74">
                  <c:v>115.227</c:v>
                </c:pt>
                <c:pt idx="75">
                  <c:v>116.69199999999999</c:v>
                </c:pt>
                <c:pt idx="76">
                  <c:v>121.56399999999999</c:v>
                </c:pt>
                <c:pt idx="77">
                  <c:v>121.58499999999999</c:v>
                </c:pt>
                <c:pt idx="78">
                  <c:v>125.45699999999999</c:v>
                </c:pt>
                <c:pt idx="79">
                  <c:v>128.31299999999999</c:v>
                </c:pt>
                <c:pt idx="80">
                  <c:v>129.32599999999999</c:v>
                </c:pt>
                <c:pt idx="81">
                  <c:v>118.035</c:v>
                </c:pt>
                <c:pt idx="82">
                  <c:v>121.11799999999999</c:v>
                </c:pt>
                <c:pt idx="83">
                  <c:v>127.54300000000001</c:v>
                </c:pt>
              </c:numCache>
            </c:numRef>
          </c:val>
        </c:ser>
        <c:ser>
          <c:idx val="3"/>
          <c:order val="3"/>
          <c:tx>
            <c:v>Normal range for distillate - high</c:v>
          </c:tx>
          <c:spPr>
            <a:solidFill>
              <a:schemeClr val="accent3">
                <a:lumMod val="60000"/>
                <a:lumOff val="40000"/>
              </a:schemeClr>
            </a:solidFill>
            <a:ln>
              <a:noFill/>
            </a:ln>
          </c:spPr>
          <c:cat>
            <c:numRef>
              <c:f>'Fig16'!$A$27:$A$110</c:f>
              <c:numCache>
                <c:formatCode>mmm\ yyyy</c:formatCode>
                <c:ptCount val="84"/>
                <c:pt idx="0">
                  <c:v>41275</c:v>
                </c:pt>
                <c:pt idx="1">
                  <c:v>41306</c:v>
                </c:pt>
                <c:pt idx="2">
                  <c:v>41334</c:v>
                </c:pt>
                <c:pt idx="3">
                  <c:v>41365</c:v>
                </c:pt>
                <c:pt idx="4">
                  <c:v>41395</c:v>
                </c:pt>
                <c:pt idx="5">
                  <c:v>41426</c:v>
                </c:pt>
                <c:pt idx="6">
                  <c:v>41456</c:v>
                </c:pt>
                <c:pt idx="7">
                  <c:v>41487</c:v>
                </c:pt>
                <c:pt idx="8">
                  <c:v>41518</c:v>
                </c:pt>
                <c:pt idx="9">
                  <c:v>41548</c:v>
                </c:pt>
                <c:pt idx="10">
                  <c:v>41579</c:v>
                </c:pt>
                <c:pt idx="11">
                  <c:v>41609</c:v>
                </c:pt>
                <c:pt idx="12">
                  <c:v>41640</c:v>
                </c:pt>
                <c:pt idx="13">
                  <c:v>41671</c:v>
                </c:pt>
                <c:pt idx="14">
                  <c:v>41699</c:v>
                </c:pt>
                <c:pt idx="15">
                  <c:v>41730</c:v>
                </c:pt>
                <c:pt idx="16">
                  <c:v>41760</c:v>
                </c:pt>
                <c:pt idx="17">
                  <c:v>41791</c:v>
                </c:pt>
                <c:pt idx="18">
                  <c:v>41821</c:v>
                </c:pt>
                <c:pt idx="19">
                  <c:v>41852</c:v>
                </c:pt>
                <c:pt idx="20">
                  <c:v>41883</c:v>
                </c:pt>
                <c:pt idx="21">
                  <c:v>41913</c:v>
                </c:pt>
                <c:pt idx="22">
                  <c:v>41944</c:v>
                </c:pt>
                <c:pt idx="23">
                  <c:v>41974</c:v>
                </c:pt>
                <c:pt idx="24">
                  <c:v>42005</c:v>
                </c:pt>
                <c:pt idx="25">
                  <c:v>42036</c:v>
                </c:pt>
                <c:pt idx="26">
                  <c:v>42064</c:v>
                </c:pt>
                <c:pt idx="27">
                  <c:v>42095</c:v>
                </c:pt>
                <c:pt idx="28">
                  <c:v>42125</c:v>
                </c:pt>
                <c:pt idx="29">
                  <c:v>42156</c:v>
                </c:pt>
                <c:pt idx="30">
                  <c:v>42186</c:v>
                </c:pt>
                <c:pt idx="31">
                  <c:v>42217</c:v>
                </c:pt>
                <c:pt idx="32">
                  <c:v>42248</c:v>
                </c:pt>
                <c:pt idx="33">
                  <c:v>42278</c:v>
                </c:pt>
                <c:pt idx="34">
                  <c:v>42309</c:v>
                </c:pt>
                <c:pt idx="35">
                  <c:v>42339</c:v>
                </c:pt>
                <c:pt idx="36">
                  <c:v>42370</c:v>
                </c:pt>
                <c:pt idx="37">
                  <c:v>42401</c:v>
                </c:pt>
                <c:pt idx="38">
                  <c:v>42430</c:v>
                </c:pt>
                <c:pt idx="39">
                  <c:v>42461</c:v>
                </c:pt>
                <c:pt idx="40">
                  <c:v>42491</c:v>
                </c:pt>
                <c:pt idx="41">
                  <c:v>42522</c:v>
                </c:pt>
                <c:pt idx="42">
                  <c:v>42552</c:v>
                </c:pt>
                <c:pt idx="43">
                  <c:v>42583</c:v>
                </c:pt>
                <c:pt idx="44">
                  <c:v>42614</c:v>
                </c:pt>
                <c:pt idx="45">
                  <c:v>42644</c:v>
                </c:pt>
                <c:pt idx="46">
                  <c:v>42675</c:v>
                </c:pt>
                <c:pt idx="47">
                  <c:v>42705</c:v>
                </c:pt>
                <c:pt idx="48">
                  <c:v>42736</c:v>
                </c:pt>
                <c:pt idx="49">
                  <c:v>42767</c:v>
                </c:pt>
                <c:pt idx="50">
                  <c:v>42795</c:v>
                </c:pt>
                <c:pt idx="51">
                  <c:v>42826</c:v>
                </c:pt>
                <c:pt idx="52">
                  <c:v>42856</c:v>
                </c:pt>
                <c:pt idx="53">
                  <c:v>42887</c:v>
                </c:pt>
                <c:pt idx="54">
                  <c:v>42917</c:v>
                </c:pt>
                <c:pt idx="55">
                  <c:v>42948</c:v>
                </c:pt>
                <c:pt idx="56">
                  <c:v>42979</c:v>
                </c:pt>
                <c:pt idx="57">
                  <c:v>43009</c:v>
                </c:pt>
                <c:pt idx="58">
                  <c:v>43040</c:v>
                </c:pt>
                <c:pt idx="59">
                  <c:v>43070</c:v>
                </c:pt>
                <c:pt idx="60">
                  <c:v>43101</c:v>
                </c:pt>
                <c:pt idx="61">
                  <c:v>43132</c:v>
                </c:pt>
                <c:pt idx="62">
                  <c:v>43160</c:v>
                </c:pt>
                <c:pt idx="63">
                  <c:v>43191</c:v>
                </c:pt>
                <c:pt idx="64">
                  <c:v>43221</c:v>
                </c:pt>
                <c:pt idx="65">
                  <c:v>43252</c:v>
                </c:pt>
                <c:pt idx="66">
                  <c:v>43282</c:v>
                </c:pt>
                <c:pt idx="67">
                  <c:v>43313</c:v>
                </c:pt>
                <c:pt idx="68">
                  <c:v>43344</c:v>
                </c:pt>
                <c:pt idx="69">
                  <c:v>43374</c:v>
                </c:pt>
                <c:pt idx="70">
                  <c:v>43405</c:v>
                </c:pt>
                <c:pt idx="71">
                  <c:v>43435</c:v>
                </c:pt>
                <c:pt idx="72">
                  <c:v>43466</c:v>
                </c:pt>
                <c:pt idx="73">
                  <c:v>43497</c:v>
                </c:pt>
                <c:pt idx="74">
                  <c:v>43525</c:v>
                </c:pt>
                <c:pt idx="75">
                  <c:v>43556</c:v>
                </c:pt>
                <c:pt idx="76">
                  <c:v>43586</c:v>
                </c:pt>
                <c:pt idx="77">
                  <c:v>43617</c:v>
                </c:pt>
                <c:pt idx="78">
                  <c:v>43647</c:v>
                </c:pt>
                <c:pt idx="79">
                  <c:v>43678</c:v>
                </c:pt>
                <c:pt idx="80">
                  <c:v>43709</c:v>
                </c:pt>
                <c:pt idx="81">
                  <c:v>43739</c:v>
                </c:pt>
                <c:pt idx="82">
                  <c:v>43770</c:v>
                </c:pt>
                <c:pt idx="83">
                  <c:v>43800</c:v>
                </c:pt>
              </c:numCache>
            </c:numRef>
          </c:cat>
          <c:val>
            <c:numRef>
              <c:f>'Fig16'!$I$27:$I$110</c:f>
              <c:numCache>
                <c:formatCode>0.0</c:formatCode>
                <c:ptCount val="84"/>
                <c:pt idx="0">
                  <c:v>54.269000000000005</c:v>
                </c:pt>
                <c:pt idx="1">
                  <c:v>49.393000000000015</c:v>
                </c:pt>
                <c:pt idx="2">
                  <c:v>44.846000000000004</c:v>
                </c:pt>
                <c:pt idx="3">
                  <c:v>38.049000000000021</c:v>
                </c:pt>
                <c:pt idx="4">
                  <c:v>33.38300000000001</c:v>
                </c:pt>
                <c:pt idx="5">
                  <c:v>30.02300000000001</c:v>
                </c:pt>
                <c:pt idx="6">
                  <c:v>31.050000000000011</c:v>
                </c:pt>
                <c:pt idx="7">
                  <c:v>32.025000000000006</c:v>
                </c:pt>
                <c:pt idx="8">
                  <c:v>31.724999999999994</c:v>
                </c:pt>
                <c:pt idx="9">
                  <c:v>36.680000000000007</c:v>
                </c:pt>
                <c:pt idx="10">
                  <c:v>40.159999999999997</c:v>
                </c:pt>
                <c:pt idx="11">
                  <c:v>38.551999999999992</c:v>
                </c:pt>
                <c:pt idx="12">
                  <c:v>54.269000000000005</c:v>
                </c:pt>
                <c:pt idx="13">
                  <c:v>49.393000000000015</c:v>
                </c:pt>
                <c:pt idx="14">
                  <c:v>44.846000000000004</c:v>
                </c:pt>
                <c:pt idx="15">
                  <c:v>38.049000000000021</c:v>
                </c:pt>
                <c:pt idx="16">
                  <c:v>33.38300000000001</c:v>
                </c:pt>
                <c:pt idx="17">
                  <c:v>30.02300000000001</c:v>
                </c:pt>
                <c:pt idx="18">
                  <c:v>31.050000000000011</c:v>
                </c:pt>
                <c:pt idx="19">
                  <c:v>32.025000000000006</c:v>
                </c:pt>
                <c:pt idx="20">
                  <c:v>31.724999999999994</c:v>
                </c:pt>
                <c:pt idx="21">
                  <c:v>36.680000000000007</c:v>
                </c:pt>
                <c:pt idx="22">
                  <c:v>40.159999999999997</c:v>
                </c:pt>
                <c:pt idx="23">
                  <c:v>38.551999999999992</c:v>
                </c:pt>
                <c:pt idx="24">
                  <c:v>54.269000000000005</c:v>
                </c:pt>
                <c:pt idx="25">
                  <c:v>49.393000000000015</c:v>
                </c:pt>
                <c:pt idx="26">
                  <c:v>44.846000000000004</c:v>
                </c:pt>
                <c:pt idx="27">
                  <c:v>38.049000000000021</c:v>
                </c:pt>
                <c:pt idx="28">
                  <c:v>33.38300000000001</c:v>
                </c:pt>
                <c:pt idx="29">
                  <c:v>30.02300000000001</c:v>
                </c:pt>
                <c:pt idx="30">
                  <c:v>31.050000000000011</c:v>
                </c:pt>
                <c:pt idx="31">
                  <c:v>32.025000000000006</c:v>
                </c:pt>
                <c:pt idx="32">
                  <c:v>31.724999999999994</c:v>
                </c:pt>
                <c:pt idx="33">
                  <c:v>36.680000000000007</c:v>
                </c:pt>
                <c:pt idx="34">
                  <c:v>40.159999999999997</c:v>
                </c:pt>
                <c:pt idx="35">
                  <c:v>38.551999999999992</c:v>
                </c:pt>
                <c:pt idx="36">
                  <c:v>54.269000000000005</c:v>
                </c:pt>
                <c:pt idx="37">
                  <c:v>49.393000000000015</c:v>
                </c:pt>
                <c:pt idx="38">
                  <c:v>44.846000000000004</c:v>
                </c:pt>
                <c:pt idx="39">
                  <c:v>38.049000000000021</c:v>
                </c:pt>
                <c:pt idx="40">
                  <c:v>33.38300000000001</c:v>
                </c:pt>
                <c:pt idx="41">
                  <c:v>30.02300000000001</c:v>
                </c:pt>
                <c:pt idx="42">
                  <c:v>31.050000000000011</c:v>
                </c:pt>
                <c:pt idx="43">
                  <c:v>32.025000000000006</c:v>
                </c:pt>
                <c:pt idx="44">
                  <c:v>31.724999999999994</c:v>
                </c:pt>
                <c:pt idx="45">
                  <c:v>36.680000000000007</c:v>
                </c:pt>
                <c:pt idx="46">
                  <c:v>40.159999999999997</c:v>
                </c:pt>
                <c:pt idx="47">
                  <c:v>38.551999999999992</c:v>
                </c:pt>
                <c:pt idx="48">
                  <c:v>54.269000000000005</c:v>
                </c:pt>
                <c:pt idx="49">
                  <c:v>49.393000000000015</c:v>
                </c:pt>
                <c:pt idx="50">
                  <c:v>44.846000000000004</c:v>
                </c:pt>
                <c:pt idx="51">
                  <c:v>38.049000000000021</c:v>
                </c:pt>
                <c:pt idx="52">
                  <c:v>33.38300000000001</c:v>
                </c:pt>
                <c:pt idx="53">
                  <c:v>30.02300000000001</c:v>
                </c:pt>
                <c:pt idx="54">
                  <c:v>31.050000000000011</c:v>
                </c:pt>
                <c:pt idx="55">
                  <c:v>32.025000000000006</c:v>
                </c:pt>
                <c:pt idx="56">
                  <c:v>31.724999999999994</c:v>
                </c:pt>
                <c:pt idx="57">
                  <c:v>36.680000000000007</c:v>
                </c:pt>
                <c:pt idx="58">
                  <c:v>40.159999999999997</c:v>
                </c:pt>
                <c:pt idx="59">
                  <c:v>38.551999999999992</c:v>
                </c:pt>
                <c:pt idx="60">
                  <c:v>54.269000000000005</c:v>
                </c:pt>
                <c:pt idx="61">
                  <c:v>49.393000000000015</c:v>
                </c:pt>
                <c:pt idx="62">
                  <c:v>44.846000000000004</c:v>
                </c:pt>
                <c:pt idx="63">
                  <c:v>38.049000000000021</c:v>
                </c:pt>
                <c:pt idx="64">
                  <c:v>33.38300000000001</c:v>
                </c:pt>
                <c:pt idx="65">
                  <c:v>30.02300000000001</c:v>
                </c:pt>
                <c:pt idx="66">
                  <c:v>31.050000000000011</c:v>
                </c:pt>
                <c:pt idx="67">
                  <c:v>32.025000000000006</c:v>
                </c:pt>
                <c:pt idx="68">
                  <c:v>31.724999999999994</c:v>
                </c:pt>
                <c:pt idx="69">
                  <c:v>36.680000000000007</c:v>
                </c:pt>
                <c:pt idx="70">
                  <c:v>40.159999999999997</c:v>
                </c:pt>
                <c:pt idx="71">
                  <c:v>38.551999999999992</c:v>
                </c:pt>
                <c:pt idx="72">
                  <c:v>54.269000000000005</c:v>
                </c:pt>
                <c:pt idx="73">
                  <c:v>49.393000000000015</c:v>
                </c:pt>
                <c:pt idx="74">
                  <c:v>44.846000000000004</c:v>
                </c:pt>
                <c:pt idx="75">
                  <c:v>38.049000000000021</c:v>
                </c:pt>
                <c:pt idx="76">
                  <c:v>33.38300000000001</c:v>
                </c:pt>
                <c:pt idx="77">
                  <c:v>30.02300000000001</c:v>
                </c:pt>
                <c:pt idx="78">
                  <c:v>31.050000000000011</c:v>
                </c:pt>
                <c:pt idx="79">
                  <c:v>32.025000000000006</c:v>
                </c:pt>
                <c:pt idx="80">
                  <c:v>31.724999999999994</c:v>
                </c:pt>
                <c:pt idx="81">
                  <c:v>36.680000000000007</c:v>
                </c:pt>
                <c:pt idx="82">
                  <c:v>40.159999999999997</c:v>
                </c:pt>
                <c:pt idx="83">
                  <c:v>38.551999999999992</c:v>
                </c:pt>
              </c:numCache>
            </c:numRef>
          </c:val>
        </c:ser>
        <c:ser>
          <c:idx val="4"/>
          <c:order val="4"/>
          <c:tx>
            <c:v>Normal range for gasoline - low</c:v>
          </c:tx>
          <c:spPr>
            <a:noFill/>
            <a:ln>
              <a:noFill/>
            </a:ln>
          </c:spPr>
          <c:cat>
            <c:numRef>
              <c:f>'Fig16'!$A$27:$A$110</c:f>
              <c:numCache>
                <c:formatCode>mmm\ yyyy</c:formatCode>
                <c:ptCount val="84"/>
                <c:pt idx="0">
                  <c:v>41275</c:v>
                </c:pt>
                <c:pt idx="1">
                  <c:v>41306</c:v>
                </c:pt>
                <c:pt idx="2">
                  <c:v>41334</c:v>
                </c:pt>
                <c:pt idx="3">
                  <c:v>41365</c:v>
                </c:pt>
                <c:pt idx="4">
                  <c:v>41395</c:v>
                </c:pt>
                <c:pt idx="5">
                  <c:v>41426</c:v>
                </c:pt>
                <c:pt idx="6">
                  <c:v>41456</c:v>
                </c:pt>
                <c:pt idx="7">
                  <c:v>41487</c:v>
                </c:pt>
                <c:pt idx="8">
                  <c:v>41518</c:v>
                </c:pt>
                <c:pt idx="9">
                  <c:v>41548</c:v>
                </c:pt>
                <c:pt idx="10">
                  <c:v>41579</c:v>
                </c:pt>
                <c:pt idx="11">
                  <c:v>41609</c:v>
                </c:pt>
                <c:pt idx="12">
                  <c:v>41640</c:v>
                </c:pt>
                <c:pt idx="13">
                  <c:v>41671</c:v>
                </c:pt>
                <c:pt idx="14">
                  <c:v>41699</c:v>
                </c:pt>
                <c:pt idx="15">
                  <c:v>41730</c:v>
                </c:pt>
                <c:pt idx="16">
                  <c:v>41760</c:v>
                </c:pt>
                <c:pt idx="17">
                  <c:v>41791</c:v>
                </c:pt>
                <c:pt idx="18">
                  <c:v>41821</c:v>
                </c:pt>
                <c:pt idx="19">
                  <c:v>41852</c:v>
                </c:pt>
                <c:pt idx="20">
                  <c:v>41883</c:v>
                </c:pt>
                <c:pt idx="21">
                  <c:v>41913</c:v>
                </c:pt>
                <c:pt idx="22">
                  <c:v>41944</c:v>
                </c:pt>
                <c:pt idx="23">
                  <c:v>41974</c:v>
                </c:pt>
                <c:pt idx="24">
                  <c:v>42005</c:v>
                </c:pt>
                <c:pt idx="25">
                  <c:v>42036</c:v>
                </c:pt>
                <c:pt idx="26">
                  <c:v>42064</c:v>
                </c:pt>
                <c:pt idx="27">
                  <c:v>42095</c:v>
                </c:pt>
                <c:pt idx="28">
                  <c:v>42125</c:v>
                </c:pt>
                <c:pt idx="29">
                  <c:v>42156</c:v>
                </c:pt>
                <c:pt idx="30">
                  <c:v>42186</c:v>
                </c:pt>
                <c:pt idx="31">
                  <c:v>42217</c:v>
                </c:pt>
                <c:pt idx="32">
                  <c:v>42248</c:v>
                </c:pt>
                <c:pt idx="33">
                  <c:v>42278</c:v>
                </c:pt>
                <c:pt idx="34">
                  <c:v>42309</c:v>
                </c:pt>
                <c:pt idx="35">
                  <c:v>42339</c:v>
                </c:pt>
                <c:pt idx="36">
                  <c:v>42370</c:v>
                </c:pt>
                <c:pt idx="37">
                  <c:v>42401</c:v>
                </c:pt>
                <c:pt idx="38">
                  <c:v>42430</c:v>
                </c:pt>
                <c:pt idx="39">
                  <c:v>42461</c:v>
                </c:pt>
                <c:pt idx="40">
                  <c:v>42491</c:v>
                </c:pt>
                <c:pt idx="41">
                  <c:v>42522</c:v>
                </c:pt>
                <c:pt idx="42">
                  <c:v>42552</c:v>
                </c:pt>
                <c:pt idx="43">
                  <c:v>42583</c:v>
                </c:pt>
                <c:pt idx="44">
                  <c:v>42614</c:v>
                </c:pt>
                <c:pt idx="45">
                  <c:v>42644</c:v>
                </c:pt>
                <c:pt idx="46">
                  <c:v>42675</c:v>
                </c:pt>
                <c:pt idx="47">
                  <c:v>42705</c:v>
                </c:pt>
                <c:pt idx="48">
                  <c:v>42736</c:v>
                </c:pt>
                <c:pt idx="49">
                  <c:v>42767</c:v>
                </c:pt>
                <c:pt idx="50">
                  <c:v>42795</c:v>
                </c:pt>
                <c:pt idx="51">
                  <c:v>42826</c:v>
                </c:pt>
                <c:pt idx="52">
                  <c:v>42856</c:v>
                </c:pt>
                <c:pt idx="53">
                  <c:v>42887</c:v>
                </c:pt>
                <c:pt idx="54">
                  <c:v>42917</c:v>
                </c:pt>
                <c:pt idx="55">
                  <c:v>42948</c:v>
                </c:pt>
                <c:pt idx="56">
                  <c:v>42979</c:v>
                </c:pt>
                <c:pt idx="57">
                  <c:v>43009</c:v>
                </c:pt>
                <c:pt idx="58">
                  <c:v>43040</c:v>
                </c:pt>
                <c:pt idx="59">
                  <c:v>43070</c:v>
                </c:pt>
                <c:pt idx="60">
                  <c:v>43101</c:v>
                </c:pt>
                <c:pt idx="61">
                  <c:v>43132</c:v>
                </c:pt>
                <c:pt idx="62">
                  <c:v>43160</c:v>
                </c:pt>
                <c:pt idx="63">
                  <c:v>43191</c:v>
                </c:pt>
                <c:pt idx="64">
                  <c:v>43221</c:v>
                </c:pt>
                <c:pt idx="65">
                  <c:v>43252</c:v>
                </c:pt>
                <c:pt idx="66">
                  <c:v>43282</c:v>
                </c:pt>
                <c:pt idx="67">
                  <c:v>43313</c:v>
                </c:pt>
                <c:pt idx="68">
                  <c:v>43344</c:v>
                </c:pt>
                <c:pt idx="69">
                  <c:v>43374</c:v>
                </c:pt>
                <c:pt idx="70">
                  <c:v>43405</c:v>
                </c:pt>
                <c:pt idx="71">
                  <c:v>43435</c:v>
                </c:pt>
                <c:pt idx="72">
                  <c:v>43466</c:v>
                </c:pt>
                <c:pt idx="73">
                  <c:v>43497</c:v>
                </c:pt>
                <c:pt idx="74">
                  <c:v>43525</c:v>
                </c:pt>
                <c:pt idx="75">
                  <c:v>43556</c:v>
                </c:pt>
                <c:pt idx="76">
                  <c:v>43586</c:v>
                </c:pt>
                <c:pt idx="77">
                  <c:v>43617</c:v>
                </c:pt>
                <c:pt idx="78">
                  <c:v>43647</c:v>
                </c:pt>
                <c:pt idx="79">
                  <c:v>43678</c:v>
                </c:pt>
                <c:pt idx="80">
                  <c:v>43709</c:v>
                </c:pt>
                <c:pt idx="81">
                  <c:v>43739</c:v>
                </c:pt>
                <c:pt idx="82">
                  <c:v>43770</c:v>
                </c:pt>
                <c:pt idx="83">
                  <c:v>43800</c:v>
                </c:pt>
              </c:numCache>
            </c:numRef>
          </c:cat>
          <c:val>
            <c:numRef>
              <c:f>'Fig16'!$J$27:$J$110</c:f>
              <c:numCache>
                <c:formatCode>0.0</c:formatCode>
                <c:ptCount val="84"/>
                <c:pt idx="0">
                  <c:v>65.498999999999995</c:v>
                </c:pt>
                <c:pt idx="1">
                  <c:v>64.265999999999991</c:v>
                </c:pt>
                <c:pt idx="2">
                  <c:v>61.539000000000016</c:v>
                </c:pt>
                <c:pt idx="3">
                  <c:v>62.019000000000005</c:v>
                </c:pt>
                <c:pt idx="4">
                  <c:v>63.204999999999984</c:v>
                </c:pt>
                <c:pt idx="5">
                  <c:v>67.644000000000005</c:v>
                </c:pt>
                <c:pt idx="6">
                  <c:v>61.054000000000002</c:v>
                </c:pt>
                <c:pt idx="7">
                  <c:v>51.807000000000016</c:v>
                </c:pt>
                <c:pt idx="8">
                  <c:v>51.400000000000034</c:v>
                </c:pt>
                <c:pt idx="9">
                  <c:v>48.957999999999998</c:v>
                </c:pt>
                <c:pt idx="10">
                  <c:v>55.570999999999998</c:v>
                </c:pt>
                <c:pt idx="11">
                  <c:v>61.938999999999993</c:v>
                </c:pt>
                <c:pt idx="12">
                  <c:v>65.498999999999995</c:v>
                </c:pt>
                <c:pt idx="13">
                  <c:v>64.265999999999991</c:v>
                </c:pt>
                <c:pt idx="14">
                  <c:v>61.539000000000016</c:v>
                </c:pt>
                <c:pt idx="15">
                  <c:v>62.019000000000005</c:v>
                </c:pt>
                <c:pt idx="16">
                  <c:v>63.204999999999984</c:v>
                </c:pt>
                <c:pt idx="17">
                  <c:v>67.644000000000005</c:v>
                </c:pt>
                <c:pt idx="18">
                  <c:v>61.054000000000002</c:v>
                </c:pt>
                <c:pt idx="19">
                  <c:v>51.807000000000016</c:v>
                </c:pt>
                <c:pt idx="20">
                  <c:v>51.400000000000034</c:v>
                </c:pt>
                <c:pt idx="21">
                  <c:v>48.957999999999998</c:v>
                </c:pt>
                <c:pt idx="22">
                  <c:v>55.570999999999998</c:v>
                </c:pt>
                <c:pt idx="23">
                  <c:v>61.938999999999993</c:v>
                </c:pt>
                <c:pt idx="24">
                  <c:v>65.498999999999995</c:v>
                </c:pt>
                <c:pt idx="25">
                  <c:v>64.265999999999991</c:v>
                </c:pt>
                <c:pt idx="26">
                  <c:v>61.539000000000016</c:v>
                </c:pt>
                <c:pt idx="27">
                  <c:v>62.019000000000005</c:v>
                </c:pt>
                <c:pt idx="28">
                  <c:v>63.204999999999984</c:v>
                </c:pt>
                <c:pt idx="29">
                  <c:v>67.644000000000005</c:v>
                </c:pt>
                <c:pt idx="30">
                  <c:v>61.054000000000002</c:v>
                </c:pt>
                <c:pt idx="31">
                  <c:v>51.807000000000016</c:v>
                </c:pt>
                <c:pt idx="32">
                  <c:v>51.400000000000034</c:v>
                </c:pt>
                <c:pt idx="33">
                  <c:v>48.957999999999998</c:v>
                </c:pt>
                <c:pt idx="34">
                  <c:v>55.570999999999998</c:v>
                </c:pt>
                <c:pt idx="35">
                  <c:v>61.938999999999993</c:v>
                </c:pt>
                <c:pt idx="36">
                  <c:v>65.498999999999995</c:v>
                </c:pt>
                <c:pt idx="37">
                  <c:v>64.265999999999991</c:v>
                </c:pt>
                <c:pt idx="38">
                  <c:v>61.539000000000016</c:v>
                </c:pt>
                <c:pt idx="39">
                  <c:v>62.019000000000005</c:v>
                </c:pt>
                <c:pt idx="40">
                  <c:v>63.204999999999984</c:v>
                </c:pt>
                <c:pt idx="41">
                  <c:v>67.644000000000005</c:v>
                </c:pt>
                <c:pt idx="42">
                  <c:v>61.054000000000002</c:v>
                </c:pt>
                <c:pt idx="43">
                  <c:v>51.807000000000016</c:v>
                </c:pt>
                <c:pt idx="44">
                  <c:v>51.400000000000034</c:v>
                </c:pt>
                <c:pt idx="45">
                  <c:v>48.957999999999998</c:v>
                </c:pt>
                <c:pt idx="46">
                  <c:v>55.570999999999998</c:v>
                </c:pt>
                <c:pt idx="47">
                  <c:v>61.938999999999993</c:v>
                </c:pt>
                <c:pt idx="48">
                  <c:v>65.498999999999995</c:v>
                </c:pt>
                <c:pt idx="49">
                  <c:v>64.265999999999991</c:v>
                </c:pt>
                <c:pt idx="50">
                  <c:v>61.539000000000016</c:v>
                </c:pt>
                <c:pt idx="51">
                  <c:v>62.019000000000005</c:v>
                </c:pt>
                <c:pt idx="52">
                  <c:v>63.204999999999984</c:v>
                </c:pt>
                <c:pt idx="53">
                  <c:v>67.644000000000005</c:v>
                </c:pt>
                <c:pt idx="54">
                  <c:v>61.054000000000002</c:v>
                </c:pt>
                <c:pt idx="55">
                  <c:v>51.807000000000016</c:v>
                </c:pt>
                <c:pt idx="56">
                  <c:v>51.400000000000034</c:v>
                </c:pt>
                <c:pt idx="57">
                  <c:v>48.957999999999998</c:v>
                </c:pt>
                <c:pt idx="58">
                  <c:v>55.570999999999998</c:v>
                </c:pt>
                <c:pt idx="59">
                  <c:v>61.938999999999993</c:v>
                </c:pt>
                <c:pt idx="60">
                  <c:v>65.498999999999995</c:v>
                </c:pt>
                <c:pt idx="61">
                  <c:v>64.265999999999991</c:v>
                </c:pt>
                <c:pt idx="62">
                  <c:v>61.539000000000016</c:v>
                </c:pt>
                <c:pt idx="63">
                  <c:v>62.019000000000005</c:v>
                </c:pt>
                <c:pt idx="64">
                  <c:v>63.204999999999984</c:v>
                </c:pt>
                <c:pt idx="65">
                  <c:v>67.644000000000005</c:v>
                </c:pt>
                <c:pt idx="66">
                  <c:v>61.054000000000002</c:v>
                </c:pt>
                <c:pt idx="67">
                  <c:v>51.807000000000016</c:v>
                </c:pt>
                <c:pt idx="68">
                  <c:v>51.400000000000034</c:v>
                </c:pt>
                <c:pt idx="69">
                  <c:v>48.957999999999998</c:v>
                </c:pt>
                <c:pt idx="70">
                  <c:v>55.570999999999998</c:v>
                </c:pt>
                <c:pt idx="71">
                  <c:v>61.938999999999993</c:v>
                </c:pt>
                <c:pt idx="72">
                  <c:v>65.498999999999995</c:v>
                </c:pt>
                <c:pt idx="73">
                  <c:v>64.265999999999991</c:v>
                </c:pt>
                <c:pt idx="74">
                  <c:v>61.539000000000016</c:v>
                </c:pt>
                <c:pt idx="75">
                  <c:v>62.019000000000005</c:v>
                </c:pt>
                <c:pt idx="76">
                  <c:v>63.204999999999984</c:v>
                </c:pt>
                <c:pt idx="77">
                  <c:v>67.644000000000005</c:v>
                </c:pt>
                <c:pt idx="78">
                  <c:v>61.054000000000002</c:v>
                </c:pt>
                <c:pt idx="79">
                  <c:v>51.807000000000016</c:v>
                </c:pt>
                <c:pt idx="80">
                  <c:v>51.400000000000034</c:v>
                </c:pt>
                <c:pt idx="81">
                  <c:v>48.957999999999998</c:v>
                </c:pt>
                <c:pt idx="82">
                  <c:v>55.570999999999998</c:v>
                </c:pt>
                <c:pt idx="83">
                  <c:v>61.938999999999993</c:v>
                </c:pt>
              </c:numCache>
            </c:numRef>
          </c:val>
        </c:ser>
        <c:ser>
          <c:idx val="5"/>
          <c:order val="5"/>
          <c:tx>
            <c:v>Normal range for gasoline - high</c:v>
          </c:tx>
          <c:spPr>
            <a:solidFill>
              <a:schemeClr val="accent4">
                <a:lumMod val="60000"/>
                <a:lumOff val="40000"/>
              </a:schemeClr>
            </a:solidFill>
            <a:ln>
              <a:noFill/>
            </a:ln>
          </c:spPr>
          <c:cat>
            <c:numRef>
              <c:f>'Fig16'!$A$27:$A$110</c:f>
              <c:numCache>
                <c:formatCode>mmm\ yyyy</c:formatCode>
                <c:ptCount val="84"/>
                <c:pt idx="0">
                  <c:v>41275</c:v>
                </c:pt>
                <c:pt idx="1">
                  <c:v>41306</c:v>
                </c:pt>
                <c:pt idx="2">
                  <c:v>41334</c:v>
                </c:pt>
                <c:pt idx="3">
                  <c:v>41365</c:v>
                </c:pt>
                <c:pt idx="4">
                  <c:v>41395</c:v>
                </c:pt>
                <c:pt idx="5">
                  <c:v>41426</c:v>
                </c:pt>
                <c:pt idx="6">
                  <c:v>41456</c:v>
                </c:pt>
                <c:pt idx="7">
                  <c:v>41487</c:v>
                </c:pt>
                <c:pt idx="8">
                  <c:v>41518</c:v>
                </c:pt>
                <c:pt idx="9">
                  <c:v>41548</c:v>
                </c:pt>
                <c:pt idx="10">
                  <c:v>41579</c:v>
                </c:pt>
                <c:pt idx="11">
                  <c:v>41609</c:v>
                </c:pt>
                <c:pt idx="12">
                  <c:v>41640</c:v>
                </c:pt>
                <c:pt idx="13">
                  <c:v>41671</c:v>
                </c:pt>
                <c:pt idx="14">
                  <c:v>41699</c:v>
                </c:pt>
                <c:pt idx="15">
                  <c:v>41730</c:v>
                </c:pt>
                <c:pt idx="16">
                  <c:v>41760</c:v>
                </c:pt>
                <c:pt idx="17">
                  <c:v>41791</c:v>
                </c:pt>
                <c:pt idx="18">
                  <c:v>41821</c:v>
                </c:pt>
                <c:pt idx="19">
                  <c:v>41852</c:v>
                </c:pt>
                <c:pt idx="20">
                  <c:v>41883</c:v>
                </c:pt>
                <c:pt idx="21">
                  <c:v>41913</c:v>
                </c:pt>
                <c:pt idx="22">
                  <c:v>41944</c:v>
                </c:pt>
                <c:pt idx="23">
                  <c:v>41974</c:v>
                </c:pt>
                <c:pt idx="24">
                  <c:v>42005</c:v>
                </c:pt>
                <c:pt idx="25">
                  <c:v>42036</c:v>
                </c:pt>
                <c:pt idx="26">
                  <c:v>42064</c:v>
                </c:pt>
                <c:pt idx="27">
                  <c:v>42095</c:v>
                </c:pt>
                <c:pt idx="28">
                  <c:v>42125</c:v>
                </c:pt>
                <c:pt idx="29">
                  <c:v>42156</c:v>
                </c:pt>
                <c:pt idx="30">
                  <c:v>42186</c:v>
                </c:pt>
                <c:pt idx="31">
                  <c:v>42217</c:v>
                </c:pt>
                <c:pt idx="32">
                  <c:v>42248</c:v>
                </c:pt>
                <c:pt idx="33">
                  <c:v>42278</c:v>
                </c:pt>
                <c:pt idx="34">
                  <c:v>42309</c:v>
                </c:pt>
                <c:pt idx="35">
                  <c:v>42339</c:v>
                </c:pt>
                <c:pt idx="36">
                  <c:v>42370</c:v>
                </c:pt>
                <c:pt idx="37">
                  <c:v>42401</c:v>
                </c:pt>
                <c:pt idx="38">
                  <c:v>42430</c:v>
                </c:pt>
                <c:pt idx="39">
                  <c:v>42461</c:v>
                </c:pt>
                <c:pt idx="40">
                  <c:v>42491</c:v>
                </c:pt>
                <c:pt idx="41">
                  <c:v>42522</c:v>
                </c:pt>
                <c:pt idx="42">
                  <c:v>42552</c:v>
                </c:pt>
                <c:pt idx="43">
                  <c:v>42583</c:v>
                </c:pt>
                <c:pt idx="44">
                  <c:v>42614</c:v>
                </c:pt>
                <c:pt idx="45">
                  <c:v>42644</c:v>
                </c:pt>
                <c:pt idx="46">
                  <c:v>42675</c:v>
                </c:pt>
                <c:pt idx="47">
                  <c:v>42705</c:v>
                </c:pt>
                <c:pt idx="48">
                  <c:v>42736</c:v>
                </c:pt>
                <c:pt idx="49">
                  <c:v>42767</c:v>
                </c:pt>
                <c:pt idx="50">
                  <c:v>42795</c:v>
                </c:pt>
                <c:pt idx="51">
                  <c:v>42826</c:v>
                </c:pt>
                <c:pt idx="52">
                  <c:v>42856</c:v>
                </c:pt>
                <c:pt idx="53">
                  <c:v>42887</c:v>
                </c:pt>
                <c:pt idx="54">
                  <c:v>42917</c:v>
                </c:pt>
                <c:pt idx="55">
                  <c:v>42948</c:v>
                </c:pt>
                <c:pt idx="56">
                  <c:v>42979</c:v>
                </c:pt>
                <c:pt idx="57">
                  <c:v>43009</c:v>
                </c:pt>
                <c:pt idx="58">
                  <c:v>43040</c:v>
                </c:pt>
                <c:pt idx="59">
                  <c:v>43070</c:v>
                </c:pt>
                <c:pt idx="60">
                  <c:v>43101</c:v>
                </c:pt>
                <c:pt idx="61">
                  <c:v>43132</c:v>
                </c:pt>
                <c:pt idx="62">
                  <c:v>43160</c:v>
                </c:pt>
                <c:pt idx="63">
                  <c:v>43191</c:v>
                </c:pt>
                <c:pt idx="64">
                  <c:v>43221</c:v>
                </c:pt>
                <c:pt idx="65">
                  <c:v>43252</c:v>
                </c:pt>
                <c:pt idx="66">
                  <c:v>43282</c:v>
                </c:pt>
                <c:pt idx="67">
                  <c:v>43313</c:v>
                </c:pt>
                <c:pt idx="68">
                  <c:v>43344</c:v>
                </c:pt>
                <c:pt idx="69">
                  <c:v>43374</c:v>
                </c:pt>
                <c:pt idx="70">
                  <c:v>43405</c:v>
                </c:pt>
                <c:pt idx="71">
                  <c:v>43435</c:v>
                </c:pt>
                <c:pt idx="72">
                  <c:v>43466</c:v>
                </c:pt>
                <c:pt idx="73">
                  <c:v>43497</c:v>
                </c:pt>
                <c:pt idx="74">
                  <c:v>43525</c:v>
                </c:pt>
                <c:pt idx="75">
                  <c:v>43556</c:v>
                </c:pt>
                <c:pt idx="76">
                  <c:v>43586</c:v>
                </c:pt>
                <c:pt idx="77">
                  <c:v>43617</c:v>
                </c:pt>
                <c:pt idx="78">
                  <c:v>43647</c:v>
                </c:pt>
                <c:pt idx="79">
                  <c:v>43678</c:v>
                </c:pt>
                <c:pt idx="80">
                  <c:v>43709</c:v>
                </c:pt>
                <c:pt idx="81">
                  <c:v>43739</c:v>
                </c:pt>
                <c:pt idx="82">
                  <c:v>43770</c:v>
                </c:pt>
                <c:pt idx="83">
                  <c:v>43800</c:v>
                </c:pt>
              </c:numCache>
            </c:numRef>
          </c:cat>
          <c:val>
            <c:numRef>
              <c:f>'Fig16'!$K$27:$K$110</c:f>
              <c:numCache>
                <c:formatCode>0.0</c:formatCode>
                <c:ptCount val="84"/>
                <c:pt idx="0">
                  <c:v>27.211999999999961</c:v>
                </c:pt>
                <c:pt idx="1">
                  <c:v>29.456999999999994</c:v>
                </c:pt>
                <c:pt idx="2">
                  <c:v>22.103999999999985</c:v>
                </c:pt>
                <c:pt idx="3">
                  <c:v>26.954999999999984</c:v>
                </c:pt>
                <c:pt idx="4">
                  <c:v>25.257000000000005</c:v>
                </c:pt>
                <c:pt idx="5">
                  <c:v>23.409999999999997</c:v>
                </c:pt>
                <c:pt idx="6">
                  <c:v>23.370999999999981</c:v>
                </c:pt>
                <c:pt idx="7">
                  <c:v>18.265999999999991</c:v>
                </c:pt>
                <c:pt idx="8">
                  <c:v>15.245999999999981</c:v>
                </c:pt>
                <c:pt idx="9">
                  <c:v>21.921000000000021</c:v>
                </c:pt>
                <c:pt idx="10">
                  <c:v>16.992999999999995</c:v>
                </c:pt>
                <c:pt idx="11">
                  <c:v>12.334000000000003</c:v>
                </c:pt>
                <c:pt idx="12">
                  <c:v>27.211999999999961</c:v>
                </c:pt>
                <c:pt idx="13">
                  <c:v>29.456999999999994</c:v>
                </c:pt>
                <c:pt idx="14">
                  <c:v>22.103999999999985</c:v>
                </c:pt>
                <c:pt idx="15">
                  <c:v>26.954999999999984</c:v>
                </c:pt>
                <c:pt idx="16">
                  <c:v>25.257000000000005</c:v>
                </c:pt>
                <c:pt idx="17">
                  <c:v>23.409999999999997</c:v>
                </c:pt>
                <c:pt idx="18">
                  <c:v>23.370999999999981</c:v>
                </c:pt>
                <c:pt idx="19">
                  <c:v>18.265999999999991</c:v>
                </c:pt>
                <c:pt idx="20">
                  <c:v>15.245999999999981</c:v>
                </c:pt>
                <c:pt idx="21">
                  <c:v>21.921000000000021</c:v>
                </c:pt>
                <c:pt idx="22">
                  <c:v>16.992999999999995</c:v>
                </c:pt>
                <c:pt idx="23">
                  <c:v>12.334000000000003</c:v>
                </c:pt>
                <c:pt idx="24">
                  <c:v>27.211999999999961</c:v>
                </c:pt>
                <c:pt idx="25">
                  <c:v>29.456999999999994</c:v>
                </c:pt>
                <c:pt idx="26">
                  <c:v>22.103999999999985</c:v>
                </c:pt>
                <c:pt idx="27">
                  <c:v>26.954999999999984</c:v>
                </c:pt>
                <c:pt idx="28">
                  <c:v>25.257000000000005</c:v>
                </c:pt>
                <c:pt idx="29">
                  <c:v>23.409999999999997</c:v>
                </c:pt>
                <c:pt idx="30">
                  <c:v>23.370999999999981</c:v>
                </c:pt>
                <c:pt idx="31">
                  <c:v>18.265999999999991</c:v>
                </c:pt>
                <c:pt idx="32">
                  <c:v>15.245999999999981</c:v>
                </c:pt>
                <c:pt idx="33">
                  <c:v>21.921000000000021</c:v>
                </c:pt>
                <c:pt idx="34">
                  <c:v>16.992999999999995</c:v>
                </c:pt>
                <c:pt idx="35">
                  <c:v>12.334000000000003</c:v>
                </c:pt>
                <c:pt idx="36">
                  <c:v>27.211999999999961</c:v>
                </c:pt>
                <c:pt idx="37">
                  <c:v>29.456999999999994</c:v>
                </c:pt>
                <c:pt idx="38">
                  <c:v>22.103999999999985</c:v>
                </c:pt>
                <c:pt idx="39">
                  <c:v>26.954999999999984</c:v>
                </c:pt>
                <c:pt idx="40">
                  <c:v>25.257000000000005</c:v>
                </c:pt>
                <c:pt idx="41">
                  <c:v>23.409999999999997</c:v>
                </c:pt>
                <c:pt idx="42">
                  <c:v>23.370999999999981</c:v>
                </c:pt>
                <c:pt idx="43">
                  <c:v>18.265999999999991</c:v>
                </c:pt>
                <c:pt idx="44">
                  <c:v>15.245999999999981</c:v>
                </c:pt>
                <c:pt idx="45">
                  <c:v>21.921000000000021</c:v>
                </c:pt>
                <c:pt idx="46">
                  <c:v>16.992999999999995</c:v>
                </c:pt>
                <c:pt idx="47">
                  <c:v>12.334000000000003</c:v>
                </c:pt>
                <c:pt idx="48">
                  <c:v>27.211999999999961</c:v>
                </c:pt>
                <c:pt idx="49">
                  <c:v>29.456999999999994</c:v>
                </c:pt>
                <c:pt idx="50">
                  <c:v>22.103999999999985</c:v>
                </c:pt>
                <c:pt idx="51">
                  <c:v>26.954999999999984</c:v>
                </c:pt>
                <c:pt idx="52">
                  <c:v>25.257000000000005</c:v>
                </c:pt>
                <c:pt idx="53">
                  <c:v>23.409999999999997</c:v>
                </c:pt>
                <c:pt idx="54">
                  <c:v>23.370999999999981</c:v>
                </c:pt>
                <c:pt idx="55">
                  <c:v>18.265999999999991</c:v>
                </c:pt>
                <c:pt idx="56">
                  <c:v>15.245999999999981</c:v>
                </c:pt>
                <c:pt idx="57">
                  <c:v>21.921000000000021</c:v>
                </c:pt>
                <c:pt idx="58">
                  <c:v>16.992999999999995</c:v>
                </c:pt>
                <c:pt idx="59">
                  <c:v>12.334000000000003</c:v>
                </c:pt>
                <c:pt idx="60">
                  <c:v>27.211999999999961</c:v>
                </c:pt>
                <c:pt idx="61">
                  <c:v>29.456999999999994</c:v>
                </c:pt>
                <c:pt idx="62">
                  <c:v>22.103999999999985</c:v>
                </c:pt>
                <c:pt idx="63">
                  <c:v>26.954999999999984</c:v>
                </c:pt>
                <c:pt idx="64">
                  <c:v>25.257000000000005</c:v>
                </c:pt>
                <c:pt idx="65">
                  <c:v>23.409999999999997</c:v>
                </c:pt>
                <c:pt idx="66">
                  <c:v>23.370999999999981</c:v>
                </c:pt>
                <c:pt idx="67">
                  <c:v>18.265999999999991</c:v>
                </c:pt>
                <c:pt idx="68">
                  <c:v>15.245999999999981</c:v>
                </c:pt>
                <c:pt idx="69">
                  <c:v>21.921000000000021</c:v>
                </c:pt>
                <c:pt idx="70">
                  <c:v>16.992999999999995</c:v>
                </c:pt>
                <c:pt idx="71">
                  <c:v>12.334000000000003</c:v>
                </c:pt>
                <c:pt idx="72">
                  <c:v>27.211999999999961</c:v>
                </c:pt>
                <c:pt idx="73">
                  <c:v>29.456999999999994</c:v>
                </c:pt>
                <c:pt idx="74">
                  <c:v>22.103999999999985</c:v>
                </c:pt>
                <c:pt idx="75">
                  <c:v>26.954999999999984</c:v>
                </c:pt>
                <c:pt idx="76">
                  <c:v>25.257000000000005</c:v>
                </c:pt>
                <c:pt idx="77">
                  <c:v>23.409999999999997</c:v>
                </c:pt>
                <c:pt idx="78">
                  <c:v>23.370999999999981</c:v>
                </c:pt>
                <c:pt idx="79">
                  <c:v>18.265999999999991</c:v>
                </c:pt>
                <c:pt idx="80">
                  <c:v>15.245999999999981</c:v>
                </c:pt>
                <c:pt idx="81">
                  <c:v>21.921000000000021</c:v>
                </c:pt>
                <c:pt idx="82">
                  <c:v>16.992999999999995</c:v>
                </c:pt>
                <c:pt idx="83">
                  <c:v>12.334000000000003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73430000"/>
        <c:axId val="473430560"/>
      </c:areaChart>
      <c:lineChart>
        <c:grouping val="standard"/>
        <c:varyColors val="0"/>
        <c:ser>
          <c:idx val="0"/>
          <c:order val="0"/>
          <c:tx>
            <c:v>Distillate inventories</c:v>
          </c:tx>
          <c:spPr>
            <a:ln>
              <a:solidFill>
                <a:schemeClr val="accent6"/>
              </a:solidFill>
            </a:ln>
          </c:spPr>
          <c:marker>
            <c:symbol val="none"/>
          </c:marker>
          <c:cat>
            <c:numRef>
              <c:f>'Fig16'!$A$27:$A$110</c:f>
              <c:numCache>
                <c:formatCode>mmm\ yyyy</c:formatCode>
                <c:ptCount val="84"/>
                <c:pt idx="0">
                  <c:v>41275</c:v>
                </c:pt>
                <c:pt idx="1">
                  <c:v>41306</c:v>
                </c:pt>
                <c:pt idx="2">
                  <c:v>41334</c:v>
                </c:pt>
                <c:pt idx="3">
                  <c:v>41365</c:v>
                </c:pt>
                <c:pt idx="4">
                  <c:v>41395</c:v>
                </c:pt>
                <c:pt idx="5">
                  <c:v>41426</c:v>
                </c:pt>
                <c:pt idx="6">
                  <c:v>41456</c:v>
                </c:pt>
                <c:pt idx="7">
                  <c:v>41487</c:v>
                </c:pt>
                <c:pt idx="8">
                  <c:v>41518</c:v>
                </c:pt>
                <c:pt idx="9">
                  <c:v>41548</c:v>
                </c:pt>
                <c:pt idx="10">
                  <c:v>41579</c:v>
                </c:pt>
                <c:pt idx="11">
                  <c:v>41609</c:v>
                </c:pt>
                <c:pt idx="12">
                  <c:v>41640</c:v>
                </c:pt>
                <c:pt idx="13">
                  <c:v>41671</c:v>
                </c:pt>
                <c:pt idx="14">
                  <c:v>41699</c:v>
                </c:pt>
                <c:pt idx="15">
                  <c:v>41730</c:v>
                </c:pt>
                <c:pt idx="16">
                  <c:v>41760</c:v>
                </c:pt>
                <c:pt idx="17">
                  <c:v>41791</c:v>
                </c:pt>
                <c:pt idx="18">
                  <c:v>41821</c:v>
                </c:pt>
                <c:pt idx="19">
                  <c:v>41852</c:v>
                </c:pt>
                <c:pt idx="20">
                  <c:v>41883</c:v>
                </c:pt>
                <c:pt idx="21">
                  <c:v>41913</c:v>
                </c:pt>
                <c:pt idx="22">
                  <c:v>41944</c:v>
                </c:pt>
                <c:pt idx="23">
                  <c:v>41974</c:v>
                </c:pt>
                <c:pt idx="24">
                  <c:v>42005</c:v>
                </c:pt>
                <c:pt idx="25">
                  <c:v>42036</c:v>
                </c:pt>
                <c:pt idx="26">
                  <c:v>42064</c:v>
                </c:pt>
                <c:pt idx="27">
                  <c:v>42095</c:v>
                </c:pt>
                <c:pt idx="28">
                  <c:v>42125</c:v>
                </c:pt>
                <c:pt idx="29">
                  <c:v>42156</c:v>
                </c:pt>
                <c:pt idx="30">
                  <c:v>42186</c:v>
                </c:pt>
                <c:pt idx="31">
                  <c:v>42217</c:v>
                </c:pt>
                <c:pt idx="32">
                  <c:v>42248</c:v>
                </c:pt>
                <c:pt idx="33">
                  <c:v>42278</c:v>
                </c:pt>
                <c:pt idx="34">
                  <c:v>42309</c:v>
                </c:pt>
                <c:pt idx="35">
                  <c:v>42339</c:v>
                </c:pt>
                <c:pt idx="36">
                  <c:v>42370</c:v>
                </c:pt>
                <c:pt idx="37">
                  <c:v>42401</c:v>
                </c:pt>
                <c:pt idx="38">
                  <c:v>42430</c:v>
                </c:pt>
                <c:pt idx="39">
                  <c:v>42461</c:v>
                </c:pt>
                <c:pt idx="40">
                  <c:v>42491</c:v>
                </c:pt>
                <c:pt idx="41">
                  <c:v>42522</c:v>
                </c:pt>
                <c:pt idx="42">
                  <c:v>42552</c:v>
                </c:pt>
                <c:pt idx="43">
                  <c:v>42583</c:v>
                </c:pt>
                <c:pt idx="44">
                  <c:v>42614</c:v>
                </c:pt>
                <c:pt idx="45">
                  <c:v>42644</c:v>
                </c:pt>
                <c:pt idx="46">
                  <c:v>42675</c:v>
                </c:pt>
                <c:pt idx="47">
                  <c:v>42705</c:v>
                </c:pt>
                <c:pt idx="48">
                  <c:v>42736</c:v>
                </c:pt>
                <c:pt idx="49">
                  <c:v>42767</c:v>
                </c:pt>
                <c:pt idx="50">
                  <c:v>42795</c:v>
                </c:pt>
                <c:pt idx="51">
                  <c:v>42826</c:v>
                </c:pt>
                <c:pt idx="52">
                  <c:v>42856</c:v>
                </c:pt>
                <c:pt idx="53">
                  <c:v>42887</c:v>
                </c:pt>
                <c:pt idx="54">
                  <c:v>42917</c:v>
                </c:pt>
                <c:pt idx="55">
                  <c:v>42948</c:v>
                </c:pt>
                <c:pt idx="56">
                  <c:v>42979</c:v>
                </c:pt>
                <c:pt idx="57">
                  <c:v>43009</c:v>
                </c:pt>
                <c:pt idx="58">
                  <c:v>43040</c:v>
                </c:pt>
                <c:pt idx="59">
                  <c:v>43070</c:v>
                </c:pt>
                <c:pt idx="60">
                  <c:v>43101</c:v>
                </c:pt>
                <c:pt idx="61">
                  <c:v>43132</c:v>
                </c:pt>
                <c:pt idx="62">
                  <c:v>43160</c:v>
                </c:pt>
                <c:pt idx="63">
                  <c:v>43191</c:v>
                </c:pt>
                <c:pt idx="64">
                  <c:v>43221</c:v>
                </c:pt>
                <c:pt idx="65">
                  <c:v>43252</c:v>
                </c:pt>
                <c:pt idx="66">
                  <c:v>43282</c:v>
                </c:pt>
                <c:pt idx="67">
                  <c:v>43313</c:v>
                </c:pt>
                <c:pt idx="68">
                  <c:v>43344</c:v>
                </c:pt>
                <c:pt idx="69">
                  <c:v>43374</c:v>
                </c:pt>
                <c:pt idx="70">
                  <c:v>43405</c:v>
                </c:pt>
                <c:pt idx="71">
                  <c:v>43435</c:v>
                </c:pt>
                <c:pt idx="72">
                  <c:v>43466</c:v>
                </c:pt>
                <c:pt idx="73">
                  <c:v>43497</c:v>
                </c:pt>
                <c:pt idx="74">
                  <c:v>43525</c:v>
                </c:pt>
                <c:pt idx="75">
                  <c:v>43556</c:v>
                </c:pt>
                <c:pt idx="76">
                  <c:v>43586</c:v>
                </c:pt>
                <c:pt idx="77">
                  <c:v>43617</c:v>
                </c:pt>
                <c:pt idx="78">
                  <c:v>43647</c:v>
                </c:pt>
                <c:pt idx="79">
                  <c:v>43678</c:v>
                </c:pt>
                <c:pt idx="80">
                  <c:v>43709</c:v>
                </c:pt>
                <c:pt idx="81">
                  <c:v>43739</c:v>
                </c:pt>
                <c:pt idx="82">
                  <c:v>43770</c:v>
                </c:pt>
                <c:pt idx="83">
                  <c:v>43800</c:v>
                </c:pt>
              </c:numCache>
            </c:numRef>
          </c:cat>
          <c:val>
            <c:numRef>
              <c:f>'Fig16'!$B$27:$B$110</c:f>
              <c:numCache>
                <c:formatCode>0.0</c:formatCode>
                <c:ptCount val="84"/>
                <c:pt idx="0">
                  <c:v>131.268</c:v>
                </c:pt>
                <c:pt idx="1">
                  <c:v>121.96299999999999</c:v>
                </c:pt>
                <c:pt idx="2">
                  <c:v>118.73699999999999</c:v>
                </c:pt>
                <c:pt idx="3">
                  <c:v>118.791</c:v>
                </c:pt>
                <c:pt idx="4">
                  <c:v>122.13200000000001</c:v>
                </c:pt>
                <c:pt idx="5">
                  <c:v>122.46299999999999</c:v>
                </c:pt>
                <c:pt idx="6">
                  <c:v>126.02</c:v>
                </c:pt>
                <c:pt idx="7">
                  <c:v>129.06</c:v>
                </c:pt>
                <c:pt idx="8">
                  <c:v>129.32599999999999</c:v>
                </c:pt>
                <c:pt idx="9">
                  <c:v>118.035</c:v>
                </c:pt>
                <c:pt idx="10">
                  <c:v>121.11799999999999</c:v>
                </c:pt>
                <c:pt idx="11">
                  <c:v>127.54300000000001</c:v>
                </c:pt>
                <c:pt idx="12">
                  <c:v>114.66800000000001</c:v>
                </c:pt>
                <c:pt idx="13">
                  <c:v>113.10299999999999</c:v>
                </c:pt>
                <c:pt idx="14">
                  <c:v>115.227</c:v>
                </c:pt>
                <c:pt idx="15">
                  <c:v>116.69199999999999</c:v>
                </c:pt>
                <c:pt idx="16">
                  <c:v>121.56399999999999</c:v>
                </c:pt>
                <c:pt idx="17">
                  <c:v>121.58499999999999</c:v>
                </c:pt>
                <c:pt idx="18">
                  <c:v>125.45699999999999</c:v>
                </c:pt>
                <c:pt idx="19">
                  <c:v>128.31299999999999</c:v>
                </c:pt>
                <c:pt idx="20">
                  <c:v>131.43600000000001</c:v>
                </c:pt>
                <c:pt idx="21">
                  <c:v>120.372</c:v>
                </c:pt>
                <c:pt idx="22">
                  <c:v>126.215</c:v>
                </c:pt>
                <c:pt idx="23">
                  <c:v>136.286</c:v>
                </c:pt>
                <c:pt idx="24">
                  <c:v>132.608</c:v>
                </c:pt>
                <c:pt idx="25">
                  <c:v>123.608</c:v>
                </c:pt>
                <c:pt idx="26">
                  <c:v>128.69200000000001</c:v>
                </c:pt>
                <c:pt idx="27">
                  <c:v>129.77600000000001</c:v>
                </c:pt>
                <c:pt idx="28">
                  <c:v>135.40199999999999</c:v>
                </c:pt>
                <c:pt idx="29">
                  <c:v>139.636</c:v>
                </c:pt>
                <c:pt idx="30">
                  <c:v>142.053</c:v>
                </c:pt>
                <c:pt idx="31">
                  <c:v>152.529</c:v>
                </c:pt>
                <c:pt idx="32">
                  <c:v>149.40299999999999</c:v>
                </c:pt>
                <c:pt idx="33">
                  <c:v>143.625</c:v>
                </c:pt>
                <c:pt idx="34">
                  <c:v>157.21</c:v>
                </c:pt>
                <c:pt idx="35">
                  <c:v>161.32599999999999</c:v>
                </c:pt>
                <c:pt idx="36">
                  <c:v>160.595</c:v>
                </c:pt>
                <c:pt idx="37">
                  <c:v>162.49600000000001</c:v>
                </c:pt>
                <c:pt idx="38">
                  <c:v>160.07300000000001</c:v>
                </c:pt>
                <c:pt idx="39">
                  <c:v>154.74100000000001</c:v>
                </c:pt>
                <c:pt idx="40">
                  <c:v>154.947</c:v>
                </c:pt>
                <c:pt idx="41">
                  <c:v>149.767</c:v>
                </c:pt>
                <c:pt idx="42">
                  <c:v>156.50700000000001</c:v>
                </c:pt>
                <c:pt idx="43">
                  <c:v>160.33799999999999</c:v>
                </c:pt>
                <c:pt idx="44">
                  <c:v>161.05099999999999</c:v>
                </c:pt>
                <c:pt idx="45">
                  <c:v>154.715</c:v>
                </c:pt>
                <c:pt idx="46">
                  <c:v>161.27799999999999</c:v>
                </c:pt>
                <c:pt idx="47">
                  <c:v>166.095</c:v>
                </c:pt>
                <c:pt idx="48">
                  <c:v>168.93700000000001</c:v>
                </c:pt>
                <c:pt idx="49">
                  <c:v>162.24100000000001</c:v>
                </c:pt>
                <c:pt idx="50">
                  <c:v>151.08000000000001</c:v>
                </c:pt>
                <c:pt idx="51">
                  <c:v>154.63999999999999</c:v>
                </c:pt>
                <c:pt idx="52">
                  <c:v>153.79300000000001</c:v>
                </c:pt>
                <c:pt idx="53">
                  <c:v>151.608</c:v>
                </c:pt>
                <c:pt idx="54">
                  <c:v>151.06800000000001</c:v>
                </c:pt>
                <c:pt idx="55">
                  <c:v>147.82</c:v>
                </c:pt>
                <c:pt idx="56">
                  <c:v>137.46100000000001</c:v>
                </c:pt>
                <c:pt idx="57">
                  <c:v>129.88499999999999</c:v>
                </c:pt>
                <c:pt idx="58">
                  <c:v>132.69999999999999</c:v>
                </c:pt>
                <c:pt idx="59">
                  <c:v>145.57400000000001</c:v>
                </c:pt>
                <c:pt idx="60">
                  <c:v>141.26528571</c:v>
                </c:pt>
                <c:pt idx="61">
                  <c:v>137.13561052</c:v>
                </c:pt>
                <c:pt idx="62">
                  <c:v>133.37979999999999</c:v>
                </c:pt>
                <c:pt idx="63">
                  <c:v>133.1901</c:v>
                </c:pt>
                <c:pt idx="64">
                  <c:v>136.38460000000001</c:v>
                </c:pt>
                <c:pt idx="65">
                  <c:v>138.52969999999999</c:v>
                </c:pt>
                <c:pt idx="66">
                  <c:v>143.4461</c:v>
                </c:pt>
                <c:pt idx="67">
                  <c:v>146.19229999999999</c:v>
                </c:pt>
                <c:pt idx="68">
                  <c:v>144.44450000000001</c:v>
                </c:pt>
                <c:pt idx="69">
                  <c:v>137.3442</c:v>
                </c:pt>
                <c:pt idx="70">
                  <c:v>142.0625</c:v>
                </c:pt>
                <c:pt idx="71">
                  <c:v>148.66030000000001</c:v>
                </c:pt>
                <c:pt idx="72">
                  <c:v>147.12469999999999</c:v>
                </c:pt>
                <c:pt idx="73">
                  <c:v>142.99350000000001</c:v>
                </c:pt>
                <c:pt idx="74">
                  <c:v>139.02889999999999</c:v>
                </c:pt>
                <c:pt idx="75">
                  <c:v>138.23570000000001</c:v>
                </c:pt>
                <c:pt idx="76">
                  <c:v>139.803</c:v>
                </c:pt>
                <c:pt idx="77">
                  <c:v>141.9171</c:v>
                </c:pt>
                <c:pt idx="78">
                  <c:v>146.89259999999999</c:v>
                </c:pt>
                <c:pt idx="79">
                  <c:v>148.59690000000001</c:v>
                </c:pt>
                <c:pt idx="80">
                  <c:v>146.74969999999999</c:v>
                </c:pt>
                <c:pt idx="81">
                  <c:v>140.1532</c:v>
                </c:pt>
                <c:pt idx="82">
                  <c:v>144.78270000000001</c:v>
                </c:pt>
                <c:pt idx="83">
                  <c:v>151.41040000000001</c:v>
                </c:pt>
              </c:numCache>
            </c:numRef>
          </c:val>
          <c:smooth val="0"/>
        </c:ser>
        <c:ser>
          <c:idx val="1"/>
          <c:order val="1"/>
          <c:tx>
            <c:v>Gasoline inventories</c:v>
          </c:tx>
          <c:spPr>
            <a:ln>
              <a:solidFill>
                <a:schemeClr val="accent1"/>
              </a:solidFill>
            </a:ln>
          </c:spPr>
          <c:marker>
            <c:symbol val="none"/>
          </c:marker>
          <c:cat>
            <c:numRef>
              <c:f>'Fig16'!$A$27:$A$110</c:f>
              <c:numCache>
                <c:formatCode>mmm\ yyyy</c:formatCode>
                <c:ptCount val="84"/>
                <c:pt idx="0">
                  <c:v>41275</c:v>
                </c:pt>
                <c:pt idx="1">
                  <c:v>41306</c:v>
                </c:pt>
                <c:pt idx="2">
                  <c:v>41334</c:v>
                </c:pt>
                <c:pt idx="3">
                  <c:v>41365</c:v>
                </c:pt>
                <c:pt idx="4">
                  <c:v>41395</c:v>
                </c:pt>
                <c:pt idx="5">
                  <c:v>41426</c:v>
                </c:pt>
                <c:pt idx="6">
                  <c:v>41456</c:v>
                </c:pt>
                <c:pt idx="7">
                  <c:v>41487</c:v>
                </c:pt>
                <c:pt idx="8">
                  <c:v>41518</c:v>
                </c:pt>
                <c:pt idx="9">
                  <c:v>41548</c:v>
                </c:pt>
                <c:pt idx="10">
                  <c:v>41579</c:v>
                </c:pt>
                <c:pt idx="11">
                  <c:v>41609</c:v>
                </c:pt>
                <c:pt idx="12">
                  <c:v>41640</c:v>
                </c:pt>
                <c:pt idx="13">
                  <c:v>41671</c:v>
                </c:pt>
                <c:pt idx="14">
                  <c:v>41699</c:v>
                </c:pt>
                <c:pt idx="15">
                  <c:v>41730</c:v>
                </c:pt>
                <c:pt idx="16">
                  <c:v>41760</c:v>
                </c:pt>
                <c:pt idx="17">
                  <c:v>41791</c:v>
                </c:pt>
                <c:pt idx="18">
                  <c:v>41821</c:v>
                </c:pt>
                <c:pt idx="19">
                  <c:v>41852</c:v>
                </c:pt>
                <c:pt idx="20">
                  <c:v>41883</c:v>
                </c:pt>
                <c:pt idx="21">
                  <c:v>41913</c:v>
                </c:pt>
                <c:pt idx="22">
                  <c:v>41944</c:v>
                </c:pt>
                <c:pt idx="23">
                  <c:v>41974</c:v>
                </c:pt>
                <c:pt idx="24">
                  <c:v>42005</c:v>
                </c:pt>
                <c:pt idx="25">
                  <c:v>42036</c:v>
                </c:pt>
                <c:pt idx="26">
                  <c:v>42064</c:v>
                </c:pt>
                <c:pt idx="27">
                  <c:v>42095</c:v>
                </c:pt>
                <c:pt idx="28">
                  <c:v>42125</c:v>
                </c:pt>
                <c:pt idx="29">
                  <c:v>42156</c:v>
                </c:pt>
                <c:pt idx="30">
                  <c:v>42186</c:v>
                </c:pt>
                <c:pt idx="31">
                  <c:v>42217</c:v>
                </c:pt>
                <c:pt idx="32">
                  <c:v>42248</c:v>
                </c:pt>
                <c:pt idx="33">
                  <c:v>42278</c:v>
                </c:pt>
                <c:pt idx="34">
                  <c:v>42309</c:v>
                </c:pt>
                <c:pt idx="35">
                  <c:v>42339</c:v>
                </c:pt>
                <c:pt idx="36">
                  <c:v>42370</c:v>
                </c:pt>
                <c:pt idx="37">
                  <c:v>42401</c:v>
                </c:pt>
                <c:pt idx="38">
                  <c:v>42430</c:v>
                </c:pt>
                <c:pt idx="39">
                  <c:v>42461</c:v>
                </c:pt>
                <c:pt idx="40">
                  <c:v>42491</c:v>
                </c:pt>
                <c:pt idx="41">
                  <c:v>42522</c:v>
                </c:pt>
                <c:pt idx="42">
                  <c:v>42552</c:v>
                </c:pt>
                <c:pt idx="43">
                  <c:v>42583</c:v>
                </c:pt>
                <c:pt idx="44">
                  <c:v>42614</c:v>
                </c:pt>
                <c:pt idx="45">
                  <c:v>42644</c:v>
                </c:pt>
                <c:pt idx="46">
                  <c:v>42675</c:v>
                </c:pt>
                <c:pt idx="47">
                  <c:v>42705</c:v>
                </c:pt>
                <c:pt idx="48">
                  <c:v>42736</c:v>
                </c:pt>
                <c:pt idx="49">
                  <c:v>42767</c:v>
                </c:pt>
                <c:pt idx="50">
                  <c:v>42795</c:v>
                </c:pt>
                <c:pt idx="51">
                  <c:v>42826</c:v>
                </c:pt>
                <c:pt idx="52">
                  <c:v>42856</c:v>
                </c:pt>
                <c:pt idx="53">
                  <c:v>42887</c:v>
                </c:pt>
                <c:pt idx="54">
                  <c:v>42917</c:v>
                </c:pt>
                <c:pt idx="55">
                  <c:v>42948</c:v>
                </c:pt>
                <c:pt idx="56">
                  <c:v>42979</c:v>
                </c:pt>
                <c:pt idx="57">
                  <c:v>43009</c:v>
                </c:pt>
                <c:pt idx="58">
                  <c:v>43040</c:v>
                </c:pt>
                <c:pt idx="59">
                  <c:v>43070</c:v>
                </c:pt>
                <c:pt idx="60">
                  <c:v>43101</c:v>
                </c:pt>
                <c:pt idx="61">
                  <c:v>43132</c:v>
                </c:pt>
                <c:pt idx="62">
                  <c:v>43160</c:v>
                </c:pt>
                <c:pt idx="63">
                  <c:v>43191</c:v>
                </c:pt>
                <c:pt idx="64">
                  <c:v>43221</c:v>
                </c:pt>
                <c:pt idx="65">
                  <c:v>43252</c:v>
                </c:pt>
                <c:pt idx="66">
                  <c:v>43282</c:v>
                </c:pt>
                <c:pt idx="67">
                  <c:v>43313</c:v>
                </c:pt>
                <c:pt idx="68">
                  <c:v>43344</c:v>
                </c:pt>
                <c:pt idx="69">
                  <c:v>43374</c:v>
                </c:pt>
                <c:pt idx="70">
                  <c:v>43405</c:v>
                </c:pt>
                <c:pt idx="71">
                  <c:v>43435</c:v>
                </c:pt>
                <c:pt idx="72">
                  <c:v>43466</c:v>
                </c:pt>
                <c:pt idx="73">
                  <c:v>43497</c:v>
                </c:pt>
                <c:pt idx="74">
                  <c:v>43525</c:v>
                </c:pt>
                <c:pt idx="75">
                  <c:v>43556</c:v>
                </c:pt>
                <c:pt idx="76">
                  <c:v>43586</c:v>
                </c:pt>
                <c:pt idx="77">
                  <c:v>43617</c:v>
                </c:pt>
                <c:pt idx="78">
                  <c:v>43647</c:v>
                </c:pt>
                <c:pt idx="79">
                  <c:v>43678</c:v>
                </c:pt>
                <c:pt idx="80">
                  <c:v>43709</c:v>
                </c:pt>
                <c:pt idx="81">
                  <c:v>43739</c:v>
                </c:pt>
                <c:pt idx="82">
                  <c:v>43770</c:v>
                </c:pt>
                <c:pt idx="83">
                  <c:v>43800</c:v>
                </c:pt>
              </c:numCache>
            </c:numRef>
          </c:cat>
          <c:val>
            <c:numRef>
              <c:f>'Fig16'!$C$27:$C$110</c:f>
              <c:numCache>
                <c:formatCode>0.0</c:formatCode>
                <c:ptCount val="84"/>
                <c:pt idx="0">
                  <c:v>234.43600000000001</c:v>
                </c:pt>
                <c:pt idx="1">
                  <c:v>226.762</c:v>
                </c:pt>
                <c:pt idx="2">
                  <c:v>224.67</c:v>
                </c:pt>
                <c:pt idx="3">
                  <c:v>220.768</c:v>
                </c:pt>
                <c:pt idx="4">
                  <c:v>221.33199999999999</c:v>
                </c:pt>
                <c:pt idx="5">
                  <c:v>224.36599999999999</c:v>
                </c:pt>
                <c:pt idx="6">
                  <c:v>222.35599999999999</c:v>
                </c:pt>
                <c:pt idx="7">
                  <c:v>217.59700000000001</c:v>
                </c:pt>
                <c:pt idx="8">
                  <c:v>219.785</c:v>
                </c:pt>
                <c:pt idx="9">
                  <c:v>213.977</c:v>
                </c:pt>
                <c:pt idx="10">
                  <c:v>216.84899999999999</c:v>
                </c:pt>
                <c:pt idx="11">
                  <c:v>228.03399999999999</c:v>
                </c:pt>
                <c:pt idx="12">
                  <c:v>235.85500000000002</c:v>
                </c:pt>
                <c:pt idx="13">
                  <c:v>229.49900000000002</c:v>
                </c:pt>
                <c:pt idx="14">
                  <c:v>221.61200000000002</c:v>
                </c:pt>
                <c:pt idx="15">
                  <c:v>216.76000000000002</c:v>
                </c:pt>
                <c:pt idx="16">
                  <c:v>218.15199999999999</c:v>
                </c:pt>
                <c:pt idx="17">
                  <c:v>219.25200000000001</c:v>
                </c:pt>
                <c:pt idx="18">
                  <c:v>217.56100000000001</c:v>
                </c:pt>
                <c:pt idx="19">
                  <c:v>212.14500000000001</c:v>
                </c:pt>
                <c:pt idx="20">
                  <c:v>212.45100000000002</c:v>
                </c:pt>
                <c:pt idx="21">
                  <c:v>203.673</c:v>
                </c:pt>
                <c:pt idx="22">
                  <c:v>219.55500000000001</c:v>
                </c:pt>
                <c:pt idx="23">
                  <c:v>240.36799999999999</c:v>
                </c:pt>
                <c:pt idx="24">
                  <c:v>243.977</c:v>
                </c:pt>
                <c:pt idx="25">
                  <c:v>241.34800000000001</c:v>
                </c:pt>
                <c:pt idx="26">
                  <c:v>232.93099999999998</c:v>
                </c:pt>
                <c:pt idx="27">
                  <c:v>228.58100000000002</c:v>
                </c:pt>
                <c:pt idx="28">
                  <c:v>222.584</c:v>
                </c:pt>
                <c:pt idx="29">
                  <c:v>221.09899999999999</c:v>
                </c:pt>
                <c:pt idx="30">
                  <c:v>217.71900000000002</c:v>
                </c:pt>
                <c:pt idx="31">
                  <c:v>218.255</c:v>
                </c:pt>
                <c:pt idx="32">
                  <c:v>225.21600000000001</c:v>
                </c:pt>
                <c:pt idx="33">
                  <c:v>217.35599999999999</c:v>
                </c:pt>
                <c:pt idx="34">
                  <c:v>222.93699999999998</c:v>
                </c:pt>
                <c:pt idx="35">
                  <c:v>235.465</c:v>
                </c:pt>
                <c:pt idx="36">
                  <c:v>261.64799999999997</c:v>
                </c:pt>
                <c:pt idx="37">
                  <c:v>256.21899999999999</c:v>
                </c:pt>
                <c:pt idx="38">
                  <c:v>243.71600000000001</c:v>
                </c:pt>
                <c:pt idx="39">
                  <c:v>243.47899999999998</c:v>
                </c:pt>
                <c:pt idx="40">
                  <c:v>243.40899999999999</c:v>
                </c:pt>
                <c:pt idx="41">
                  <c:v>242.66200000000001</c:v>
                </c:pt>
                <c:pt idx="42">
                  <c:v>240.93199999999999</c:v>
                </c:pt>
                <c:pt idx="43">
                  <c:v>230.411</c:v>
                </c:pt>
                <c:pt idx="44">
                  <c:v>227.697</c:v>
                </c:pt>
                <c:pt idx="45">
                  <c:v>225.59400000000002</c:v>
                </c:pt>
                <c:pt idx="46">
                  <c:v>233.84199999999998</c:v>
                </c:pt>
                <c:pt idx="47">
                  <c:v>238.58700000000002</c:v>
                </c:pt>
                <c:pt idx="48">
                  <c:v>260.04699999999997</c:v>
                </c:pt>
                <c:pt idx="49">
                  <c:v>253.11799999999999</c:v>
                </c:pt>
                <c:pt idx="50">
                  <c:v>238.953</c:v>
                </c:pt>
                <c:pt idx="51">
                  <c:v>243.715</c:v>
                </c:pt>
                <c:pt idx="52">
                  <c:v>242.12100000000001</c:v>
                </c:pt>
                <c:pt idx="53">
                  <c:v>237.94299999999998</c:v>
                </c:pt>
                <c:pt idx="54">
                  <c:v>233.05700000000002</c:v>
                </c:pt>
                <c:pt idx="55">
                  <c:v>226.19200000000001</c:v>
                </c:pt>
                <c:pt idx="56">
                  <c:v>223.80900000000003</c:v>
                </c:pt>
                <c:pt idx="57">
                  <c:v>216.93699999999998</c:v>
                </c:pt>
                <c:pt idx="58">
                  <c:v>224.596</c:v>
                </c:pt>
                <c:pt idx="59">
                  <c:v>236.749</c:v>
                </c:pt>
                <c:pt idx="60">
                  <c:v>244.98628571400002</c:v>
                </c:pt>
                <c:pt idx="61">
                  <c:v>251.77132441200001</c:v>
                </c:pt>
                <c:pt idx="62">
                  <c:v>241.38056</c:v>
                </c:pt>
                <c:pt idx="63">
                  <c:v>234.97205</c:v>
                </c:pt>
                <c:pt idx="64">
                  <c:v>233.40510999999998</c:v>
                </c:pt>
                <c:pt idx="65">
                  <c:v>234.03797</c:v>
                </c:pt>
                <c:pt idx="66">
                  <c:v>233.12572</c:v>
                </c:pt>
                <c:pt idx="67">
                  <c:v>228.52481</c:v>
                </c:pt>
                <c:pt idx="68">
                  <c:v>228.07715999999999</c:v>
                </c:pt>
                <c:pt idx="69">
                  <c:v>222.32229999999998</c:v>
                </c:pt>
                <c:pt idx="70">
                  <c:v>230.29671000000002</c:v>
                </c:pt>
                <c:pt idx="71">
                  <c:v>241.86105000000001</c:v>
                </c:pt>
                <c:pt idx="72">
                  <c:v>252.11901</c:v>
                </c:pt>
                <c:pt idx="73">
                  <c:v>250.28901999999999</c:v>
                </c:pt>
                <c:pt idx="74">
                  <c:v>243.38892999999999</c:v>
                </c:pt>
                <c:pt idx="75">
                  <c:v>238.81823999999997</c:v>
                </c:pt>
                <c:pt idx="76">
                  <c:v>238.22026</c:v>
                </c:pt>
                <c:pt idx="77">
                  <c:v>239.17437000000001</c:v>
                </c:pt>
                <c:pt idx="78">
                  <c:v>238.38677999999999</c:v>
                </c:pt>
                <c:pt idx="79">
                  <c:v>233.94309999999999</c:v>
                </c:pt>
                <c:pt idx="80">
                  <c:v>233.6634</c:v>
                </c:pt>
                <c:pt idx="81">
                  <c:v>227.78016</c:v>
                </c:pt>
                <c:pt idx="82">
                  <c:v>235.95658</c:v>
                </c:pt>
                <c:pt idx="83">
                  <c:v>246.89015000000001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73430000"/>
        <c:axId val="473430560"/>
      </c:lineChart>
      <c:scatterChart>
        <c:scatterStyle val="lineMarker"/>
        <c:varyColors val="0"/>
        <c:ser>
          <c:idx val="6"/>
          <c:order val="6"/>
          <c:tx>
            <c:v>Forecast</c:v>
          </c:tx>
          <c:spPr>
            <a:ln w="12700">
              <a:solidFill>
                <a:schemeClr val="tx1"/>
              </a:solidFill>
              <a:prstDash val="sysDash"/>
            </a:ln>
          </c:spPr>
          <c:marker>
            <c:symbol val="none"/>
          </c:marker>
          <c:dLbls>
            <c:dLbl>
              <c:idx val="0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1"/>
              <c:layout>
                <c:manualLayout>
                  <c:x val="4.017119811243107E-3"/>
                  <c:y val="2.4850868515807364E-2"/>
                </c:manualLayout>
              </c:layout>
              <c:dLblPos val="r"/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noFill/>
              <a:ln>
                <a:noFill/>
              </a:ln>
              <a:effectLst/>
            </c:sp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'Fig16'!$A$115:$A$116</c:f>
              <c:numCache>
                <c:formatCode>General</c:formatCode>
                <c:ptCount val="2"/>
                <c:pt idx="0">
                  <c:v>62</c:v>
                </c:pt>
                <c:pt idx="1">
                  <c:v>62</c:v>
                </c:pt>
              </c:numCache>
            </c:numRef>
          </c:xVal>
          <c:yVal>
            <c:numRef>
              <c:f>'Fig16'!$B$115:$B$116</c:f>
              <c:numCache>
                <c:formatCode>General</c:formatCode>
                <c:ptCount val="2"/>
                <c:pt idx="0">
                  <c:v>0</c:v>
                </c:pt>
                <c:pt idx="1">
                  <c:v>1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74424224"/>
        <c:axId val="474424784"/>
      </c:scatterChart>
      <c:dateAx>
        <c:axId val="473430000"/>
        <c:scaling>
          <c:orientation val="minMax"/>
        </c:scaling>
        <c:delete val="0"/>
        <c:axPos val="b"/>
        <c:numFmt formatCode="mmm\ yyyy" sourceLinked="0"/>
        <c:majorTickMark val="cross"/>
        <c:minorTickMark val="out"/>
        <c:tickLblPos val="nextTo"/>
        <c:spPr>
          <a:ln>
            <a:solidFill>
              <a:schemeClr val="tx1"/>
            </a:solidFill>
          </a:ln>
        </c:spPr>
        <c:crossAx val="473430560"/>
        <c:crosses val="autoZero"/>
        <c:auto val="0"/>
        <c:lblOffset val="100"/>
        <c:baseTimeUnit val="months"/>
        <c:majorUnit val="12"/>
        <c:majorTimeUnit val="months"/>
        <c:minorUnit val="1"/>
        <c:minorTimeUnit val="months"/>
      </c:dateAx>
      <c:valAx>
        <c:axId val="473430560"/>
        <c:scaling>
          <c:orientation val="minMax"/>
          <c:max val="280"/>
          <c:min val="60"/>
        </c:scaling>
        <c:delete val="0"/>
        <c:axPos val="l"/>
        <c:majorGridlines>
          <c:spPr>
            <a:ln>
              <a:solidFill>
                <a:schemeClr val="bg1">
                  <a:lumMod val="75000"/>
                </a:schemeClr>
              </a:solidFill>
            </a:ln>
          </c:spPr>
        </c:majorGridlines>
        <c:numFmt formatCode="0" sourceLinked="0"/>
        <c:majorTickMark val="out"/>
        <c:minorTickMark val="none"/>
        <c:tickLblPos val="nextTo"/>
        <c:spPr>
          <a:ln>
            <a:noFill/>
          </a:ln>
        </c:spPr>
        <c:crossAx val="473430000"/>
        <c:crosses val="autoZero"/>
        <c:crossBetween val="between"/>
        <c:majorUnit val="20"/>
      </c:valAx>
      <c:valAx>
        <c:axId val="474424224"/>
        <c:scaling>
          <c:orientation val="minMax"/>
          <c:max val="84"/>
          <c:min val="0"/>
        </c:scaling>
        <c:delete val="0"/>
        <c:axPos val="t"/>
        <c:numFmt formatCode="General" sourceLinked="1"/>
        <c:majorTickMark val="none"/>
        <c:minorTickMark val="none"/>
        <c:tickLblPos val="none"/>
        <c:spPr>
          <a:ln>
            <a:noFill/>
          </a:ln>
        </c:spPr>
        <c:crossAx val="474424784"/>
        <c:crosses val="max"/>
        <c:crossBetween val="midCat"/>
      </c:valAx>
      <c:valAx>
        <c:axId val="474424784"/>
        <c:scaling>
          <c:orientation val="minMax"/>
          <c:max val="1"/>
          <c:min val="0"/>
        </c:scaling>
        <c:delete val="0"/>
        <c:axPos val="r"/>
        <c:numFmt formatCode="General" sourceLinked="1"/>
        <c:majorTickMark val="none"/>
        <c:minorTickMark val="none"/>
        <c:tickLblPos val="none"/>
        <c:spPr>
          <a:ln>
            <a:noFill/>
          </a:ln>
        </c:spPr>
        <c:crossAx val="474424224"/>
        <c:crosses val="max"/>
        <c:crossBetween val="midCat"/>
      </c:valAx>
      <c:spPr>
        <a:noFill/>
        <a:ln w="25400">
          <a:noFill/>
        </a:ln>
      </c:spPr>
    </c:plotArea>
    <c:plotVisOnly val="1"/>
    <c:dispBlanksAs val="zero"/>
    <c:showDLblsOverMax val="0"/>
  </c:chart>
  <c:spPr>
    <a:ln>
      <a:noFill/>
    </a:ln>
  </c:spPr>
  <c:txPr>
    <a:bodyPr/>
    <a:lstStyle/>
    <a:p>
      <a:pPr>
        <a:defRPr sz="1000">
          <a:latin typeface="Arial" pitchFamily="34" charset="0"/>
          <a:cs typeface="Arial" pitchFamily="34" charset="0"/>
        </a:defRPr>
      </a:pPr>
      <a:endParaRPr lang="en-US"/>
    </a:p>
  </c:txPr>
  <c:printSettings>
    <c:headerFooter/>
    <c:pageMargins b="0.75000000000001465" l="0.70000000000000062" r="0.70000000000000062" t="0.75000000000001465" header="0.30000000000000032" footer="0.30000000000000032"/>
    <c:pageSetup orientation="landscape"/>
  </c:printSettings>
  <c:userShapes r:id="rId1"/>
</c:chartSpace>
</file>

<file path=xl/charts/chart2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 algn="l">
              <a:defRPr sz="1400"/>
            </a:pPr>
            <a:r>
              <a:rPr lang="en-US" sz="1400" b="0"/>
              <a:t>U.S. natural gas consumption</a:t>
            </a:r>
          </a:p>
          <a:p>
            <a:pPr algn="l">
              <a:defRPr sz="1400"/>
            </a:pPr>
            <a:r>
              <a:rPr lang="en-US" sz="1000" b="0"/>
              <a:t>billion cubic feet per day (Bcf/d)</a:t>
            </a:r>
          </a:p>
        </c:rich>
      </c:tx>
      <c:layout>
        <c:manualLayout>
          <c:xMode val="edge"/>
          <c:yMode val="edge"/>
          <c:x val="9.9525166191847189E-3"/>
          <c:y val="1.574803149606387E-2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6.9993643956904952E-2"/>
          <c:y val="0.17301899392753844"/>
          <c:w val="0.87778091841088424"/>
          <c:h val="0.5215515072450263"/>
        </c:manualLayout>
      </c:layout>
      <c:barChart>
        <c:barDir val="col"/>
        <c:grouping val="clustered"/>
        <c:varyColors val="0"/>
        <c:ser>
          <c:idx val="2"/>
          <c:order val="2"/>
          <c:tx>
            <c:v>Electric power (right axis)</c:v>
          </c:tx>
          <c:spPr>
            <a:solidFill>
              <a:schemeClr val="accent1"/>
            </a:solidFill>
            <a:ln>
              <a:noFill/>
            </a:ln>
          </c:spPr>
          <c:invertIfNegative val="0"/>
          <c:cat>
            <c:numRef>
              <c:f>'Fig17'!$J$26:$M$26</c:f>
              <c:numCache>
                <c:formatCode>General</c:formatCode>
                <c:ptCount val="4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</c:numCache>
            </c:numRef>
          </c:cat>
          <c:val>
            <c:numRef>
              <c:f>'Fig17'!$J$27:$M$27</c:f>
              <c:numCache>
                <c:formatCode>0.00</c:formatCode>
                <c:ptCount val="4"/>
                <c:pt idx="0">
                  <c:v>0.94415813199999832</c:v>
                </c:pt>
                <c:pt idx="1">
                  <c:v>-1.9395106779999978</c:v>
                </c:pt>
                <c:pt idx="2">
                  <c:v>2.1188056519999989</c:v>
                </c:pt>
                <c:pt idx="3">
                  <c:v>0.45715638400000103</c:v>
                </c:pt>
              </c:numCache>
            </c:numRef>
          </c:val>
        </c:ser>
        <c:ser>
          <c:idx val="3"/>
          <c:order val="3"/>
          <c:tx>
            <c:v>Residential and comm. (right axis)</c:v>
          </c:tx>
          <c:spPr>
            <a:solidFill>
              <a:schemeClr val="accent4"/>
            </a:solidFill>
            <a:ln>
              <a:noFill/>
            </a:ln>
          </c:spPr>
          <c:invertIfNegative val="0"/>
          <c:cat>
            <c:numRef>
              <c:f>'Fig17'!$B$37:$B$84</c:f>
              <c:numCache>
                <c:formatCode>mmm\ yyyy</c:formatCode>
                <c:ptCount val="48"/>
                <c:pt idx="0">
                  <c:v>42370</c:v>
                </c:pt>
                <c:pt idx="1">
                  <c:v>42401</c:v>
                </c:pt>
                <c:pt idx="2">
                  <c:v>42430</c:v>
                </c:pt>
                <c:pt idx="3">
                  <c:v>42461</c:v>
                </c:pt>
                <c:pt idx="4">
                  <c:v>42491</c:v>
                </c:pt>
                <c:pt idx="5">
                  <c:v>42522</c:v>
                </c:pt>
                <c:pt idx="6">
                  <c:v>42552</c:v>
                </c:pt>
                <c:pt idx="7">
                  <c:v>42583</c:v>
                </c:pt>
                <c:pt idx="8">
                  <c:v>42614</c:v>
                </c:pt>
                <c:pt idx="9">
                  <c:v>42644</c:v>
                </c:pt>
                <c:pt idx="10">
                  <c:v>42675</c:v>
                </c:pt>
                <c:pt idx="11">
                  <c:v>42705</c:v>
                </c:pt>
                <c:pt idx="12">
                  <c:v>42736</c:v>
                </c:pt>
                <c:pt idx="13">
                  <c:v>42767</c:v>
                </c:pt>
                <c:pt idx="14">
                  <c:v>42795</c:v>
                </c:pt>
                <c:pt idx="15">
                  <c:v>42826</c:v>
                </c:pt>
                <c:pt idx="16">
                  <c:v>42856</c:v>
                </c:pt>
                <c:pt idx="17">
                  <c:v>42887</c:v>
                </c:pt>
                <c:pt idx="18">
                  <c:v>42917</c:v>
                </c:pt>
                <c:pt idx="19">
                  <c:v>42948</c:v>
                </c:pt>
                <c:pt idx="20">
                  <c:v>42979</c:v>
                </c:pt>
                <c:pt idx="21">
                  <c:v>43009</c:v>
                </c:pt>
                <c:pt idx="22">
                  <c:v>43040</c:v>
                </c:pt>
                <c:pt idx="23">
                  <c:v>43070</c:v>
                </c:pt>
                <c:pt idx="24">
                  <c:v>43101</c:v>
                </c:pt>
                <c:pt idx="25">
                  <c:v>43132</c:v>
                </c:pt>
                <c:pt idx="26">
                  <c:v>43160</c:v>
                </c:pt>
                <c:pt idx="27">
                  <c:v>43191</c:v>
                </c:pt>
                <c:pt idx="28">
                  <c:v>43221</c:v>
                </c:pt>
                <c:pt idx="29">
                  <c:v>43252</c:v>
                </c:pt>
                <c:pt idx="30">
                  <c:v>43282</c:v>
                </c:pt>
                <c:pt idx="31">
                  <c:v>43313</c:v>
                </c:pt>
                <c:pt idx="32">
                  <c:v>43344</c:v>
                </c:pt>
                <c:pt idx="33">
                  <c:v>43374</c:v>
                </c:pt>
                <c:pt idx="34">
                  <c:v>43405</c:v>
                </c:pt>
                <c:pt idx="35">
                  <c:v>43435</c:v>
                </c:pt>
                <c:pt idx="36">
                  <c:v>43466</c:v>
                </c:pt>
                <c:pt idx="37">
                  <c:v>43497</c:v>
                </c:pt>
                <c:pt idx="38">
                  <c:v>43525</c:v>
                </c:pt>
                <c:pt idx="39">
                  <c:v>43556</c:v>
                </c:pt>
                <c:pt idx="40">
                  <c:v>43586</c:v>
                </c:pt>
                <c:pt idx="41">
                  <c:v>43617</c:v>
                </c:pt>
                <c:pt idx="42">
                  <c:v>43647</c:v>
                </c:pt>
                <c:pt idx="43">
                  <c:v>43678</c:v>
                </c:pt>
                <c:pt idx="44">
                  <c:v>43709</c:v>
                </c:pt>
                <c:pt idx="45">
                  <c:v>43739</c:v>
                </c:pt>
                <c:pt idx="46">
                  <c:v>43770</c:v>
                </c:pt>
                <c:pt idx="47">
                  <c:v>43800</c:v>
                </c:pt>
              </c:numCache>
            </c:numRef>
          </c:cat>
          <c:val>
            <c:numRef>
              <c:f>'Fig17'!$J$29:$M$29</c:f>
              <c:numCache>
                <c:formatCode>0.00</c:formatCode>
                <c:ptCount val="4"/>
                <c:pt idx="0">
                  <c:v>-1.0533166555000015</c:v>
                </c:pt>
                <c:pt idx="1">
                  <c:v>0.46118514930000032</c:v>
                </c:pt>
                <c:pt idx="2">
                  <c:v>0.97409104899999832</c:v>
                </c:pt>
                <c:pt idx="3">
                  <c:v>0.1123181752000022</c:v>
                </c:pt>
              </c:numCache>
            </c:numRef>
          </c:val>
        </c:ser>
        <c:ser>
          <c:idx val="4"/>
          <c:order val="4"/>
          <c:tx>
            <c:v>Industrial (right axis)</c:v>
          </c:tx>
          <c:spPr>
            <a:solidFill>
              <a:schemeClr val="accent3"/>
            </a:solidFill>
            <a:ln>
              <a:noFill/>
            </a:ln>
          </c:spPr>
          <c:invertIfNegative val="0"/>
          <c:cat>
            <c:numRef>
              <c:f>'Fig17'!$B$37:$B$84</c:f>
              <c:numCache>
                <c:formatCode>mmm\ yyyy</c:formatCode>
                <c:ptCount val="48"/>
                <c:pt idx="0">
                  <c:v>42370</c:v>
                </c:pt>
                <c:pt idx="1">
                  <c:v>42401</c:v>
                </c:pt>
                <c:pt idx="2">
                  <c:v>42430</c:v>
                </c:pt>
                <c:pt idx="3">
                  <c:v>42461</c:v>
                </c:pt>
                <c:pt idx="4">
                  <c:v>42491</c:v>
                </c:pt>
                <c:pt idx="5">
                  <c:v>42522</c:v>
                </c:pt>
                <c:pt idx="6">
                  <c:v>42552</c:v>
                </c:pt>
                <c:pt idx="7">
                  <c:v>42583</c:v>
                </c:pt>
                <c:pt idx="8">
                  <c:v>42614</c:v>
                </c:pt>
                <c:pt idx="9">
                  <c:v>42644</c:v>
                </c:pt>
                <c:pt idx="10">
                  <c:v>42675</c:v>
                </c:pt>
                <c:pt idx="11">
                  <c:v>42705</c:v>
                </c:pt>
                <c:pt idx="12">
                  <c:v>42736</c:v>
                </c:pt>
                <c:pt idx="13">
                  <c:v>42767</c:v>
                </c:pt>
                <c:pt idx="14">
                  <c:v>42795</c:v>
                </c:pt>
                <c:pt idx="15">
                  <c:v>42826</c:v>
                </c:pt>
                <c:pt idx="16">
                  <c:v>42856</c:v>
                </c:pt>
                <c:pt idx="17">
                  <c:v>42887</c:v>
                </c:pt>
                <c:pt idx="18">
                  <c:v>42917</c:v>
                </c:pt>
                <c:pt idx="19">
                  <c:v>42948</c:v>
                </c:pt>
                <c:pt idx="20">
                  <c:v>42979</c:v>
                </c:pt>
                <c:pt idx="21">
                  <c:v>43009</c:v>
                </c:pt>
                <c:pt idx="22">
                  <c:v>43040</c:v>
                </c:pt>
                <c:pt idx="23">
                  <c:v>43070</c:v>
                </c:pt>
                <c:pt idx="24">
                  <c:v>43101</c:v>
                </c:pt>
                <c:pt idx="25">
                  <c:v>43132</c:v>
                </c:pt>
                <c:pt idx="26">
                  <c:v>43160</c:v>
                </c:pt>
                <c:pt idx="27">
                  <c:v>43191</c:v>
                </c:pt>
                <c:pt idx="28">
                  <c:v>43221</c:v>
                </c:pt>
                <c:pt idx="29">
                  <c:v>43252</c:v>
                </c:pt>
                <c:pt idx="30">
                  <c:v>43282</c:v>
                </c:pt>
                <c:pt idx="31">
                  <c:v>43313</c:v>
                </c:pt>
                <c:pt idx="32">
                  <c:v>43344</c:v>
                </c:pt>
                <c:pt idx="33">
                  <c:v>43374</c:v>
                </c:pt>
                <c:pt idx="34">
                  <c:v>43405</c:v>
                </c:pt>
                <c:pt idx="35">
                  <c:v>43435</c:v>
                </c:pt>
                <c:pt idx="36">
                  <c:v>43466</c:v>
                </c:pt>
                <c:pt idx="37">
                  <c:v>43497</c:v>
                </c:pt>
                <c:pt idx="38">
                  <c:v>43525</c:v>
                </c:pt>
                <c:pt idx="39">
                  <c:v>43556</c:v>
                </c:pt>
                <c:pt idx="40">
                  <c:v>43586</c:v>
                </c:pt>
                <c:pt idx="41">
                  <c:v>43617</c:v>
                </c:pt>
                <c:pt idx="42">
                  <c:v>43647</c:v>
                </c:pt>
                <c:pt idx="43">
                  <c:v>43678</c:v>
                </c:pt>
                <c:pt idx="44">
                  <c:v>43709</c:v>
                </c:pt>
                <c:pt idx="45">
                  <c:v>43739</c:v>
                </c:pt>
                <c:pt idx="46">
                  <c:v>43770</c:v>
                </c:pt>
                <c:pt idx="47">
                  <c:v>43800</c:v>
                </c:pt>
              </c:numCache>
            </c:numRef>
          </c:cat>
          <c:val>
            <c:numRef>
              <c:f>'Fig17'!$J$28:$M$28</c:f>
              <c:numCache>
                <c:formatCode>0.00</c:formatCode>
                <c:ptCount val="4"/>
                <c:pt idx="0">
                  <c:v>0.49109306900000149</c:v>
                </c:pt>
                <c:pt idx="1">
                  <c:v>0.54909597199999993</c:v>
                </c:pt>
                <c:pt idx="2">
                  <c:v>0.22968008300000164</c:v>
                </c:pt>
                <c:pt idx="3">
                  <c:v>0.31316788999999901</c:v>
                </c:pt>
              </c:numCache>
            </c:numRef>
          </c:val>
        </c:ser>
        <c:ser>
          <c:idx val="5"/>
          <c:order val="5"/>
          <c:tx>
            <c:v>Other (right axis)</c:v>
          </c:tx>
          <c:spPr>
            <a:solidFill>
              <a:schemeClr val="accent6"/>
            </a:solidFill>
          </c:spPr>
          <c:invertIfNegative val="0"/>
          <c:cat>
            <c:numRef>
              <c:f>'Fig17'!$B$37:$B$84</c:f>
              <c:numCache>
                <c:formatCode>mmm\ yyyy</c:formatCode>
                <c:ptCount val="48"/>
                <c:pt idx="0">
                  <c:v>42370</c:v>
                </c:pt>
                <c:pt idx="1">
                  <c:v>42401</c:v>
                </c:pt>
                <c:pt idx="2">
                  <c:v>42430</c:v>
                </c:pt>
                <c:pt idx="3">
                  <c:v>42461</c:v>
                </c:pt>
                <c:pt idx="4">
                  <c:v>42491</c:v>
                </c:pt>
                <c:pt idx="5">
                  <c:v>42522</c:v>
                </c:pt>
                <c:pt idx="6">
                  <c:v>42552</c:v>
                </c:pt>
                <c:pt idx="7">
                  <c:v>42583</c:v>
                </c:pt>
                <c:pt idx="8">
                  <c:v>42614</c:v>
                </c:pt>
                <c:pt idx="9">
                  <c:v>42644</c:v>
                </c:pt>
                <c:pt idx="10">
                  <c:v>42675</c:v>
                </c:pt>
                <c:pt idx="11">
                  <c:v>42705</c:v>
                </c:pt>
                <c:pt idx="12">
                  <c:v>42736</c:v>
                </c:pt>
                <c:pt idx="13">
                  <c:v>42767</c:v>
                </c:pt>
                <c:pt idx="14">
                  <c:v>42795</c:v>
                </c:pt>
                <c:pt idx="15">
                  <c:v>42826</c:v>
                </c:pt>
                <c:pt idx="16">
                  <c:v>42856</c:v>
                </c:pt>
                <c:pt idx="17">
                  <c:v>42887</c:v>
                </c:pt>
                <c:pt idx="18">
                  <c:v>42917</c:v>
                </c:pt>
                <c:pt idx="19">
                  <c:v>42948</c:v>
                </c:pt>
                <c:pt idx="20">
                  <c:v>42979</c:v>
                </c:pt>
                <c:pt idx="21">
                  <c:v>43009</c:v>
                </c:pt>
                <c:pt idx="22">
                  <c:v>43040</c:v>
                </c:pt>
                <c:pt idx="23">
                  <c:v>43070</c:v>
                </c:pt>
                <c:pt idx="24">
                  <c:v>43101</c:v>
                </c:pt>
                <c:pt idx="25">
                  <c:v>43132</c:v>
                </c:pt>
                <c:pt idx="26">
                  <c:v>43160</c:v>
                </c:pt>
                <c:pt idx="27">
                  <c:v>43191</c:v>
                </c:pt>
                <c:pt idx="28">
                  <c:v>43221</c:v>
                </c:pt>
                <c:pt idx="29">
                  <c:v>43252</c:v>
                </c:pt>
                <c:pt idx="30">
                  <c:v>43282</c:v>
                </c:pt>
                <c:pt idx="31">
                  <c:v>43313</c:v>
                </c:pt>
                <c:pt idx="32">
                  <c:v>43344</c:v>
                </c:pt>
                <c:pt idx="33">
                  <c:v>43374</c:v>
                </c:pt>
                <c:pt idx="34">
                  <c:v>43405</c:v>
                </c:pt>
                <c:pt idx="35">
                  <c:v>43435</c:v>
                </c:pt>
                <c:pt idx="36">
                  <c:v>43466</c:v>
                </c:pt>
                <c:pt idx="37">
                  <c:v>43497</c:v>
                </c:pt>
                <c:pt idx="38">
                  <c:v>43525</c:v>
                </c:pt>
                <c:pt idx="39">
                  <c:v>43556</c:v>
                </c:pt>
                <c:pt idx="40">
                  <c:v>43586</c:v>
                </c:pt>
                <c:pt idx="41">
                  <c:v>43617</c:v>
                </c:pt>
                <c:pt idx="42">
                  <c:v>43647</c:v>
                </c:pt>
                <c:pt idx="43">
                  <c:v>43678</c:v>
                </c:pt>
                <c:pt idx="44">
                  <c:v>43709</c:v>
                </c:pt>
                <c:pt idx="45">
                  <c:v>43739</c:v>
                </c:pt>
                <c:pt idx="46">
                  <c:v>43770</c:v>
                </c:pt>
                <c:pt idx="47">
                  <c:v>43800</c:v>
                </c:pt>
              </c:numCache>
            </c:numRef>
          </c:cat>
          <c:val>
            <c:numRef>
              <c:f>'Fig17'!$J$30:$M$30</c:f>
              <c:numCache>
                <c:formatCode>0.00</c:formatCode>
                <c:ptCount val="4"/>
                <c:pt idx="0">
                  <c:v>7.9167258499992954E-2</c:v>
                </c:pt>
                <c:pt idx="1">
                  <c:v>4.3980686700010097E-2</c:v>
                </c:pt>
                <c:pt idx="2">
                  <c:v>0.65443140499999686</c:v>
                </c:pt>
                <c:pt idx="3">
                  <c:v>0.28210117779998711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474432624"/>
        <c:axId val="474433184"/>
      </c:barChart>
      <c:lineChart>
        <c:grouping val="standard"/>
        <c:varyColors val="0"/>
        <c:ser>
          <c:idx val="0"/>
          <c:order val="0"/>
          <c:tx>
            <c:v>Total consumption (left axis)</c:v>
          </c:tx>
          <c:spPr>
            <a:ln>
              <a:solidFill>
                <a:srgbClr val="000000"/>
              </a:solidFill>
            </a:ln>
          </c:spPr>
          <c:marker>
            <c:symbol val="none"/>
          </c:marker>
          <c:cat>
            <c:numRef>
              <c:f>'Fig17'!$B$37:$B$84</c:f>
              <c:numCache>
                <c:formatCode>mmm\ yyyy</c:formatCode>
                <c:ptCount val="48"/>
                <c:pt idx="0">
                  <c:v>42370</c:v>
                </c:pt>
                <c:pt idx="1">
                  <c:v>42401</c:v>
                </c:pt>
                <c:pt idx="2">
                  <c:v>42430</c:v>
                </c:pt>
                <c:pt idx="3">
                  <c:v>42461</c:v>
                </c:pt>
                <c:pt idx="4">
                  <c:v>42491</c:v>
                </c:pt>
                <c:pt idx="5">
                  <c:v>42522</c:v>
                </c:pt>
                <c:pt idx="6">
                  <c:v>42552</c:v>
                </c:pt>
                <c:pt idx="7">
                  <c:v>42583</c:v>
                </c:pt>
                <c:pt idx="8">
                  <c:v>42614</c:v>
                </c:pt>
                <c:pt idx="9">
                  <c:v>42644</c:v>
                </c:pt>
                <c:pt idx="10">
                  <c:v>42675</c:v>
                </c:pt>
                <c:pt idx="11">
                  <c:v>42705</c:v>
                </c:pt>
                <c:pt idx="12">
                  <c:v>42736</c:v>
                </c:pt>
                <c:pt idx="13">
                  <c:v>42767</c:v>
                </c:pt>
                <c:pt idx="14">
                  <c:v>42795</c:v>
                </c:pt>
                <c:pt idx="15">
                  <c:v>42826</c:v>
                </c:pt>
                <c:pt idx="16">
                  <c:v>42856</c:v>
                </c:pt>
                <c:pt idx="17">
                  <c:v>42887</c:v>
                </c:pt>
                <c:pt idx="18">
                  <c:v>42917</c:v>
                </c:pt>
                <c:pt idx="19">
                  <c:v>42948</c:v>
                </c:pt>
                <c:pt idx="20">
                  <c:v>42979</c:v>
                </c:pt>
                <c:pt idx="21">
                  <c:v>43009</c:v>
                </c:pt>
                <c:pt idx="22">
                  <c:v>43040</c:v>
                </c:pt>
                <c:pt idx="23">
                  <c:v>43070</c:v>
                </c:pt>
                <c:pt idx="24">
                  <c:v>43101</c:v>
                </c:pt>
                <c:pt idx="25">
                  <c:v>43132</c:v>
                </c:pt>
                <c:pt idx="26">
                  <c:v>43160</c:v>
                </c:pt>
                <c:pt idx="27">
                  <c:v>43191</c:v>
                </c:pt>
                <c:pt idx="28">
                  <c:v>43221</c:v>
                </c:pt>
                <c:pt idx="29">
                  <c:v>43252</c:v>
                </c:pt>
                <c:pt idx="30">
                  <c:v>43282</c:v>
                </c:pt>
                <c:pt idx="31">
                  <c:v>43313</c:v>
                </c:pt>
                <c:pt idx="32">
                  <c:v>43344</c:v>
                </c:pt>
                <c:pt idx="33">
                  <c:v>43374</c:v>
                </c:pt>
                <c:pt idx="34">
                  <c:v>43405</c:v>
                </c:pt>
                <c:pt idx="35">
                  <c:v>43435</c:v>
                </c:pt>
                <c:pt idx="36">
                  <c:v>43466</c:v>
                </c:pt>
                <c:pt idx="37">
                  <c:v>43497</c:v>
                </c:pt>
                <c:pt idx="38">
                  <c:v>43525</c:v>
                </c:pt>
                <c:pt idx="39">
                  <c:v>43556</c:v>
                </c:pt>
                <c:pt idx="40">
                  <c:v>43586</c:v>
                </c:pt>
                <c:pt idx="41">
                  <c:v>43617</c:v>
                </c:pt>
                <c:pt idx="42">
                  <c:v>43647</c:v>
                </c:pt>
                <c:pt idx="43">
                  <c:v>43678</c:v>
                </c:pt>
                <c:pt idx="44">
                  <c:v>43709</c:v>
                </c:pt>
                <c:pt idx="45">
                  <c:v>43739</c:v>
                </c:pt>
                <c:pt idx="46">
                  <c:v>43770</c:v>
                </c:pt>
                <c:pt idx="47">
                  <c:v>43800</c:v>
                </c:pt>
              </c:numCache>
            </c:numRef>
          </c:cat>
          <c:val>
            <c:numRef>
              <c:f>'Fig17'!$C$37:$C$84</c:f>
              <c:numCache>
                <c:formatCode>#,##0.00</c:formatCode>
                <c:ptCount val="48"/>
                <c:pt idx="0">
                  <c:v>99.837148806000002</c:v>
                </c:pt>
                <c:pt idx="1">
                  <c:v>91.548169727000001</c:v>
                </c:pt>
                <c:pt idx="2">
                  <c:v>76.108078257000003</c:v>
                </c:pt>
                <c:pt idx="3">
                  <c:v>69.568521433000001</c:v>
                </c:pt>
                <c:pt idx="4">
                  <c:v>63.55255829</c:v>
                </c:pt>
                <c:pt idx="5">
                  <c:v>66.815263866999999</c:v>
                </c:pt>
                <c:pt idx="6">
                  <c:v>70.681490030999996</c:v>
                </c:pt>
                <c:pt idx="7">
                  <c:v>71.377747064000005</c:v>
                </c:pt>
                <c:pt idx="8">
                  <c:v>65.056748729999995</c:v>
                </c:pt>
                <c:pt idx="9">
                  <c:v>62.215964907</c:v>
                </c:pt>
                <c:pt idx="10">
                  <c:v>72.095195200000006</c:v>
                </c:pt>
                <c:pt idx="11">
                  <c:v>92.557987936999993</c:v>
                </c:pt>
                <c:pt idx="12">
                  <c:v>93.520404967999994</c:v>
                </c:pt>
                <c:pt idx="13">
                  <c:v>83.146792536000007</c:v>
                </c:pt>
                <c:pt idx="14">
                  <c:v>81.481294774000006</c:v>
                </c:pt>
                <c:pt idx="15">
                  <c:v>64.139581566999993</c:v>
                </c:pt>
                <c:pt idx="16">
                  <c:v>61.141259194</c:v>
                </c:pt>
                <c:pt idx="17">
                  <c:v>63.6736024</c:v>
                </c:pt>
                <c:pt idx="18">
                  <c:v>68.801624290000007</c:v>
                </c:pt>
                <c:pt idx="19">
                  <c:v>67.905967097000001</c:v>
                </c:pt>
                <c:pt idx="20">
                  <c:v>64.098406866999994</c:v>
                </c:pt>
                <c:pt idx="21">
                  <c:v>65.528538515999998</c:v>
                </c:pt>
                <c:pt idx="22">
                  <c:v>78.217587667000004</c:v>
                </c:pt>
                <c:pt idx="23">
                  <c:v>98.944328290000001</c:v>
                </c:pt>
                <c:pt idx="24">
                  <c:v>105.355576</c:v>
                </c:pt>
                <c:pt idx="25">
                  <c:v>92.209455000000005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</c:numCache>
            </c:numRef>
          </c:val>
          <c:smooth val="0"/>
        </c:ser>
        <c:ser>
          <c:idx val="1"/>
          <c:order val="1"/>
          <c:tx>
            <c:v>Consumption forecast (left axis)</c:v>
          </c:tx>
          <c:spPr>
            <a:ln>
              <a:solidFill>
                <a:srgbClr val="000000"/>
              </a:solidFill>
              <a:prstDash val="sysDash"/>
            </a:ln>
          </c:spPr>
          <c:marker>
            <c:symbol val="none"/>
          </c:marker>
          <c:cat>
            <c:numRef>
              <c:f>'Fig17'!$B$37:$B$84</c:f>
              <c:numCache>
                <c:formatCode>mmm\ yyyy</c:formatCode>
                <c:ptCount val="48"/>
                <c:pt idx="0">
                  <c:v>42370</c:v>
                </c:pt>
                <c:pt idx="1">
                  <c:v>42401</c:v>
                </c:pt>
                <c:pt idx="2">
                  <c:v>42430</c:v>
                </c:pt>
                <c:pt idx="3">
                  <c:v>42461</c:v>
                </c:pt>
                <c:pt idx="4">
                  <c:v>42491</c:v>
                </c:pt>
                <c:pt idx="5">
                  <c:v>42522</c:v>
                </c:pt>
                <c:pt idx="6">
                  <c:v>42552</c:v>
                </c:pt>
                <c:pt idx="7">
                  <c:v>42583</c:v>
                </c:pt>
                <c:pt idx="8">
                  <c:v>42614</c:v>
                </c:pt>
                <c:pt idx="9">
                  <c:v>42644</c:v>
                </c:pt>
                <c:pt idx="10">
                  <c:v>42675</c:v>
                </c:pt>
                <c:pt idx="11">
                  <c:v>42705</c:v>
                </c:pt>
                <c:pt idx="12">
                  <c:v>42736</c:v>
                </c:pt>
                <c:pt idx="13">
                  <c:v>42767</c:v>
                </c:pt>
                <c:pt idx="14">
                  <c:v>42795</c:v>
                </c:pt>
                <c:pt idx="15">
                  <c:v>42826</c:v>
                </c:pt>
                <c:pt idx="16">
                  <c:v>42856</c:v>
                </c:pt>
                <c:pt idx="17">
                  <c:v>42887</c:v>
                </c:pt>
                <c:pt idx="18">
                  <c:v>42917</c:v>
                </c:pt>
                <c:pt idx="19">
                  <c:v>42948</c:v>
                </c:pt>
                <c:pt idx="20">
                  <c:v>42979</c:v>
                </c:pt>
                <c:pt idx="21">
                  <c:v>43009</c:v>
                </c:pt>
                <c:pt idx="22">
                  <c:v>43040</c:v>
                </c:pt>
                <c:pt idx="23">
                  <c:v>43070</c:v>
                </c:pt>
                <c:pt idx="24">
                  <c:v>43101</c:v>
                </c:pt>
                <c:pt idx="25">
                  <c:v>43132</c:v>
                </c:pt>
                <c:pt idx="26">
                  <c:v>43160</c:v>
                </c:pt>
                <c:pt idx="27">
                  <c:v>43191</c:v>
                </c:pt>
                <c:pt idx="28">
                  <c:v>43221</c:v>
                </c:pt>
                <c:pt idx="29">
                  <c:v>43252</c:v>
                </c:pt>
                <c:pt idx="30">
                  <c:v>43282</c:v>
                </c:pt>
                <c:pt idx="31">
                  <c:v>43313</c:v>
                </c:pt>
                <c:pt idx="32">
                  <c:v>43344</c:v>
                </c:pt>
                <c:pt idx="33">
                  <c:v>43374</c:v>
                </c:pt>
                <c:pt idx="34">
                  <c:v>43405</c:v>
                </c:pt>
                <c:pt idx="35">
                  <c:v>43435</c:v>
                </c:pt>
                <c:pt idx="36">
                  <c:v>43466</c:v>
                </c:pt>
                <c:pt idx="37">
                  <c:v>43497</c:v>
                </c:pt>
                <c:pt idx="38">
                  <c:v>43525</c:v>
                </c:pt>
                <c:pt idx="39">
                  <c:v>43556</c:v>
                </c:pt>
                <c:pt idx="40">
                  <c:v>43586</c:v>
                </c:pt>
                <c:pt idx="41">
                  <c:v>43617</c:v>
                </c:pt>
                <c:pt idx="42">
                  <c:v>43647</c:v>
                </c:pt>
                <c:pt idx="43">
                  <c:v>43678</c:v>
                </c:pt>
                <c:pt idx="44">
                  <c:v>43709</c:v>
                </c:pt>
                <c:pt idx="45">
                  <c:v>43739</c:v>
                </c:pt>
                <c:pt idx="46">
                  <c:v>43770</c:v>
                </c:pt>
                <c:pt idx="47">
                  <c:v>43800</c:v>
                </c:pt>
              </c:numCache>
            </c:numRef>
          </c:cat>
          <c:val>
            <c:numRef>
              <c:f>'Fig17'!$D$37:$D$84</c:f>
              <c:numCache>
                <c:formatCode>#,##0.00</c:formatCode>
                <c:ptCount val="48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92.209455000000005</c:v>
                </c:pt>
                <c:pt idx="26">
                  <c:v>85.371110000000002</c:v>
                </c:pt>
                <c:pt idx="27">
                  <c:v>69.608090000000004</c:v>
                </c:pt>
                <c:pt idx="28">
                  <c:v>65.952920000000006</c:v>
                </c:pt>
                <c:pt idx="29">
                  <c:v>67.415000000000006</c:v>
                </c:pt>
                <c:pt idx="30">
                  <c:v>71.106970000000004</c:v>
                </c:pt>
                <c:pt idx="31">
                  <c:v>71.970839999999995</c:v>
                </c:pt>
                <c:pt idx="32">
                  <c:v>66.425309999999996</c:v>
                </c:pt>
                <c:pt idx="33">
                  <c:v>68.19023</c:v>
                </c:pt>
                <c:pt idx="34">
                  <c:v>79.484610000000004</c:v>
                </c:pt>
                <c:pt idx="35">
                  <c:v>95.625399999999999</c:v>
                </c:pt>
                <c:pt idx="36">
                  <c:v>103.44589999999999</c:v>
                </c:pt>
                <c:pt idx="37">
                  <c:v>98.339190000000002</c:v>
                </c:pt>
                <c:pt idx="38">
                  <c:v>86.141840000000002</c:v>
                </c:pt>
                <c:pt idx="39">
                  <c:v>70.973510000000005</c:v>
                </c:pt>
                <c:pt idx="40">
                  <c:v>67.303640000000001</c:v>
                </c:pt>
                <c:pt idx="41">
                  <c:v>68.802599999999998</c:v>
                </c:pt>
                <c:pt idx="42">
                  <c:v>71.823859999999996</c:v>
                </c:pt>
                <c:pt idx="43">
                  <c:v>72.253529999999998</c:v>
                </c:pt>
                <c:pt idx="44">
                  <c:v>67.410150000000002</c:v>
                </c:pt>
                <c:pt idx="45">
                  <c:v>69.428030000000007</c:v>
                </c:pt>
                <c:pt idx="46">
                  <c:v>80.513679999999994</c:v>
                </c:pt>
                <c:pt idx="47">
                  <c:v>96.740470000000002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74431504"/>
        <c:axId val="474432064"/>
      </c:lineChart>
      <c:dateAx>
        <c:axId val="474431504"/>
        <c:scaling>
          <c:orientation val="minMax"/>
        </c:scaling>
        <c:delete val="0"/>
        <c:axPos val="b"/>
        <c:numFmt formatCode="mmm\ yyyy" sourceLinked="1"/>
        <c:majorTickMark val="cross"/>
        <c:minorTickMark val="out"/>
        <c:tickLblPos val="none"/>
        <c:spPr>
          <a:ln w="9525">
            <a:solidFill>
              <a:schemeClr val="tx1"/>
            </a:solidFill>
          </a:ln>
        </c:spPr>
        <c:crossAx val="474432064"/>
        <c:crosses val="autoZero"/>
        <c:auto val="1"/>
        <c:lblOffset val="100"/>
        <c:baseTimeUnit val="months"/>
        <c:majorUnit val="12"/>
        <c:majorTimeUnit val="months"/>
        <c:minorUnit val="1"/>
        <c:minorTimeUnit val="months"/>
      </c:dateAx>
      <c:valAx>
        <c:axId val="474432064"/>
        <c:scaling>
          <c:orientation val="minMax"/>
          <c:max val="110"/>
        </c:scaling>
        <c:delete val="0"/>
        <c:axPos val="l"/>
        <c:majorGridlines>
          <c:spPr>
            <a:ln>
              <a:solidFill>
                <a:schemeClr val="bg1">
                  <a:lumMod val="75000"/>
                </a:schemeClr>
              </a:solidFill>
            </a:ln>
          </c:spPr>
        </c:majorGridlines>
        <c:numFmt formatCode="#,##0" sourceLinked="0"/>
        <c:majorTickMark val="out"/>
        <c:minorTickMark val="none"/>
        <c:tickLblPos val="nextTo"/>
        <c:spPr>
          <a:ln>
            <a:noFill/>
          </a:ln>
        </c:spPr>
        <c:crossAx val="474431504"/>
        <c:crosses val="autoZero"/>
        <c:crossBetween val="between"/>
        <c:majorUnit val="10"/>
      </c:valAx>
      <c:catAx>
        <c:axId val="47443262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low"/>
        <c:spPr>
          <a:ln w="9525">
            <a:solidFill>
              <a:schemeClr val="tx1"/>
            </a:solidFill>
          </a:ln>
        </c:spPr>
        <c:crossAx val="474433184"/>
        <c:crossesAt val="0"/>
        <c:auto val="1"/>
        <c:lblAlgn val="ctr"/>
        <c:lblOffset val="100"/>
        <c:noMultiLvlLbl val="0"/>
      </c:catAx>
      <c:valAx>
        <c:axId val="474433184"/>
        <c:scaling>
          <c:orientation val="minMax"/>
          <c:max val="8"/>
          <c:min val="-3"/>
        </c:scaling>
        <c:delete val="0"/>
        <c:axPos val="r"/>
        <c:numFmt formatCode="0" sourceLinked="0"/>
        <c:majorTickMark val="out"/>
        <c:minorTickMark val="none"/>
        <c:tickLblPos val="nextTo"/>
        <c:spPr>
          <a:ln>
            <a:noFill/>
          </a:ln>
        </c:spPr>
        <c:crossAx val="474432624"/>
        <c:crosses val="max"/>
        <c:crossBetween val="between"/>
        <c:majorUnit val="1"/>
      </c:valAx>
    </c:plotArea>
    <c:legend>
      <c:legendPos val="b"/>
      <c:layout>
        <c:manualLayout>
          <c:xMode val="edge"/>
          <c:yMode val="edge"/>
          <c:x val="7.135979953725298E-2"/>
          <c:y val="0.79119566335615099"/>
          <c:w val="0.88176638176632016"/>
          <c:h val="0.12901688470044329"/>
        </c:manualLayout>
      </c:layout>
      <c:overlay val="0"/>
    </c:legend>
    <c:plotVisOnly val="1"/>
    <c:dispBlanksAs val="gap"/>
    <c:showDLblsOverMax val="0"/>
  </c:chart>
  <c:spPr>
    <a:ln>
      <a:noFill/>
    </a:ln>
  </c:spPr>
  <c:txPr>
    <a:bodyPr/>
    <a:lstStyle/>
    <a:p>
      <a:pPr>
        <a:defRPr sz="1000">
          <a:latin typeface="Arial" pitchFamily="34" charset="0"/>
          <a:cs typeface="Arial" pitchFamily="34" charset="0"/>
        </a:defRPr>
      </a:pPr>
      <a:endParaRPr lang="en-US"/>
    </a:p>
  </c:txPr>
  <c:printSettings>
    <c:headerFooter/>
    <c:pageMargins b="0.75000000000001465" l="0.70000000000000062" r="0.70000000000000062" t="0.75000000000001465" header="0.30000000000000032" footer="0.30000000000000032"/>
    <c:pageSetup orientation="landscape"/>
  </c:printSettings>
  <c:userShapes r:id="rId1"/>
</c:chartSpace>
</file>

<file path=xl/charts/chart2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 algn="l">
              <a:defRPr sz="1400"/>
            </a:pPr>
            <a:r>
              <a:rPr lang="en-US" sz="1400" b="0"/>
              <a:t>U.S. natural gas production and imports</a:t>
            </a:r>
          </a:p>
          <a:p>
            <a:pPr algn="l">
              <a:defRPr sz="1400"/>
            </a:pPr>
            <a:r>
              <a:rPr lang="en-US" sz="1000" b="0"/>
              <a:t>billion cubic feet per day (Bcf/d)</a:t>
            </a:r>
          </a:p>
        </c:rich>
      </c:tx>
      <c:layout>
        <c:manualLayout>
          <c:xMode val="edge"/>
          <c:yMode val="edge"/>
          <c:x val="8.9884918231375004E-3"/>
          <c:y val="1.574803149606387E-2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6.09194582384519E-2"/>
          <c:y val="0.1731954215782199"/>
          <c:w val="0.88334110675189992"/>
          <c:h val="0.52391309074531356"/>
        </c:manualLayout>
      </c:layout>
      <c:barChart>
        <c:barDir val="col"/>
        <c:grouping val="clustered"/>
        <c:varyColors val="0"/>
        <c:ser>
          <c:idx val="2"/>
          <c:order val="2"/>
          <c:tx>
            <c:v>Federal Gulf of Mexico production (right axis)</c:v>
          </c:tx>
          <c:spPr>
            <a:solidFill>
              <a:schemeClr val="accent1"/>
            </a:solidFill>
          </c:spPr>
          <c:invertIfNegative val="0"/>
          <c:cat>
            <c:numRef>
              <c:f>'Fig18'!$J$26:$M$26</c:f>
              <c:numCache>
                <c:formatCode>General</c:formatCode>
                <c:ptCount val="4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</c:numCache>
            </c:numRef>
          </c:cat>
          <c:val>
            <c:numRef>
              <c:f>'Fig18'!$J$27:$M$27</c:f>
              <c:numCache>
                <c:formatCode>0.00</c:formatCode>
                <c:ptCount val="4"/>
                <c:pt idx="0">
                  <c:v>-0.24359657189999995</c:v>
                </c:pt>
                <c:pt idx="1">
                  <c:v>-0.38172003900000018</c:v>
                </c:pt>
                <c:pt idx="2">
                  <c:v>0.38867497530000028</c:v>
                </c:pt>
                <c:pt idx="3">
                  <c:v>-3.7671232800000176E-2</c:v>
                </c:pt>
              </c:numCache>
            </c:numRef>
          </c:val>
        </c:ser>
        <c:ser>
          <c:idx val="3"/>
          <c:order val="3"/>
          <c:tx>
            <c:v>U.S. non-Gulf of Mexico production (right axis)</c:v>
          </c:tx>
          <c:spPr>
            <a:solidFill>
              <a:schemeClr val="accent4"/>
            </a:solidFill>
          </c:spPr>
          <c:invertIfNegative val="0"/>
          <c:cat>
            <c:numRef>
              <c:f>'Fig18'!$B$35:$B$82</c:f>
              <c:numCache>
                <c:formatCode>mmm\ yyyy</c:formatCode>
                <c:ptCount val="48"/>
                <c:pt idx="0">
                  <c:v>42370</c:v>
                </c:pt>
                <c:pt idx="1">
                  <c:v>42401</c:v>
                </c:pt>
                <c:pt idx="2">
                  <c:v>42430</c:v>
                </c:pt>
                <c:pt idx="3">
                  <c:v>42461</c:v>
                </c:pt>
                <c:pt idx="4">
                  <c:v>42491</c:v>
                </c:pt>
                <c:pt idx="5">
                  <c:v>42522</c:v>
                </c:pt>
                <c:pt idx="6">
                  <c:v>42552</c:v>
                </c:pt>
                <c:pt idx="7">
                  <c:v>42583</c:v>
                </c:pt>
                <c:pt idx="8">
                  <c:v>42614</c:v>
                </c:pt>
                <c:pt idx="9">
                  <c:v>42644</c:v>
                </c:pt>
                <c:pt idx="10">
                  <c:v>42675</c:v>
                </c:pt>
                <c:pt idx="11">
                  <c:v>42705</c:v>
                </c:pt>
                <c:pt idx="12">
                  <c:v>42736</c:v>
                </c:pt>
                <c:pt idx="13">
                  <c:v>42767</c:v>
                </c:pt>
                <c:pt idx="14">
                  <c:v>42795</c:v>
                </c:pt>
                <c:pt idx="15">
                  <c:v>42826</c:v>
                </c:pt>
                <c:pt idx="16">
                  <c:v>42856</c:v>
                </c:pt>
                <c:pt idx="17">
                  <c:v>42887</c:v>
                </c:pt>
                <c:pt idx="18">
                  <c:v>42917</c:v>
                </c:pt>
                <c:pt idx="19">
                  <c:v>42948</c:v>
                </c:pt>
                <c:pt idx="20">
                  <c:v>42979</c:v>
                </c:pt>
                <c:pt idx="21">
                  <c:v>43009</c:v>
                </c:pt>
                <c:pt idx="22">
                  <c:v>43040</c:v>
                </c:pt>
                <c:pt idx="23">
                  <c:v>43070</c:v>
                </c:pt>
                <c:pt idx="24">
                  <c:v>43101</c:v>
                </c:pt>
                <c:pt idx="25">
                  <c:v>43132</c:v>
                </c:pt>
                <c:pt idx="26">
                  <c:v>43160</c:v>
                </c:pt>
                <c:pt idx="27">
                  <c:v>43191</c:v>
                </c:pt>
                <c:pt idx="28">
                  <c:v>43221</c:v>
                </c:pt>
                <c:pt idx="29">
                  <c:v>43252</c:v>
                </c:pt>
                <c:pt idx="30">
                  <c:v>43282</c:v>
                </c:pt>
                <c:pt idx="31">
                  <c:v>43313</c:v>
                </c:pt>
                <c:pt idx="32">
                  <c:v>43344</c:v>
                </c:pt>
                <c:pt idx="33">
                  <c:v>43374</c:v>
                </c:pt>
                <c:pt idx="34">
                  <c:v>43405</c:v>
                </c:pt>
                <c:pt idx="35">
                  <c:v>43435</c:v>
                </c:pt>
                <c:pt idx="36">
                  <c:v>43466</c:v>
                </c:pt>
                <c:pt idx="37">
                  <c:v>43497</c:v>
                </c:pt>
                <c:pt idx="38">
                  <c:v>43525</c:v>
                </c:pt>
                <c:pt idx="39">
                  <c:v>43556</c:v>
                </c:pt>
                <c:pt idx="40">
                  <c:v>43586</c:v>
                </c:pt>
                <c:pt idx="41">
                  <c:v>43617</c:v>
                </c:pt>
                <c:pt idx="42">
                  <c:v>43647</c:v>
                </c:pt>
                <c:pt idx="43">
                  <c:v>43678</c:v>
                </c:pt>
                <c:pt idx="44">
                  <c:v>43709</c:v>
                </c:pt>
                <c:pt idx="45">
                  <c:v>43739</c:v>
                </c:pt>
                <c:pt idx="46">
                  <c:v>43770</c:v>
                </c:pt>
                <c:pt idx="47">
                  <c:v>43800</c:v>
                </c:pt>
              </c:numCache>
            </c:numRef>
          </c:cat>
          <c:val>
            <c:numRef>
              <c:f>'Fig18'!$J$28:$M$28</c:f>
              <c:numCache>
                <c:formatCode>0.00</c:formatCode>
                <c:ptCount val="4"/>
                <c:pt idx="0">
                  <c:v>-0.77165860764000627</c:v>
                </c:pt>
                <c:pt idx="1">
                  <c:v>1.4915179279600039</c:v>
                </c:pt>
                <c:pt idx="2">
                  <c:v>8.5148592453700047</c:v>
                </c:pt>
                <c:pt idx="3">
                  <c:v>1.2812278616599997</c:v>
                </c:pt>
              </c:numCache>
            </c:numRef>
          </c:val>
        </c:ser>
        <c:ser>
          <c:idx val="4"/>
          <c:order val="4"/>
          <c:tx>
            <c:v>U.S. net imports (right axis)</c:v>
          </c:tx>
          <c:spPr>
            <a:solidFill>
              <a:schemeClr val="accent3"/>
            </a:solidFill>
          </c:spPr>
          <c:invertIfNegative val="0"/>
          <c:cat>
            <c:numRef>
              <c:f>'Fig18'!$B$35:$B$82</c:f>
              <c:numCache>
                <c:formatCode>mmm\ yyyy</c:formatCode>
                <c:ptCount val="48"/>
                <c:pt idx="0">
                  <c:v>42370</c:v>
                </c:pt>
                <c:pt idx="1">
                  <c:v>42401</c:v>
                </c:pt>
                <c:pt idx="2">
                  <c:v>42430</c:v>
                </c:pt>
                <c:pt idx="3">
                  <c:v>42461</c:v>
                </c:pt>
                <c:pt idx="4">
                  <c:v>42491</c:v>
                </c:pt>
                <c:pt idx="5">
                  <c:v>42522</c:v>
                </c:pt>
                <c:pt idx="6">
                  <c:v>42552</c:v>
                </c:pt>
                <c:pt idx="7">
                  <c:v>42583</c:v>
                </c:pt>
                <c:pt idx="8">
                  <c:v>42614</c:v>
                </c:pt>
                <c:pt idx="9">
                  <c:v>42644</c:v>
                </c:pt>
                <c:pt idx="10">
                  <c:v>42675</c:v>
                </c:pt>
                <c:pt idx="11">
                  <c:v>42705</c:v>
                </c:pt>
                <c:pt idx="12">
                  <c:v>42736</c:v>
                </c:pt>
                <c:pt idx="13">
                  <c:v>42767</c:v>
                </c:pt>
                <c:pt idx="14">
                  <c:v>42795</c:v>
                </c:pt>
                <c:pt idx="15">
                  <c:v>42826</c:v>
                </c:pt>
                <c:pt idx="16">
                  <c:v>42856</c:v>
                </c:pt>
                <c:pt idx="17">
                  <c:v>42887</c:v>
                </c:pt>
                <c:pt idx="18">
                  <c:v>42917</c:v>
                </c:pt>
                <c:pt idx="19">
                  <c:v>42948</c:v>
                </c:pt>
                <c:pt idx="20">
                  <c:v>42979</c:v>
                </c:pt>
                <c:pt idx="21">
                  <c:v>43009</c:v>
                </c:pt>
                <c:pt idx="22">
                  <c:v>43040</c:v>
                </c:pt>
                <c:pt idx="23">
                  <c:v>43070</c:v>
                </c:pt>
                <c:pt idx="24">
                  <c:v>43101</c:v>
                </c:pt>
                <c:pt idx="25">
                  <c:v>43132</c:v>
                </c:pt>
                <c:pt idx="26">
                  <c:v>43160</c:v>
                </c:pt>
                <c:pt idx="27">
                  <c:v>43191</c:v>
                </c:pt>
                <c:pt idx="28">
                  <c:v>43221</c:v>
                </c:pt>
                <c:pt idx="29">
                  <c:v>43252</c:v>
                </c:pt>
                <c:pt idx="30">
                  <c:v>43282</c:v>
                </c:pt>
                <c:pt idx="31">
                  <c:v>43313</c:v>
                </c:pt>
                <c:pt idx="32">
                  <c:v>43344</c:v>
                </c:pt>
                <c:pt idx="33">
                  <c:v>43374</c:v>
                </c:pt>
                <c:pt idx="34">
                  <c:v>43405</c:v>
                </c:pt>
                <c:pt idx="35">
                  <c:v>43435</c:v>
                </c:pt>
                <c:pt idx="36">
                  <c:v>43466</c:v>
                </c:pt>
                <c:pt idx="37">
                  <c:v>43497</c:v>
                </c:pt>
                <c:pt idx="38">
                  <c:v>43525</c:v>
                </c:pt>
                <c:pt idx="39">
                  <c:v>43556</c:v>
                </c:pt>
                <c:pt idx="40">
                  <c:v>43586</c:v>
                </c:pt>
                <c:pt idx="41">
                  <c:v>43617</c:v>
                </c:pt>
                <c:pt idx="42">
                  <c:v>43647</c:v>
                </c:pt>
                <c:pt idx="43">
                  <c:v>43678</c:v>
                </c:pt>
                <c:pt idx="44">
                  <c:v>43709</c:v>
                </c:pt>
                <c:pt idx="45">
                  <c:v>43739</c:v>
                </c:pt>
                <c:pt idx="46">
                  <c:v>43770</c:v>
                </c:pt>
                <c:pt idx="47">
                  <c:v>43800</c:v>
                </c:pt>
              </c:numCache>
            </c:numRef>
          </c:cat>
          <c:val>
            <c:numRef>
              <c:f>'Fig18'!$J$29:$M$29</c:f>
              <c:numCache>
                <c:formatCode>0.00</c:formatCode>
                <c:ptCount val="4"/>
                <c:pt idx="0">
                  <c:v>-0.72718667500000023</c:v>
                </c:pt>
                <c:pt idx="1">
                  <c:v>-2.18560908121</c:v>
                </c:pt>
                <c:pt idx="2">
                  <c:v>-2.0903969670900002</c:v>
                </c:pt>
                <c:pt idx="3">
                  <c:v>-1.9612890273999999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474439904"/>
        <c:axId val="474440464"/>
      </c:barChart>
      <c:lineChart>
        <c:grouping val="standard"/>
        <c:varyColors val="0"/>
        <c:ser>
          <c:idx val="0"/>
          <c:order val="0"/>
          <c:tx>
            <c:v>Total marketed production (left axis)</c:v>
          </c:tx>
          <c:spPr>
            <a:ln>
              <a:solidFill>
                <a:schemeClr val="tx1"/>
              </a:solidFill>
            </a:ln>
          </c:spPr>
          <c:marker>
            <c:symbol val="none"/>
          </c:marker>
          <c:cat>
            <c:numRef>
              <c:f>'Fig18'!$B$35:$B$82</c:f>
              <c:numCache>
                <c:formatCode>mmm\ yyyy</c:formatCode>
                <c:ptCount val="48"/>
                <c:pt idx="0">
                  <c:v>42370</c:v>
                </c:pt>
                <c:pt idx="1">
                  <c:v>42401</c:v>
                </c:pt>
                <c:pt idx="2">
                  <c:v>42430</c:v>
                </c:pt>
                <c:pt idx="3">
                  <c:v>42461</c:v>
                </c:pt>
                <c:pt idx="4">
                  <c:v>42491</c:v>
                </c:pt>
                <c:pt idx="5">
                  <c:v>42522</c:v>
                </c:pt>
                <c:pt idx="6">
                  <c:v>42552</c:v>
                </c:pt>
                <c:pt idx="7">
                  <c:v>42583</c:v>
                </c:pt>
                <c:pt idx="8">
                  <c:v>42614</c:v>
                </c:pt>
                <c:pt idx="9">
                  <c:v>42644</c:v>
                </c:pt>
                <c:pt idx="10">
                  <c:v>42675</c:v>
                </c:pt>
                <c:pt idx="11">
                  <c:v>42705</c:v>
                </c:pt>
                <c:pt idx="12">
                  <c:v>42736</c:v>
                </c:pt>
                <c:pt idx="13">
                  <c:v>42767</c:v>
                </c:pt>
                <c:pt idx="14">
                  <c:v>42795</c:v>
                </c:pt>
                <c:pt idx="15">
                  <c:v>42826</c:v>
                </c:pt>
                <c:pt idx="16">
                  <c:v>42856</c:v>
                </c:pt>
                <c:pt idx="17">
                  <c:v>42887</c:v>
                </c:pt>
                <c:pt idx="18">
                  <c:v>42917</c:v>
                </c:pt>
                <c:pt idx="19">
                  <c:v>42948</c:v>
                </c:pt>
                <c:pt idx="20">
                  <c:v>42979</c:v>
                </c:pt>
                <c:pt idx="21">
                  <c:v>43009</c:v>
                </c:pt>
                <c:pt idx="22">
                  <c:v>43040</c:v>
                </c:pt>
                <c:pt idx="23">
                  <c:v>43070</c:v>
                </c:pt>
                <c:pt idx="24">
                  <c:v>43101</c:v>
                </c:pt>
                <c:pt idx="25">
                  <c:v>43132</c:v>
                </c:pt>
                <c:pt idx="26">
                  <c:v>43160</c:v>
                </c:pt>
                <c:pt idx="27">
                  <c:v>43191</c:v>
                </c:pt>
                <c:pt idx="28">
                  <c:v>43221</c:v>
                </c:pt>
                <c:pt idx="29">
                  <c:v>43252</c:v>
                </c:pt>
                <c:pt idx="30">
                  <c:v>43282</c:v>
                </c:pt>
                <c:pt idx="31">
                  <c:v>43313</c:v>
                </c:pt>
                <c:pt idx="32">
                  <c:v>43344</c:v>
                </c:pt>
                <c:pt idx="33">
                  <c:v>43374</c:v>
                </c:pt>
                <c:pt idx="34">
                  <c:v>43405</c:v>
                </c:pt>
                <c:pt idx="35">
                  <c:v>43435</c:v>
                </c:pt>
                <c:pt idx="36">
                  <c:v>43466</c:v>
                </c:pt>
                <c:pt idx="37">
                  <c:v>43497</c:v>
                </c:pt>
                <c:pt idx="38">
                  <c:v>43525</c:v>
                </c:pt>
                <c:pt idx="39">
                  <c:v>43556</c:v>
                </c:pt>
                <c:pt idx="40">
                  <c:v>43586</c:v>
                </c:pt>
                <c:pt idx="41">
                  <c:v>43617</c:v>
                </c:pt>
                <c:pt idx="42">
                  <c:v>43647</c:v>
                </c:pt>
                <c:pt idx="43">
                  <c:v>43678</c:v>
                </c:pt>
                <c:pt idx="44">
                  <c:v>43709</c:v>
                </c:pt>
                <c:pt idx="45">
                  <c:v>43739</c:v>
                </c:pt>
                <c:pt idx="46">
                  <c:v>43770</c:v>
                </c:pt>
                <c:pt idx="47">
                  <c:v>43800</c:v>
                </c:pt>
              </c:numCache>
            </c:numRef>
          </c:cat>
          <c:val>
            <c:numRef>
              <c:f>'Fig18'!$C$35:$C$82</c:f>
              <c:numCache>
                <c:formatCode>#,##0.00</c:formatCode>
                <c:ptCount val="48"/>
                <c:pt idx="0">
                  <c:v>78.802749839000001</c:v>
                </c:pt>
                <c:pt idx="1">
                  <c:v>79.814588240999996</c:v>
                </c:pt>
                <c:pt idx="2">
                  <c:v>78.989994676999999</c:v>
                </c:pt>
                <c:pt idx="3">
                  <c:v>78.876574466999998</c:v>
                </c:pt>
                <c:pt idx="4">
                  <c:v>78.498340515999999</c:v>
                </c:pt>
                <c:pt idx="5">
                  <c:v>77.428476867000001</c:v>
                </c:pt>
                <c:pt idx="6">
                  <c:v>78.086887161000007</c:v>
                </c:pt>
                <c:pt idx="7">
                  <c:v>77.261902774000006</c:v>
                </c:pt>
                <c:pt idx="8">
                  <c:v>76.788316832999996</c:v>
                </c:pt>
                <c:pt idx="9">
                  <c:v>76.287394903000006</c:v>
                </c:pt>
                <c:pt idx="10">
                  <c:v>76.990765167000006</c:v>
                </c:pt>
                <c:pt idx="11">
                  <c:v>76.012760903</c:v>
                </c:pt>
                <c:pt idx="12">
                  <c:v>75.456597548000005</c:v>
                </c:pt>
                <c:pt idx="13">
                  <c:v>76.713840500000003</c:v>
                </c:pt>
                <c:pt idx="14">
                  <c:v>76.813630548000006</c:v>
                </c:pt>
                <c:pt idx="15">
                  <c:v>76.935265866999998</c:v>
                </c:pt>
                <c:pt idx="16">
                  <c:v>77.133766613000006</c:v>
                </c:pt>
                <c:pt idx="17">
                  <c:v>78.026131433000003</c:v>
                </c:pt>
                <c:pt idx="18">
                  <c:v>78.820342676999999</c:v>
                </c:pt>
                <c:pt idx="19">
                  <c:v>78.829114290000007</c:v>
                </c:pt>
                <c:pt idx="20">
                  <c:v>80.274736899999994</c:v>
                </c:pt>
                <c:pt idx="21">
                  <c:v>80.857103547999998</c:v>
                </c:pt>
                <c:pt idx="22">
                  <c:v>83.193727100000004</c:v>
                </c:pt>
                <c:pt idx="23">
                  <c:v>83.885206289999999</c:v>
                </c:pt>
                <c:pt idx="24">
                  <c:v>85.258679999999998</c:v>
                </c:pt>
                <c:pt idx="25">
                  <c:v>86.457859999999997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</c:numCache>
            </c:numRef>
          </c:val>
          <c:smooth val="0"/>
        </c:ser>
        <c:ser>
          <c:idx val="1"/>
          <c:order val="1"/>
          <c:tx>
            <c:v>Marketed production forecast (left axis)</c:v>
          </c:tx>
          <c:spPr>
            <a:ln>
              <a:solidFill>
                <a:schemeClr val="tx1"/>
              </a:solidFill>
              <a:prstDash val="sysDash"/>
            </a:ln>
          </c:spPr>
          <c:marker>
            <c:symbol val="none"/>
          </c:marker>
          <c:cat>
            <c:numRef>
              <c:f>'Fig18'!$B$35:$B$82</c:f>
              <c:numCache>
                <c:formatCode>mmm\ yyyy</c:formatCode>
                <c:ptCount val="48"/>
                <c:pt idx="0">
                  <c:v>42370</c:v>
                </c:pt>
                <c:pt idx="1">
                  <c:v>42401</c:v>
                </c:pt>
                <c:pt idx="2">
                  <c:v>42430</c:v>
                </c:pt>
                <c:pt idx="3">
                  <c:v>42461</c:v>
                </c:pt>
                <c:pt idx="4">
                  <c:v>42491</c:v>
                </c:pt>
                <c:pt idx="5">
                  <c:v>42522</c:v>
                </c:pt>
                <c:pt idx="6">
                  <c:v>42552</c:v>
                </c:pt>
                <c:pt idx="7">
                  <c:v>42583</c:v>
                </c:pt>
                <c:pt idx="8">
                  <c:v>42614</c:v>
                </c:pt>
                <c:pt idx="9">
                  <c:v>42644</c:v>
                </c:pt>
                <c:pt idx="10">
                  <c:v>42675</c:v>
                </c:pt>
                <c:pt idx="11">
                  <c:v>42705</c:v>
                </c:pt>
                <c:pt idx="12">
                  <c:v>42736</c:v>
                </c:pt>
                <c:pt idx="13">
                  <c:v>42767</c:v>
                </c:pt>
                <c:pt idx="14">
                  <c:v>42795</c:v>
                </c:pt>
                <c:pt idx="15">
                  <c:v>42826</c:v>
                </c:pt>
                <c:pt idx="16">
                  <c:v>42856</c:v>
                </c:pt>
                <c:pt idx="17">
                  <c:v>42887</c:v>
                </c:pt>
                <c:pt idx="18">
                  <c:v>42917</c:v>
                </c:pt>
                <c:pt idx="19">
                  <c:v>42948</c:v>
                </c:pt>
                <c:pt idx="20">
                  <c:v>42979</c:v>
                </c:pt>
                <c:pt idx="21">
                  <c:v>43009</c:v>
                </c:pt>
                <c:pt idx="22">
                  <c:v>43040</c:v>
                </c:pt>
                <c:pt idx="23">
                  <c:v>43070</c:v>
                </c:pt>
                <c:pt idx="24">
                  <c:v>43101</c:v>
                </c:pt>
                <c:pt idx="25">
                  <c:v>43132</c:v>
                </c:pt>
                <c:pt idx="26">
                  <c:v>43160</c:v>
                </c:pt>
                <c:pt idx="27">
                  <c:v>43191</c:v>
                </c:pt>
                <c:pt idx="28">
                  <c:v>43221</c:v>
                </c:pt>
                <c:pt idx="29">
                  <c:v>43252</c:v>
                </c:pt>
                <c:pt idx="30">
                  <c:v>43282</c:v>
                </c:pt>
                <c:pt idx="31">
                  <c:v>43313</c:v>
                </c:pt>
                <c:pt idx="32">
                  <c:v>43344</c:v>
                </c:pt>
                <c:pt idx="33">
                  <c:v>43374</c:v>
                </c:pt>
                <c:pt idx="34">
                  <c:v>43405</c:v>
                </c:pt>
                <c:pt idx="35">
                  <c:v>43435</c:v>
                </c:pt>
                <c:pt idx="36">
                  <c:v>43466</c:v>
                </c:pt>
                <c:pt idx="37">
                  <c:v>43497</c:v>
                </c:pt>
                <c:pt idx="38">
                  <c:v>43525</c:v>
                </c:pt>
                <c:pt idx="39">
                  <c:v>43556</c:v>
                </c:pt>
                <c:pt idx="40">
                  <c:v>43586</c:v>
                </c:pt>
                <c:pt idx="41">
                  <c:v>43617</c:v>
                </c:pt>
                <c:pt idx="42">
                  <c:v>43647</c:v>
                </c:pt>
                <c:pt idx="43">
                  <c:v>43678</c:v>
                </c:pt>
                <c:pt idx="44">
                  <c:v>43709</c:v>
                </c:pt>
                <c:pt idx="45">
                  <c:v>43739</c:v>
                </c:pt>
                <c:pt idx="46">
                  <c:v>43770</c:v>
                </c:pt>
                <c:pt idx="47">
                  <c:v>43800</c:v>
                </c:pt>
              </c:numCache>
            </c:numRef>
          </c:cat>
          <c:val>
            <c:numRef>
              <c:f>'Fig18'!$D$35:$D$82</c:f>
              <c:numCache>
                <c:formatCode>#,##0.00</c:formatCode>
                <c:ptCount val="48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86.457859999999997</c:v>
                </c:pt>
                <c:pt idx="26">
                  <c:v>87.144559999999998</c:v>
                </c:pt>
                <c:pt idx="27">
                  <c:v>87.418570000000003</c:v>
                </c:pt>
                <c:pt idx="28">
                  <c:v>87.706050000000005</c:v>
                </c:pt>
                <c:pt idx="29">
                  <c:v>87.84169</c:v>
                </c:pt>
                <c:pt idx="30">
                  <c:v>88.255790000000005</c:v>
                </c:pt>
                <c:pt idx="31">
                  <c:v>88.714569999999995</c:v>
                </c:pt>
                <c:pt idx="32">
                  <c:v>88.68638</c:v>
                </c:pt>
                <c:pt idx="33">
                  <c:v>88.827719999999999</c:v>
                </c:pt>
                <c:pt idx="34">
                  <c:v>88.832009999999997</c:v>
                </c:pt>
                <c:pt idx="35">
                  <c:v>88.678510000000003</c:v>
                </c:pt>
                <c:pt idx="36">
                  <c:v>88.755650000000003</c:v>
                </c:pt>
                <c:pt idx="37">
                  <c:v>88.926590000000004</c:v>
                </c:pt>
                <c:pt idx="38">
                  <c:v>89.039950000000005</c:v>
                </c:pt>
                <c:pt idx="39">
                  <c:v>88.895560000000003</c:v>
                </c:pt>
                <c:pt idx="40">
                  <c:v>88.855040000000002</c:v>
                </c:pt>
                <c:pt idx="41">
                  <c:v>88.767240000000001</c:v>
                </c:pt>
                <c:pt idx="42">
                  <c:v>88.837199999999996</c:v>
                </c:pt>
                <c:pt idx="43">
                  <c:v>89.092849999999999</c:v>
                </c:pt>
                <c:pt idx="44">
                  <c:v>89.108469999999997</c:v>
                </c:pt>
                <c:pt idx="45">
                  <c:v>89.295919999999995</c:v>
                </c:pt>
                <c:pt idx="46">
                  <c:v>89.503150000000005</c:v>
                </c:pt>
                <c:pt idx="47">
                  <c:v>89.738339999999994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74438784"/>
        <c:axId val="474439344"/>
      </c:lineChart>
      <c:dateAx>
        <c:axId val="474438784"/>
        <c:scaling>
          <c:orientation val="minMax"/>
        </c:scaling>
        <c:delete val="0"/>
        <c:axPos val="b"/>
        <c:numFmt formatCode="mmm\ yyyy" sourceLinked="1"/>
        <c:majorTickMark val="cross"/>
        <c:minorTickMark val="out"/>
        <c:tickLblPos val="none"/>
        <c:spPr>
          <a:ln w="9525">
            <a:solidFill>
              <a:schemeClr val="tx1"/>
            </a:solidFill>
          </a:ln>
        </c:spPr>
        <c:crossAx val="474439344"/>
        <c:crosses val="autoZero"/>
        <c:auto val="1"/>
        <c:lblOffset val="100"/>
        <c:baseTimeUnit val="months"/>
        <c:majorUnit val="12"/>
        <c:majorTimeUnit val="months"/>
        <c:minorUnit val="1"/>
        <c:minorTimeUnit val="months"/>
      </c:dateAx>
      <c:valAx>
        <c:axId val="474439344"/>
        <c:scaling>
          <c:orientation val="minMax"/>
          <c:max val="92"/>
          <c:min val="70"/>
        </c:scaling>
        <c:delete val="0"/>
        <c:axPos val="l"/>
        <c:majorGridlines>
          <c:spPr>
            <a:ln>
              <a:solidFill>
                <a:schemeClr val="bg1">
                  <a:lumMod val="75000"/>
                </a:schemeClr>
              </a:solidFill>
            </a:ln>
          </c:spPr>
        </c:majorGridlines>
        <c:numFmt formatCode="#,##0" sourceLinked="0"/>
        <c:majorTickMark val="out"/>
        <c:minorTickMark val="none"/>
        <c:tickLblPos val="nextTo"/>
        <c:spPr>
          <a:ln>
            <a:noFill/>
          </a:ln>
        </c:spPr>
        <c:crossAx val="474438784"/>
        <c:crosses val="autoZero"/>
        <c:crossBetween val="between"/>
        <c:majorUnit val="2"/>
      </c:valAx>
      <c:catAx>
        <c:axId val="47443990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low"/>
        <c:spPr>
          <a:ln w="9525">
            <a:solidFill>
              <a:schemeClr val="tx1"/>
            </a:solidFill>
          </a:ln>
        </c:spPr>
        <c:crossAx val="474440464"/>
        <c:crossesAt val="0"/>
        <c:auto val="1"/>
        <c:lblAlgn val="ctr"/>
        <c:lblOffset val="100"/>
        <c:noMultiLvlLbl val="0"/>
      </c:catAx>
      <c:valAx>
        <c:axId val="474440464"/>
        <c:scaling>
          <c:orientation val="minMax"/>
          <c:max val="8"/>
          <c:min val="-3"/>
        </c:scaling>
        <c:delete val="0"/>
        <c:axPos val="r"/>
        <c:numFmt formatCode="0" sourceLinked="0"/>
        <c:majorTickMark val="out"/>
        <c:minorTickMark val="none"/>
        <c:tickLblPos val="nextTo"/>
        <c:spPr>
          <a:ln>
            <a:noFill/>
          </a:ln>
        </c:spPr>
        <c:crossAx val="474439904"/>
        <c:crosses val="max"/>
        <c:crossBetween val="between"/>
        <c:majorUnit val="1"/>
        <c:minorUnit val="0.5"/>
      </c:valAx>
    </c:plotArea>
    <c:legend>
      <c:legendPos val="b"/>
      <c:layout>
        <c:manualLayout>
          <c:xMode val="edge"/>
          <c:yMode val="edge"/>
          <c:x val="1.1329437478851729E-2"/>
          <c:y val="0.7760965382286199"/>
          <c:w val="0.97354226020892731"/>
          <c:h val="0.15309944245136672"/>
        </c:manualLayout>
      </c:layout>
      <c:overlay val="0"/>
      <c:txPr>
        <a:bodyPr/>
        <a:lstStyle/>
        <a:p>
          <a:pPr>
            <a:defRPr sz="800"/>
          </a:pPr>
          <a:endParaRPr lang="en-US"/>
        </a:p>
      </c:txPr>
    </c:legend>
    <c:plotVisOnly val="1"/>
    <c:dispBlanksAs val="gap"/>
    <c:showDLblsOverMax val="0"/>
  </c:chart>
  <c:spPr>
    <a:ln>
      <a:noFill/>
    </a:ln>
  </c:spPr>
  <c:txPr>
    <a:bodyPr/>
    <a:lstStyle/>
    <a:p>
      <a:pPr>
        <a:defRPr sz="1000">
          <a:latin typeface="Arial" pitchFamily="34" charset="0"/>
          <a:cs typeface="Arial" pitchFamily="34" charset="0"/>
        </a:defRPr>
      </a:pPr>
      <a:endParaRPr lang="en-US"/>
    </a:p>
  </c:txPr>
  <c:printSettings>
    <c:headerFooter/>
    <c:pageMargins b="0.75000000000001465" l="0.70000000000000062" r="0.70000000000000062" t="0.75000000000001465" header="0.30000000000000032" footer="0.30000000000000032"/>
    <c:pageSetup orientation="landscape"/>
  </c:printSettings>
  <c:userShapes r:id="rId1"/>
</c:chartSpace>
</file>

<file path=xl/charts/chart2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 algn="l">
              <a:defRPr sz="1400"/>
            </a:pPr>
            <a:r>
              <a:rPr lang="en-US" sz="1400" b="0"/>
              <a:t>U.S. working natural gas in storage</a:t>
            </a:r>
          </a:p>
          <a:p>
            <a:pPr algn="l">
              <a:defRPr sz="1400"/>
            </a:pPr>
            <a:r>
              <a:rPr lang="en-US" sz="1000" b="0"/>
              <a:t>billion cubic feet</a:t>
            </a:r>
          </a:p>
        </c:rich>
      </c:tx>
      <c:layout>
        <c:manualLayout>
          <c:xMode val="edge"/>
          <c:yMode val="edge"/>
          <c:x val="9.2923854603644638E-3"/>
          <c:y val="1.574803149606387E-2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9.6593908667399767E-2"/>
          <c:y val="0.17117395828480017"/>
          <c:w val="0.81314639088917362"/>
          <c:h val="0.59641553681529458"/>
        </c:manualLayout>
      </c:layout>
      <c:areaChart>
        <c:grouping val="stacked"/>
        <c:varyColors val="0"/>
        <c:ser>
          <c:idx val="1"/>
          <c:order val="1"/>
          <c:tx>
            <c:v>Normal range (low)</c:v>
          </c:tx>
          <c:spPr>
            <a:noFill/>
            <a:ln>
              <a:noFill/>
            </a:ln>
          </c:spPr>
          <c:cat>
            <c:numRef>
              <c:f>'Fig19'!$A$40:$A$111</c:f>
              <c:numCache>
                <c:formatCode>mmm\ yyyy</c:formatCode>
                <c:ptCount val="72"/>
                <c:pt idx="0">
                  <c:v>41640</c:v>
                </c:pt>
                <c:pt idx="1">
                  <c:v>41671</c:v>
                </c:pt>
                <c:pt idx="2">
                  <c:v>41699</c:v>
                </c:pt>
                <c:pt idx="3">
                  <c:v>41730</c:v>
                </c:pt>
                <c:pt idx="4">
                  <c:v>41760</c:v>
                </c:pt>
                <c:pt idx="5">
                  <c:v>41791</c:v>
                </c:pt>
                <c:pt idx="6">
                  <c:v>41821</c:v>
                </c:pt>
                <c:pt idx="7">
                  <c:v>41852</c:v>
                </c:pt>
                <c:pt idx="8">
                  <c:v>41883</c:v>
                </c:pt>
                <c:pt idx="9">
                  <c:v>41913</c:v>
                </c:pt>
                <c:pt idx="10">
                  <c:v>41944</c:v>
                </c:pt>
                <c:pt idx="11">
                  <c:v>41974</c:v>
                </c:pt>
                <c:pt idx="12">
                  <c:v>42005</c:v>
                </c:pt>
                <c:pt idx="13">
                  <c:v>42036</c:v>
                </c:pt>
                <c:pt idx="14">
                  <c:v>42064</c:v>
                </c:pt>
                <c:pt idx="15">
                  <c:v>42095</c:v>
                </c:pt>
                <c:pt idx="16">
                  <c:v>42125</c:v>
                </c:pt>
                <c:pt idx="17">
                  <c:v>42156</c:v>
                </c:pt>
                <c:pt idx="18">
                  <c:v>42186</c:v>
                </c:pt>
                <c:pt idx="19">
                  <c:v>42217</c:v>
                </c:pt>
                <c:pt idx="20">
                  <c:v>42248</c:v>
                </c:pt>
                <c:pt idx="21">
                  <c:v>42278</c:v>
                </c:pt>
                <c:pt idx="22">
                  <c:v>42309</c:v>
                </c:pt>
                <c:pt idx="23">
                  <c:v>42339</c:v>
                </c:pt>
                <c:pt idx="24">
                  <c:v>42370</c:v>
                </c:pt>
                <c:pt idx="25">
                  <c:v>42401</c:v>
                </c:pt>
                <c:pt idx="26">
                  <c:v>42430</c:v>
                </c:pt>
                <c:pt idx="27">
                  <c:v>42461</c:v>
                </c:pt>
                <c:pt idx="28">
                  <c:v>42491</c:v>
                </c:pt>
                <c:pt idx="29">
                  <c:v>42522</c:v>
                </c:pt>
                <c:pt idx="30">
                  <c:v>42552</c:v>
                </c:pt>
                <c:pt idx="31">
                  <c:v>42583</c:v>
                </c:pt>
                <c:pt idx="32">
                  <c:v>42614</c:v>
                </c:pt>
                <c:pt idx="33">
                  <c:v>42644</c:v>
                </c:pt>
                <c:pt idx="34">
                  <c:v>42675</c:v>
                </c:pt>
                <c:pt idx="35">
                  <c:v>42705</c:v>
                </c:pt>
                <c:pt idx="36">
                  <c:v>42736</c:v>
                </c:pt>
                <c:pt idx="37">
                  <c:v>42767</c:v>
                </c:pt>
                <c:pt idx="38">
                  <c:v>42795</c:v>
                </c:pt>
                <c:pt idx="39">
                  <c:v>42826</c:v>
                </c:pt>
                <c:pt idx="40">
                  <c:v>42856</c:v>
                </c:pt>
                <c:pt idx="41">
                  <c:v>42887</c:v>
                </c:pt>
                <c:pt idx="42">
                  <c:v>42917</c:v>
                </c:pt>
                <c:pt idx="43">
                  <c:v>42948</c:v>
                </c:pt>
                <c:pt idx="44">
                  <c:v>42979</c:v>
                </c:pt>
                <c:pt idx="45">
                  <c:v>43009</c:v>
                </c:pt>
                <c:pt idx="46">
                  <c:v>43040</c:v>
                </c:pt>
                <c:pt idx="47">
                  <c:v>43070</c:v>
                </c:pt>
                <c:pt idx="48">
                  <c:v>43101</c:v>
                </c:pt>
                <c:pt idx="49">
                  <c:v>43132</c:v>
                </c:pt>
                <c:pt idx="50">
                  <c:v>43160</c:v>
                </c:pt>
                <c:pt idx="51">
                  <c:v>43191</c:v>
                </c:pt>
                <c:pt idx="52">
                  <c:v>43221</c:v>
                </c:pt>
                <c:pt idx="53">
                  <c:v>43252</c:v>
                </c:pt>
                <c:pt idx="54">
                  <c:v>43282</c:v>
                </c:pt>
                <c:pt idx="55">
                  <c:v>43313</c:v>
                </c:pt>
                <c:pt idx="56">
                  <c:v>43344</c:v>
                </c:pt>
                <c:pt idx="57">
                  <c:v>43374</c:v>
                </c:pt>
                <c:pt idx="58">
                  <c:v>43405</c:v>
                </c:pt>
                <c:pt idx="59">
                  <c:v>43435</c:v>
                </c:pt>
                <c:pt idx="60">
                  <c:v>43466</c:v>
                </c:pt>
                <c:pt idx="61">
                  <c:v>43497</c:v>
                </c:pt>
                <c:pt idx="62">
                  <c:v>43525</c:v>
                </c:pt>
                <c:pt idx="63">
                  <c:v>43556</c:v>
                </c:pt>
                <c:pt idx="64">
                  <c:v>43586</c:v>
                </c:pt>
                <c:pt idx="65">
                  <c:v>43617</c:v>
                </c:pt>
                <c:pt idx="66">
                  <c:v>43647</c:v>
                </c:pt>
                <c:pt idx="67">
                  <c:v>43678</c:v>
                </c:pt>
                <c:pt idx="68">
                  <c:v>43709</c:v>
                </c:pt>
                <c:pt idx="69">
                  <c:v>43739</c:v>
                </c:pt>
                <c:pt idx="70">
                  <c:v>43770</c:v>
                </c:pt>
                <c:pt idx="71">
                  <c:v>43800</c:v>
                </c:pt>
              </c:numCache>
            </c:numRef>
          </c:cat>
          <c:val>
            <c:numRef>
              <c:f>'Fig19'!$C$40:$C$111</c:f>
              <c:numCache>
                <c:formatCode>0.0</c:formatCode>
                <c:ptCount val="72"/>
                <c:pt idx="0">
                  <c:v>1924.922</c:v>
                </c:pt>
                <c:pt idx="1">
                  <c:v>1199.9870000000001</c:v>
                </c:pt>
                <c:pt idx="2">
                  <c:v>857.31</c:v>
                </c:pt>
                <c:pt idx="3">
                  <c:v>1066.3800000000001</c:v>
                </c:pt>
                <c:pt idx="4">
                  <c:v>1547.944</c:v>
                </c:pt>
                <c:pt idx="5">
                  <c:v>2005.4749999999999</c:v>
                </c:pt>
                <c:pt idx="6">
                  <c:v>2399.9740000000002</c:v>
                </c:pt>
                <c:pt idx="7">
                  <c:v>2768.3980000000001</c:v>
                </c:pt>
                <c:pt idx="8">
                  <c:v>3187.0160000000001</c:v>
                </c:pt>
                <c:pt idx="9">
                  <c:v>3587.27</c:v>
                </c:pt>
                <c:pt idx="10">
                  <c:v>3426.8679999999999</c:v>
                </c:pt>
                <c:pt idx="11">
                  <c:v>2889.8919999999998</c:v>
                </c:pt>
                <c:pt idx="12">
                  <c:v>1924.922</c:v>
                </c:pt>
                <c:pt idx="13">
                  <c:v>1199.9870000000001</c:v>
                </c:pt>
                <c:pt idx="14">
                  <c:v>857.31</c:v>
                </c:pt>
                <c:pt idx="15">
                  <c:v>1066.3800000000001</c:v>
                </c:pt>
                <c:pt idx="16">
                  <c:v>1547.944</c:v>
                </c:pt>
                <c:pt idx="17">
                  <c:v>2005.4749999999999</c:v>
                </c:pt>
                <c:pt idx="18">
                  <c:v>2399.9740000000002</c:v>
                </c:pt>
                <c:pt idx="19">
                  <c:v>2768.3980000000001</c:v>
                </c:pt>
                <c:pt idx="20">
                  <c:v>3187.0160000000001</c:v>
                </c:pt>
                <c:pt idx="21">
                  <c:v>3587.27</c:v>
                </c:pt>
                <c:pt idx="22">
                  <c:v>3426.8679999999999</c:v>
                </c:pt>
                <c:pt idx="23">
                  <c:v>2889.8919999999998</c:v>
                </c:pt>
                <c:pt idx="24">
                  <c:v>1924.922</c:v>
                </c:pt>
                <c:pt idx="25">
                  <c:v>1199.9870000000001</c:v>
                </c:pt>
                <c:pt idx="26">
                  <c:v>857.31</c:v>
                </c:pt>
                <c:pt idx="27">
                  <c:v>1066.3800000000001</c:v>
                </c:pt>
                <c:pt idx="28">
                  <c:v>1547.944</c:v>
                </c:pt>
                <c:pt idx="29">
                  <c:v>2005.4749999999999</c:v>
                </c:pt>
                <c:pt idx="30">
                  <c:v>2399.9740000000002</c:v>
                </c:pt>
                <c:pt idx="31">
                  <c:v>2768.3980000000001</c:v>
                </c:pt>
                <c:pt idx="32">
                  <c:v>3187.0160000000001</c:v>
                </c:pt>
                <c:pt idx="33">
                  <c:v>3587.27</c:v>
                </c:pt>
                <c:pt idx="34">
                  <c:v>3426.8679999999999</c:v>
                </c:pt>
                <c:pt idx="35">
                  <c:v>2889.8919999999998</c:v>
                </c:pt>
                <c:pt idx="36">
                  <c:v>1924.922</c:v>
                </c:pt>
                <c:pt idx="37">
                  <c:v>1199.9870000000001</c:v>
                </c:pt>
                <c:pt idx="38">
                  <c:v>857.31</c:v>
                </c:pt>
                <c:pt idx="39">
                  <c:v>1066.3800000000001</c:v>
                </c:pt>
                <c:pt idx="40">
                  <c:v>1547.944</c:v>
                </c:pt>
                <c:pt idx="41">
                  <c:v>2005.4749999999999</c:v>
                </c:pt>
                <c:pt idx="42">
                  <c:v>2399.9740000000002</c:v>
                </c:pt>
                <c:pt idx="43">
                  <c:v>2768.3980000000001</c:v>
                </c:pt>
                <c:pt idx="44">
                  <c:v>3187.0160000000001</c:v>
                </c:pt>
                <c:pt idx="45">
                  <c:v>3587.27</c:v>
                </c:pt>
                <c:pt idx="46">
                  <c:v>3426.8679999999999</c:v>
                </c:pt>
                <c:pt idx="47">
                  <c:v>2889.8919999999998</c:v>
                </c:pt>
                <c:pt idx="48">
                  <c:v>1924.922</c:v>
                </c:pt>
                <c:pt idx="49">
                  <c:v>1199.9870000000001</c:v>
                </c:pt>
                <c:pt idx="50">
                  <c:v>857.31</c:v>
                </c:pt>
                <c:pt idx="51">
                  <c:v>1066.3800000000001</c:v>
                </c:pt>
                <c:pt idx="52">
                  <c:v>1547.944</c:v>
                </c:pt>
                <c:pt idx="53">
                  <c:v>2005.4749999999999</c:v>
                </c:pt>
                <c:pt idx="54">
                  <c:v>2399.9740000000002</c:v>
                </c:pt>
                <c:pt idx="55">
                  <c:v>2768.3980000000001</c:v>
                </c:pt>
                <c:pt idx="56">
                  <c:v>3187.0160000000001</c:v>
                </c:pt>
                <c:pt idx="57">
                  <c:v>3587.27</c:v>
                </c:pt>
                <c:pt idx="58">
                  <c:v>3426.8679999999999</c:v>
                </c:pt>
                <c:pt idx="59">
                  <c:v>2889.8919999999998</c:v>
                </c:pt>
                <c:pt idx="60">
                  <c:v>1924.922</c:v>
                </c:pt>
                <c:pt idx="61">
                  <c:v>1199.9870000000001</c:v>
                </c:pt>
                <c:pt idx="62">
                  <c:v>857.31</c:v>
                </c:pt>
                <c:pt idx="63">
                  <c:v>1066.3800000000001</c:v>
                </c:pt>
                <c:pt idx="64">
                  <c:v>1547.944</c:v>
                </c:pt>
                <c:pt idx="65">
                  <c:v>2005.4749999999999</c:v>
                </c:pt>
                <c:pt idx="66">
                  <c:v>2399.9740000000002</c:v>
                </c:pt>
                <c:pt idx="67">
                  <c:v>2768.3980000000001</c:v>
                </c:pt>
                <c:pt idx="68">
                  <c:v>3187.0160000000001</c:v>
                </c:pt>
                <c:pt idx="69">
                  <c:v>3587.27</c:v>
                </c:pt>
                <c:pt idx="70">
                  <c:v>3426.8679999999999</c:v>
                </c:pt>
                <c:pt idx="71">
                  <c:v>2889.8919999999998</c:v>
                </c:pt>
              </c:numCache>
            </c:numRef>
          </c:val>
        </c:ser>
        <c:ser>
          <c:idx val="2"/>
          <c:order val="2"/>
          <c:tx>
            <c:v>Normal range</c:v>
          </c:tx>
          <c:spPr>
            <a:solidFill>
              <a:schemeClr val="accent4">
                <a:lumMod val="60000"/>
                <a:lumOff val="40000"/>
              </a:schemeClr>
            </a:solidFill>
            <a:ln>
              <a:noFill/>
            </a:ln>
          </c:spPr>
          <c:cat>
            <c:numRef>
              <c:f>'Fig19'!$A$40:$A$111</c:f>
              <c:numCache>
                <c:formatCode>mmm\ yyyy</c:formatCode>
                <c:ptCount val="72"/>
                <c:pt idx="0">
                  <c:v>41640</c:v>
                </c:pt>
                <c:pt idx="1">
                  <c:v>41671</c:v>
                </c:pt>
                <c:pt idx="2">
                  <c:v>41699</c:v>
                </c:pt>
                <c:pt idx="3">
                  <c:v>41730</c:v>
                </c:pt>
                <c:pt idx="4">
                  <c:v>41760</c:v>
                </c:pt>
                <c:pt idx="5">
                  <c:v>41791</c:v>
                </c:pt>
                <c:pt idx="6">
                  <c:v>41821</c:v>
                </c:pt>
                <c:pt idx="7">
                  <c:v>41852</c:v>
                </c:pt>
                <c:pt idx="8">
                  <c:v>41883</c:v>
                </c:pt>
                <c:pt idx="9">
                  <c:v>41913</c:v>
                </c:pt>
                <c:pt idx="10">
                  <c:v>41944</c:v>
                </c:pt>
                <c:pt idx="11">
                  <c:v>41974</c:v>
                </c:pt>
                <c:pt idx="12">
                  <c:v>42005</c:v>
                </c:pt>
                <c:pt idx="13">
                  <c:v>42036</c:v>
                </c:pt>
                <c:pt idx="14">
                  <c:v>42064</c:v>
                </c:pt>
                <c:pt idx="15">
                  <c:v>42095</c:v>
                </c:pt>
                <c:pt idx="16">
                  <c:v>42125</c:v>
                </c:pt>
                <c:pt idx="17">
                  <c:v>42156</c:v>
                </c:pt>
                <c:pt idx="18">
                  <c:v>42186</c:v>
                </c:pt>
                <c:pt idx="19">
                  <c:v>42217</c:v>
                </c:pt>
                <c:pt idx="20">
                  <c:v>42248</c:v>
                </c:pt>
                <c:pt idx="21">
                  <c:v>42278</c:v>
                </c:pt>
                <c:pt idx="22">
                  <c:v>42309</c:v>
                </c:pt>
                <c:pt idx="23">
                  <c:v>42339</c:v>
                </c:pt>
                <c:pt idx="24">
                  <c:v>42370</c:v>
                </c:pt>
                <c:pt idx="25">
                  <c:v>42401</c:v>
                </c:pt>
                <c:pt idx="26">
                  <c:v>42430</c:v>
                </c:pt>
                <c:pt idx="27">
                  <c:v>42461</c:v>
                </c:pt>
                <c:pt idx="28">
                  <c:v>42491</c:v>
                </c:pt>
                <c:pt idx="29">
                  <c:v>42522</c:v>
                </c:pt>
                <c:pt idx="30">
                  <c:v>42552</c:v>
                </c:pt>
                <c:pt idx="31">
                  <c:v>42583</c:v>
                </c:pt>
                <c:pt idx="32">
                  <c:v>42614</c:v>
                </c:pt>
                <c:pt idx="33">
                  <c:v>42644</c:v>
                </c:pt>
                <c:pt idx="34">
                  <c:v>42675</c:v>
                </c:pt>
                <c:pt idx="35">
                  <c:v>42705</c:v>
                </c:pt>
                <c:pt idx="36">
                  <c:v>42736</c:v>
                </c:pt>
                <c:pt idx="37">
                  <c:v>42767</c:v>
                </c:pt>
                <c:pt idx="38">
                  <c:v>42795</c:v>
                </c:pt>
                <c:pt idx="39">
                  <c:v>42826</c:v>
                </c:pt>
                <c:pt idx="40">
                  <c:v>42856</c:v>
                </c:pt>
                <c:pt idx="41">
                  <c:v>42887</c:v>
                </c:pt>
                <c:pt idx="42">
                  <c:v>42917</c:v>
                </c:pt>
                <c:pt idx="43">
                  <c:v>42948</c:v>
                </c:pt>
                <c:pt idx="44">
                  <c:v>42979</c:v>
                </c:pt>
                <c:pt idx="45">
                  <c:v>43009</c:v>
                </c:pt>
                <c:pt idx="46">
                  <c:v>43040</c:v>
                </c:pt>
                <c:pt idx="47">
                  <c:v>43070</c:v>
                </c:pt>
                <c:pt idx="48">
                  <c:v>43101</c:v>
                </c:pt>
                <c:pt idx="49">
                  <c:v>43132</c:v>
                </c:pt>
                <c:pt idx="50">
                  <c:v>43160</c:v>
                </c:pt>
                <c:pt idx="51">
                  <c:v>43191</c:v>
                </c:pt>
                <c:pt idx="52">
                  <c:v>43221</c:v>
                </c:pt>
                <c:pt idx="53">
                  <c:v>43252</c:v>
                </c:pt>
                <c:pt idx="54">
                  <c:v>43282</c:v>
                </c:pt>
                <c:pt idx="55">
                  <c:v>43313</c:v>
                </c:pt>
                <c:pt idx="56">
                  <c:v>43344</c:v>
                </c:pt>
                <c:pt idx="57">
                  <c:v>43374</c:v>
                </c:pt>
                <c:pt idx="58">
                  <c:v>43405</c:v>
                </c:pt>
                <c:pt idx="59">
                  <c:v>43435</c:v>
                </c:pt>
                <c:pt idx="60">
                  <c:v>43466</c:v>
                </c:pt>
                <c:pt idx="61">
                  <c:v>43497</c:v>
                </c:pt>
                <c:pt idx="62">
                  <c:v>43525</c:v>
                </c:pt>
                <c:pt idx="63">
                  <c:v>43556</c:v>
                </c:pt>
                <c:pt idx="64">
                  <c:v>43586</c:v>
                </c:pt>
                <c:pt idx="65">
                  <c:v>43617</c:v>
                </c:pt>
                <c:pt idx="66">
                  <c:v>43647</c:v>
                </c:pt>
                <c:pt idx="67">
                  <c:v>43678</c:v>
                </c:pt>
                <c:pt idx="68">
                  <c:v>43709</c:v>
                </c:pt>
                <c:pt idx="69">
                  <c:v>43739</c:v>
                </c:pt>
                <c:pt idx="70">
                  <c:v>43770</c:v>
                </c:pt>
                <c:pt idx="71">
                  <c:v>43800</c:v>
                </c:pt>
              </c:numCache>
            </c:numRef>
          </c:cat>
          <c:val>
            <c:numRef>
              <c:f>'Fig19'!$E$40:$E$111</c:f>
              <c:numCache>
                <c:formatCode>0.0</c:formatCode>
                <c:ptCount val="72"/>
                <c:pt idx="0">
                  <c:v>1013.1669999999999</c:v>
                </c:pt>
                <c:pt idx="1">
                  <c:v>1334.3049999999998</c:v>
                </c:pt>
                <c:pt idx="2">
                  <c:v>1629.0120000000002</c:v>
                </c:pt>
                <c:pt idx="3">
                  <c:v>1579.1799999999998</c:v>
                </c:pt>
                <c:pt idx="4">
                  <c:v>1418.3209999999999</c:v>
                </c:pt>
                <c:pt idx="5">
                  <c:v>1180.5570000000002</c:v>
                </c:pt>
                <c:pt idx="6">
                  <c:v>918.16499999999996</c:v>
                </c:pt>
                <c:pt idx="7">
                  <c:v>672.92699999999968</c:v>
                </c:pt>
                <c:pt idx="8">
                  <c:v>518.14499999999998</c:v>
                </c:pt>
                <c:pt idx="9">
                  <c:v>425.45299999999997</c:v>
                </c:pt>
                <c:pt idx="10">
                  <c:v>549.71300000000019</c:v>
                </c:pt>
                <c:pt idx="11">
                  <c:v>776.74000000000024</c:v>
                </c:pt>
                <c:pt idx="12">
                  <c:v>1013.1669999999999</c:v>
                </c:pt>
                <c:pt idx="13">
                  <c:v>1334.3049999999998</c:v>
                </c:pt>
                <c:pt idx="14">
                  <c:v>1629.0120000000002</c:v>
                </c:pt>
                <c:pt idx="15">
                  <c:v>1579.1799999999998</c:v>
                </c:pt>
                <c:pt idx="16">
                  <c:v>1418.3209999999999</c:v>
                </c:pt>
                <c:pt idx="17">
                  <c:v>1180.5570000000002</c:v>
                </c:pt>
                <c:pt idx="18">
                  <c:v>918.16499999999996</c:v>
                </c:pt>
                <c:pt idx="19">
                  <c:v>672.92699999999968</c:v>
                </c:pt>
                <c:pt idx="20">
                  <c:v>518.14499999999998</c:v>
                </c:pt>
                <c:pt idx="21">
                  <c:v>425.45299999999997</c:v>
                </c:pt>
                <c:pt idx="22">
                  <c:v>549.71300000000019</c:v>
                </c:pt>
                <c:pt idx="23">
                  <c:v>776.74000000000024</c:v>
                </c:pt>
                <c:pt idx="24">
                  <c:v>1013.1669999999999</c:v>
                </c:pt>
                <c:pt idx="25">
                  <c:v>1334.3049999999998</c:v>
                </c:pt>
                <c:pt idx="26">
                  <c:v>1629.0120000000002</c:v>
                </c:pt>
                <c:pt idx="27">
                  <c:v>1579.1799999999998</c:v>
                </c:pt>
                <c:pt idx="28">
                  <c:v>1418.3209999999999</c:v>
                </c:pt>
                <c:pt idx="29">
                  <c:v>1180.5570000000002</c:v>
                </c:pt>
                <c:pt idx="30">
                  <c:v>918.16499999999996</c:v>
                </c:pt>
                <c:pt idx="31">
                  <c:v>672.92699999999968</c:v>
                </c:pt>
                <c:pt idx="32">
                  <c:v>518.14499999999998</c:v>
                </c:pt>
                <c:pt idx="33">
                  <c:v>425.45299999999997</c:v>
                </c:pt>
                <c:pt idx="34">
                  <c:v>549.71300000000019</c:v>
                </c:pt>
                <c:pt idx="35">
                  <c:v>776.74000000000024</c:v>
                </c:pt>
                <c:pt idx="36">
                  <c:v>1013.1669999999999</c:v>
                </c:pt>
                <c:pt idx="37">
                  <c:v>1334.3049999999998</c:v>
                </c:pt>
                <c:pt idx="38">
                  <c:v>1629.0120000000002</c:v>
                </c:pt>
                <c:pt idx="39">
                  <c:v>1579.1799999999998</c:v>
                </c:pt>
                <c:pt idx="40">
                  <c:v>1418.3209999999999</c:v>
                </c:pt>
                <c:pt idx="41">
                  <c:v>1180.5570000000002</c:v>
                </c:pt>
                <c:pt idx="42">
                  <c:v>918.16499999999996</c:v>
                </c:pt>
                <c:pt idx="43">
                  <c:v>672.92699999999968</c:v>
                </c:pt>
                <c:pt idx="44">
                  <c:v>518.14499999999998</c:v>
                </c:pt>
                <c:pt idx="45">
                  <c:v>425.45299999999997</c:v>
                </c:pt>
                <c:pt idx="46">
                  <c:v>549.71300000000019</c:v>
                </c:pt>
                <c:pt idx="47">
                  <c:v>776.74000000000024</c:v>
                </c:pt>
                <c:pt idx="48">
                  <c:v>1013.1669999999999</c:v>
                </c:pt>
                <c:pt idx="49">
                  <c:v>1334.3049999999998</c:v>
                </c:pt>
                <c:pt idx="50">
                  <c:v>1629.0120000000002</c:v>
                </c:pt>
                <c:pt idx="51">
                  <c:v>1579.1799999999998</c:v>
                </c:pt>
                <c:pt idx="52">
                  <c:v>1418.3209999999999</c:v>
                </c:pt>
                <c:pt idx="53">
                  <c:v>1180.5570000000002</c:v>
                </c:pt>
                <c:pt idx="54">
                  <c:v>918.16499999999996</c:v>
                </c:pt>
                <c:pt idx="55">
                  <c:v>672.92699999999968</c:v>
                </c:pt>
                <c:pt idx="56">
                  <c:v>518.14499999999998</c:v>
                </c:pt>
                <c:pt idx="57">
                  <c:v>425.45299999999997</c:v>
                </c:pt>
                <c:pt idx="58">
                  <c:v>549.71300000000019</c:v>
                </c:pt>
                <c:pt idx="59">
                  <c:v>776.74000000000024</c:v>
                </c:pt>
                <c:pt idx="60">
                  <c:v>1013.1669999999999</c:v>
                </c:pt>
                <c:pt idx="61">
                  <c:v>1334.3049999999998</c:v>
                </c:pt>
                <c:pt idx="62">
                  <c:v>1629.0120000000002</c:v>
                </c:pt>
                <c:pt idx="63">
                  <c:v>1579.1799999999998</c:v>
                </c:pt>
                <c:pt idx="64">
                  <c:v>1418.3209999999999</c:v>
                </c:pt>
                <c:pt idx="65">
                  <c:v>1180.5570000000002</c:v>
                </c:pt>
                <c:pt idx="66">
                  <c:v>918.16499999999996</c:v>
                </c:pt>
                <c:pt idx="67">
                  <c:v>672.92699999999968</c:v>
                </c:pt>
                <c:pt idx="68">
                  <c:v>518.14499999999998</c:v>
                </c:pt>
                <c:pt idx="69">
                  <c:v>425.45299999999997</c:v>
                </c:pt>
                <c:pt idx="70">
                  <c:v>549.71300000000019</c:v>
                </c:pt>
                <c:pt idx="71">
                  <c:v>776.74000000000024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74446064"/>
        <c:axId val="474446624"/>
      </c:areaChart>
      <c:barChart>
        <c:barDir val="col"/>
        <c:grouping val="clustered"/>
        <c:varyColors val="0"/>
        <c:ser>
          <c:idx val="3"/>
          <c:order val="4"/>
          <c:tx>
            <c:v>Deviation from average</c:v>
          </c:tx>
          <c:spPr>
            <a:solidFill>
              <a:schemeClr val="accent3"/>
            </a:solidFill>
          </c:spPr>
          <c:invertIfNegative val="0"/>
          <c:val>
            <c:numRef>
              <c:f>'Fig19'!$G$40:$G$111</c:f>
              <c:numCache>
                <c:formatCode>0.0%</c:formatCode>
                <c:ptCount val="72"/>
                <c:pt idx="0">
                  <c:v>-0.23566708518071156</c:v>
                </c:pt>
                <c:pt idx="1">
                  <c:v>-0.39007279864976918</c:v>
                </c:pt>
                <c:pt idx="2">
                  <c:v>-0.50146627565982405</c:v>
                </c:pt>
                <c:pt idx="3">
                  <c:v>-0.44760722520922569</c:v>
                </c:pt>
                <c:pt idx="4">
                  <c:v>-0.33839827437086156</c:v>
                </c:pt>
                <c:pt idx="5">
                  <c:v>-0.25104298839029326</c:v>
                </c:pt>
                <c:pt idx="6">
                  <c:v>-0.18002819503596001</c:v>
                </c:pt>
                <c:pt idx="7">
                  <c:v>-0.13017924529013269</c:v>
                </c:pt>
                <c:pt idx="8">
                  <c:v>-9.6573049766981001E-2</c:v>
                </c:pt>
                <c:pt idx="9">
                  <c:v>-6.4645570114674089E-2</c:v>
                </c:pt>
                <c:pt idx="10">
                  <c:v>-8.2136837750415248E-2</c:v>
                </c:pt>
                <c:pt idx="11">
                  <c:v>-2.0422971487996655E-2</c:v>
                </c:pt>
                <c:pt idx="12">
                  <c:v>-4.4199292099773135E-2</c:v>
                </c:pt>
                <c:pt idx="13">
                  <c:v>-0.15343830361956079</c:v>
                </c:pt>
                <c:pt idx="14">
                  <c:v>-0.14432304468956991</c:v>
                </c:pt>
                <c:pt idx="15">
                  <c:v>-7.1168109887197573E-2</c:v>
                </c:pt>
                <c:pt idx="16">
                  <c:v>-2.2419023088342205E-2</c:v>
                </c:pt>
                <c:pt idx="17">
                  <c:v>-1.1635923256848368E-2</c:v>
                </c:pt>
                <c:pt idx="18">
                  <c:v>-8.4464844045506471E-4</c:v>
                </c:pt>
                <c:pt idx="19">
                  <c:v>1.8508871524578918E-2</c:v>
                </c:pt>
                <c:pt idx="20">
                  <c:v>2.448725462882817E-2</c:v>
                </c:pt>
                <c:pt idx="21">
                  <c:v>2.7920431552097558E-2</c:v>
                </c:pt>
                <c:pt idx="22">
                  <c:v>5.1772422664438489E-2</c:v>
                </c:pt>
                <c:pt idx="23">
                  <c:v>0.14342395386477746</c:v>
                </c:pt>
                <c:pt idx="24">
                  <c:v>0.16663331260616698</c:v>
                </c:pt>
                <c:pt idx="25">
                  <c:v>0.28812531049442947</c:v>
                </c:pt>
                <c:pt idx="26">
                  <c:v>0.44581932622845288</c:v>
                </c:pt>
                <c:pt idx="27">
                  <c:v>0.37041976525767617</c:v>
                </c:pt>
                <c:pt idx="28">
                  <c:v>0.26780170514780655</c:v>
                </c:pt>
                <c:pt idx="29">
                  <c:v>0.18984330675420913</c:v>
                </c:pt>
                <c:pt idx="30">
                  <c:v>0.13367079183006747</c:v>
                </c:pt>
                <c:pt idx="31">
                  <c:v>8.1252012428102427E-2</c:v>
                </c:pt>
                <c:pt idx="32">
                  <c:v>5.0306086430793817E-2</c:v>
                </c:pt>
                <c:pt idx="33">
                  <c:v>4.6288189612918584E-2</c:v>
                </c:pt>
                <c:pt idx="34">
                  <c:v>6.510003058233238E-2</c:v>
                </c:pt>
                <c:pt idx="35">
                  <c:v>2.8138287166739051E-2</c:v>
                </c:pt>
                <c:pt idx="36">
                  <c:v>4.1445596747820224E-2</c:v>
                </c:pt>
                <c:pt idx="37">
                  <c:v>0.18832997378402827</c:v>
                </c:pt>
                <c:pt idx="38">
                  <c:v>0.19986474094052142</c:v>
                </c:pt>
                <c:pt idx="39">
                  <c:v>0.18735489964072038</c:v>
                </c:pt>
                <c:pt idx="40">
                  <c:v>0.12298902983623994</c:v>
                </c:pt>
                <c:pt idx="41">
                  <c:v>8.592240536844753E-2</c:v>
                </c:pt>
                <c:pt idx="42">
                  <c:v>4.3798516805264809E-2</c:v>
                </c:pt>
                <c:pt idx="43">
                  <c:v>2.1217558904917277E-2</c:v>
                </c:pt>
                <c:pt idx="44">
                  <c:v>1.1345817627616661E-2</c:v>
                </c:pt>
                <c:pt idx="45">
                  <c:v>-4.8165954169882008E-3</c:v>
                </c:pt>
                <c:pt idx="46">
                  <c:v>-4.0021125325895301E-4</c:v>
                </c:pt>
                <c:pt idx="47">
                  <c:v>-5.2340081864523769E-2</c:v>
                </c:pt>
                <c:pt idx="48">
                  <c:v>-0.14789309547123342</c:v>
                </c:pt>
                <c:pt idx="49">
                  <c:v>-0.14028602495259546</c:v>
                </c:pt>
                <c:pt idx="50">
                  <c:v>-0.13872252877453317</c:v>
                </c:pt>
                <c:pt idx="51">
                  <c:v>-9.864944064002501E-2</c:v>
                </c:pt>
                <c:pt idx="52">
                  <c:v>-7.5998306785390102E-2</c:v>
                </c:pt>
                <c:pt idx="53">
                  <c:v>-5.6713950201262797E-2</c:v>
                </c:pt>
                <c:pt idx="54">
                  <c:v>-3.8943684477991125E-2</c:v>
                </c:pt>
                <c:pt idx="55">
                  <c:v>-2.6792911628108151E-2</c:v>
                </c:pt>
                <c:pt idx="56">
                  <c:v>-1.1495150206236482E-2</c:v>
                </c:pt>
                <c:pt idx="57">
                  <c:v>-2.0193478376842044E-3</c:v>
                </c:pt>
                <c:pt idx="58">
                  <c:v>1.5399589053592955E-2</c:v>
                </c:pt>
                <c:pt idx="59">
                  <c:v>1.6073283274591121E-2</c:v>
                </c:pt>
                <c:pt idx="60">
                  <c:v>-1.321654647292736E-2</c:v>
                </c:pt>
                <c:pt idx="61">
                  <c:v>-1.6167617129909884E-2</c:v>
                </c:pt>
                <c:pt idx="62">
                  <c:v>8.8133547096145293E-3</c:v>
                </c:pt>
                <c:pt idx="63">
                  <c:v>5.5601882687683624E-3</c:v>
                </c:pt>
                <c:pt idx="64">
                  <c:v>-1.2361287273929711E-2</c:v>
                </c:pt>
                <c:pt idx="65">
                  <c:v>-2.4505222859222076E-2</c:v>
                </c:pt>
                <c:pt idx="66">
                  <c:v>-3.4231187131824603E-2</c:v>
                </c:pt>
                <c:pt idx="67">
                  <c:v>-4.6029273555243111E-2</c:v>
                </c:pt>
                <c:pt idx="68">
                  <c:v>-5.1498876150453343E-2</c:v>
                </c:pt>
                <c:pt idx="69">
                  <c:v>-6.0484116780810226E-2</c:v>
                </c:pt>
                <c:pt idx="70">
                  <c:v>-5.7901584886917323E-2</c:v>
                </c:pt>
                <c:pt idx="71">
                  <c:v>-7.3563374528793135E-2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80"/>
        <c:axId val="474447184"/>
        <c:axId val="474447744"/>
      </c:barChart>
      <c:lineChart>
        <c:grouping val="standard"/>
        <c:varyColors val="0"/>
        <c:ser>
          <c:idx val="0"/>
          <c:order val="0"/>
          <c:tx>
            <c:v>Storage level</c:v>
          </c:tx>
          <c:spPr>
            <a:ln>
              <a:solidFill>
                <a:schemeClr val="accent1"/>
              </a:solidFill>
            </a:ln>
          </c:spPr>
          <c:marker>
            <c:symbol val="none"/>
          </c:marker>
          <c:cat>
            <c:numRef>
              <c:f>'Fig19'!$A$40:$A$111</c:f>
              <c:numCache>
                <c:formatCode>mmm\ yyyy</c:formatCode>
                <c:ptCount val="72"/>
                <c:pt idx="0">
                  <c:v>41640</c:v>
                </c:pt>
                <c:pt idx="1">
                  <c:v>41671</c:v>
                </c:pt>
                <c:pt idx="2">
                  <c:v>41699</c:v>
                </c:pt>
                <c:pt idx="3">
                  <c:v>41730</c:v>
                </c:pt>
                <c:pt idx="4">
                  <c:v>41760</c:v>
                </c:pt>
                <c:pt idx="5">
                  <c:v>41791</c:v>
                </c:pt>
                <c:pt idx="6">
                  <c:v>41821</c:v>
                </c:pt>
                <c:pt idx="7">
                  <c:v>41852</c:v>
                </c:pt>
                <c:pt idx="8">
                  <c:v>41883</c:v>
                </c:pt>
                <c:pt idx="9">
                  <c:v>41913</c:v>
                </c:pt>
                <c:pt idx="10">
                  <c:v>41944</c:v>
                </c:pt>
                <c:pt idx="11">
                  <c:v>41974</c:v>
                </c:pt>
                <c:pt idx="12">
                  <c:v>42005</c:v>
                </c:pt>
                <c:pt idx="13">
                  <c:v>42036</c:v>
                </c:pt>
                <c:pt idx="14">
                  <c:v>42064</c:v>
                </c:pt>
                <c:pt idx="15">
                  <c:v>42095</c:v>
                </c:pt>
                <c:pt idx="16">
                  <c:v>42125</c:v>
                </c:pt>
                <c:pt idx="17">
                  <c:v>42156</c:v>
                </c:pt>
                <c:pt idx="18">
                  <c:v>42186</c:v>
                </c:pt>
                <c:pt idx="19">
                  <c:v>42217</c:v>
                </c:pt>
                <c:pt idx="20">
                  <c:v>42248</c:v>
                </c:pt>
                <c:pt idx="21">
                  <c:v>42278</c:v>
                </c:pt>
                <c:pt idx="22">
                  <c:v>42309</c:v>
                </c:pt>
                <c:pt idx="23">
                  <c:v>42339</c:v>
                </c:pt>
                <c:pt idx="24">
                  <c:v>42370</c:v>
                </c:pt>
                <c:pt idx="25">
                  <c:v>42401</c:v>
                </c:pt>
                <c:pt idx="26">
                  <c:v>42430</c:v>
                </c:pt>
                <c:pt idx="27">
                  <c:v>42461</c:v>
                </c:pt>
                <c:pt idx="28">
                  <c:v>42491</c:v>
                </c:pt>
                <c:pt idx="29">
                  <c:v>42522</c:v>
                </c:pt>
                <c:pt idx="30">
                  <c:v>42552</c:v>
                </c:pt>
                <c:pt idx="31">
                  <c:v>42583</c:v>
                </c:pt>
                <c:pt idx="32">
                  <c:v>42614</c:v>
                </c:pt>
                <c:pt idx="33">
                  <c:v>42644</c:v>
                </c:pt>
                <c:pt idx="34">
                  <c:v>42675</c:v>
                </c:pt>
                <c:pt idx="35">
                  <c:v>42705</c:v>
                </c:pt>
                <c:pt idx="36">
                  <c:v>42736</c:v>
                </c:pt>
                <c:pt idx="37">
                  <c:v>42767</c:v>
                </c:pt>
                <c:pt idx="38">
                  <c:v>42795</c:v>
                </c:pt>
                <c:pt idx="39">
                  <c:v>42826</c:v>
                </c:pt>
                <c:pt idx="40">
                  <c:v>42856</c:v>
                </c:pt>
                <c:pt idx="41">
                  <c:v>42887</c:v>
                </c:pt>
                <c:pt idx="42">
                  <c:v>42917</c:v>
                </c:pt>
                <c:pt idx="43">
                  <c:v>42948</c:v>
                </c:pt>
                <c:pt idx="44">
                  <c:v>42979</c:v>
                </c:pt>
                <c:pt idx="45">
                  <c:v>43009</c:v>
                </c:pt>
                <c:pt idx="46">
                  <c:v>43040</c:v>
                </c:pt>
                <c:pt idx="47">
                  <c:v>43070</c:v>
                </c:pt>
                <c:pt idx="48">
                  <c:v>43101</c:v>
                </c:pt>
                <c:pt idx="49">
                  <c:v>43132</c:v>
                </c:pt>
                <c:pt idx="50">
                  <c:v>43160</c:v>
                </c:pt>
                <c:pt idx="51">
                  <c:v>43191</c:v>
                </c:pt>
                <c:pt idx="52">
                  <c:v>43221</c:v>
                </c:pt>
                <c:pt idx="53">
                  <c:v>43252</c:v>
                </c:pt>
                <c:pt idx="54">
                  <c:v>43282</c:v>
                </c:pt>
                <c:pt idx="55">
                  <c:v>43313</c:v>
                </c:pt>
                <c:pt idx="56">
                  <c:v>43344</c:v>
                </c:pt>
                <c:pt idx="57">
                  <c:v>43374</c:v>
                </c:pt>
                <c:pt idx="58">
                  <c:v>43405</c:v>
                </c:pt>
                <c:pt idx="59">
                  <c:v>43435</c:v>
                </c:pt>
                <c:pt idx="60">
                  <c:v>43466</c:v>
                </c:pt>
                <c:pt idx="61">
                  <c:v>43497</c:v>
                </c:pt>
                <c:pt idx="62">
                  <c:v>43525</c:v>
                </c:pt>
                <c:pt idx="63">
                  <c:v>43556</c:v>
                </c:pt>
                <c:pt idx="64">
                  <c:v>43586</c:v>
                </c:pt>
                <c:pt idx="65">
                  <c:v>43617</c:v>
                </c:pt>
                <c:pt idx="66">
                  <c:v>43647</c:v>
                </c:pt>
                <c:pt idx="67">
                  <c:v>43678</c:v>
                </c:pt>
                <c:pt idx="68">
                  <c:v>43709</c:v>
                </c:pt>
                <c:pt idx="69">
                  <c:v>43739</c:v>
                </c:pt>
                <c:pt idx="70">
                  <c:v>43770</c:v>
                </c:pt>
                <c:pt idx="71">
                  <c:v>43800</c:v>
                </c:pt>
              </c:numCache>
            </c:numRef>
          </c:cat>
          <c:val>
            <c:numRef>
              <c:f>'Fig19'!$B$40:$B$111</c:f>
              <c:numCache>
                <c:formatCode>0.0</c:formatCode>
                <c:ptCount val="72"/>
                <c:pt idx="0">
                  <c:v>1924.922</c:v>
                </c:pt>
                <c:pt idx="1">
                  <c:v>1199.9870000000001</c:v>
                </c:pt>
                <c:pt idx="2">
                  <c:v>857.31</c:v>
                </c:pt>
                <c:pt idx="3">
                  <c:v>1066.3800000000001</c:v>
                </c:pt>
                <c:pt idx="4">
                  <c:v>1547.944</c:v>
                </c:pt>
                <c:pt idx="5">
                  <c:v>2005.4749999999999</c:v>
                </c:pt>
                <c:pt idx="6">
                  <c:v>2399.9740000000002</c:v>
                </c:pt>
                <c:pt idx="7">
                  <c:v>2768.3980000000001</c:v>
                </c:pt>
                <c:pt idx="8">
                  <c:v>3187.0160000000001</c:v>
                </c:pt>
                <c:pt idx="9">
                  <c:v>3587.27</c:v>
                </c:pt>
                <c:pt idx="10">
                  <c:v>3426.8679999999999</c:v>
                </c:pt>
                <c:pt idx="11">
                  <c:v>3141.2220000000002</c:v>
                </c:pt>
                <c:pt idx="12">
                  <c:v>2407.1210000000001</c:v>
                </c:pt>
                <c:pt idx="13">
                  <c:v>1665.548</c:v>
                </c:pt>
                <c:pt idx="14">
                  <c:v>1471.4760000000001</c:v>
                </c:pt>
                <c:pt idx="15">
                  <c:v>1793.086</c:v>
                </c:pt>
                <c:pt idx="16">
                  <c:v>2287.2379999999998</c:v>
                </c:pt>
                <c:pt idx="17">
                  <c:v>2646.5329999999999</c:v>
                </c:pt>
                <c:pt idx="18">
                  <c:v>2924.4259999999999</c:v>
                </c:pt>
                <c:pt idx="19">
                  <c:v>3241.6309999999999</c:v>
                </c:pt>
                <c:pt idx="20">
                  <c:v>3614.08</c:v>
                </c:pt>
                <c:pt idx="21">
                  <c:v>3942.279</c:v>
                </c:pt>
                <c:pt idx="22">
                  <c:v>3926.8220000000001</c:v>
                </c:pt>
                <c:pt idx="23">
                  <c:v>3666.6320000000001</c:v>
                </c:pt>
                <c:pt idx="24">
                  <c:v>2938.0889999999999</c:v>
                </c:pt>
                <c:pt idx="25">
                  <c:v>2534.2919999999999</c:v>
                </c:pt>
                <c:pt idx="26">
                  <c:v>2486.3220000000001</c:v>
                </c:pt>
                <c:pt idx="27">
                  <c:v>2645.56</c:v>
                </c:pt>
                <c:pt idx="28">
                  <c:v>2966.2649999999999</c:v>
                </c:pt>
                <c:pt idx="29">
                  <c:v>3186.0320000000002</c:v>
                </c:pt>
                <c:pt idx="30">
                  <c:v>3318.1390000000001</c:v>
                </c:pt>
                <c:pt idx="31">
                  <c:v>3441.3249999999998</c:v>
                </c:pt>
                <c:pt idx="32">
                  <c:v>3705.1610000000001</c:v>
                </c:pt>
                <c:pt idx="33">
                  <c:v>4012.723</c:v>
                </c:pt>
                <c:pt idx="34">
                  <c:v>3976.5810000000001</c:v>
                </c:pt>
                <c:pt idx="35">
                  <c:v>3296.944</c:v>
                </c:pt>
                <c:pt idx="36">
                  <c:v>2622.8119999999999</c:v>
                </c:pt>
                <c:pt idx="37">
                  <c:v>2337.9520000000002</c:v>
                </c:pt>
                <c:pt idx="38">
                  <c:v>2063.3629999999998</c:v>
                </c:pt>
                <c:pt idx="39">
                  <c:v>2292.1579999999999</c:v>
                </c:pt>
                <c:pt idx="40">
                  <c:v>2627.4479999999999</c:v>
                </c:pt>
                <c:pt idx="41">
                  <c:v>2907.7640000000001</c:v>
                </c:pt>
                <c:pt idx="42">
                  <c:v>3055.0920000000001</c:v>
                </c:pt>
                <c:pt idx="43">
                  <c:v>3250.252</c:v>
                </c:pt>
                <c:pt idx="44">
                  <c:v>3567.721</c:v>
                </c:pt>
                <c:pt idx="45">
                  <c:v>3816.7260000000001</c:v>
                </c:pt>
                <c:pt idx="46">
                  <c:v>3732.0340000000001</c:v>
                </c:pt>
                <c:pt idx="47">
                  <c:v>3038.873</c:v>
                </c:pt>
                <c:pt idx="48">
                  <c:v>2145.9749999999999</c:v>
                </c:pt>
                <c:pt idx="49">
                  <c:v>1691.4241429000001</c:v>
                </c:pt>
                <c:pt idx="50">
                  <c:v>1481.107</c:v>
                </c:pt>
                <c:pt idx="51">
                  <c:v>1740.0340000000001</c:v>
                </c:pt>
                <c:pt idx="52">
                  <c:v>2161.8789999999999</c:v>
                </c:pt>
                <c:pt idx="53">
                  <c:v>2525.828</c:v>
                </c:pt>
                <c:pt idx="54">
                  <c:v>2812.9140000000002</c:v>
                </c:pt>
                <c:pt idx="55">
                  <c:v>3097.4479999999999</c:v>
                </c:pt>
                <c:pt idx="56">
                  <c:v>3487.145</c:v>
                </c:pt>
                <c:pt idx="57">
                  <c:v>3827.4540000000002</c:v>
                </c:pt>
                <c:pt idx="58">
                  <c:v>3791.0230000000001</c:v>
                </c:pt>
                <c:pt idx="59">
                  <c:v>3258.2550000000001</c:v>
                </c:pt>
                <c:pt idx="60">
                  <c:v>2485.1489999999999</c:v>
                </c:pt>
                <c:pt idx="61">
                  <c:v>1935.6179999999999</c:v>
                </c:pt>
                <c:pt idx="62">
                  <c:v>1734.819</c:v>
                </c:pt>
                <c:pt idx="63">
                  <c:v>1941.2080000000001</c:v>
                </c:pt>
                <c:pt idx="64">
                  <c:v>2310.77</c:v>
                </c:pt>
                <c:pt idx="65">
                  <c:v>2612.0729999999999</c:v>
                </c:pt>
                <c:pt idx="66">
                  <c:v>2826.7069999999999</c:v>
                </c:pt>
                <c:pt idx="67">
                  <c:v>3036.2240000000002</c:v>
                </c:pt>
                <c:pt idx="68">
                  <c:v>3346.0239999999999</c:v>
                </c:pt>
                <c:pt idx="69">
                  <c:v>3603.23</c:v>
                </c:pt>
                <c:pt idx="70">
                  <c:v>3517.3510000000001</c:v>
                </c:pt>
                <c:pt idx="71">
                  <c:v>2970.8159999999998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74446064"/>
        <c:axId val="474446624"/>
      </c:lineChart>
      <c:scatterChart>
        <c:scatterStyle val="lineMarker"/>
        <c:varyColors val="0"/>
        <c:ser>
          <c:idx val="4"/>
          <c:order val="3"/>
          <c:tx>
            <c:strRef>
              <c:f>'Fig19'!$B$116</c:f>
              <c:strCache>
                <c:ptCount val="1"/>
                <c:pt idx="0">
                  <c:v>Forecast</c:v>
                </c:pt>
              </c:strCache>
            </c:strRef>
          </c:tx>
          <c:spPr>
            <a:ln w="12700">
              <a:solidFill>
                <a:schemeClr val="tx1"/>
              </a:solidFill>
              <a:prstDash val="sysDash"/>
            </a:ln>
          </c:spPr>
          <c:marker>
            <c:symbol val="none"/>
          </c:marker>
          <c:dLbls>
            <c:dLbl>
              <c:idx val="0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1"/>
              <c:layout>
                <c:manualLayout>
                  <c:x val="5.7019579869589387E-2"/>
                  <c:y val="2.4850868515807346E-2"/>
                </c:manualLayout>
              </c:layout>
              <c:dLblPos val="r"/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noFill/>
              <a:ln>
                <a:noFill/>
              </a:ln>
              <a:effectLst/>
            </c:sp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'Fig19'!$A$117:$A$118</c:f>
              <c:numCache>
                <c:formatCode>General</c:formatCode>
                <c:ptCount val="2"/>
                <c:pt idx="0">
                  <c:v>50.5</c:v>
                </c:pt>
                <c:pt idx="1">
                  <c:v>50.5</c:v>
                </c:pt>
              </c:numCache>
            </c:numRef>
          </c:xVal>
          <c:yVal>
            <c:numRef>
              <c:f>'Fig19'!$B$117:$B$118</c:f>
              <c:numCache>
                <c:formatCode>0%</c:formatCode>
                <c:ptCount val="2"/>
                <c:pt idx="0">
                  <c:v>-0.6</c:v>
                </c:pt>
                <c:pt idx="1">
                  <c:v>1.2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74447184"/>
        <c:axId val="474447744"/>
      </c:scatterChart>
      <c:dateAx>
        <c:axId val="474446064"/>
        <c:scaling>
          <c:orientation val="minMax"/>
        </c:scaling>
        <c:delete val="0"/>
        <c:axPos val="b"/>
        <c:numFmt formatCode="mmm\ yyyy" sourceLinked="0"/>
        <c:majorTickMark val="cross"/>
        <c:minorTickMark val="out"/>
        <c:tickLblPos val="low"/>
        <c:spPr>
          <a:ln w="9525">
            <a:solidFill>
              <a:schemeClr val="tx1"/>
            </a:solidFill>
          </a:ln>
        </c:spPr>
        <c:crossAx val="474446624"/>
        <c:crossesAt val="-4000"/>
        <c:auto val="0"/>
        <c:lblOffset val="100"/>
        <c:baseTimeUnit val="months"/>
        <c:majorUnit val="12"/>
        <c:majorTimeUnit val="months"/>
        <c:minorUnit val="1"/>
        <c:minorTimeUnit val="months"/>
      </c:dateAx>
      <c:valAx>
        <c:axId val="474446624"/>
        <c:scaling>
          <c:orientation val="minMax"/>
          <c:max val="5000"/>
          <c:min val="-4000"/>
        </c:scaling>
        <c:delete val="0"/>
        <c:axPos val="l"/>
        <c:majorGridlines>
          <c:spPr>
            <a:ln>
              <a:solidFill>
                <a:schemeClr val="bg1">
                  <a:lumMod val="75000"/>
                </a:schemeClr>
              </a:solidFill>
            </a:ln>
          </c:spPr>
        </c:majorGridlines>
        <c:numFmt formatCode="#,##0" sourceLinked="0"/>
        <c:majorTickMark val="out"/>
        <c:minorTickMark val="none"/>
        <c:tickLblPos val="nextTo"/>
        <c:spPr>
          <a:ln>
            <a:noFill/>
          </a:ln>
        </c:spPr>
        <c:crossAx val="474446064"/>
        <c:crosses val="autoZero"/>
        <c:crossBetween val="between"/>
      </c:valAx>
      <c:catAx>
        <c:axId val="474447184"/>
        <c:scaling>
          <c:orientation val="minMax"/>
        </c:scaling>
        <c:delete val="0"/>
        <c:axPos val="b"/>
        <c:majorTickMark val="cross"/>
        <c:minorTickMark val="none"/>
        <c:tickLblPos val="none"/>
        <c:spPr>
          <a:ln>
            <a:solidFill>
              <a:srgbClr val="000000"/>
            </a:solidFill>
          </a:ln>
        </c:spPr>
        <c:crossAx val="474447744"/>
        <c:crossesAt val="0"/>
        <c:auto val="0"/>
        <c:lblAlgn val="ctr"/>
        <c:lblOffset val="100"/>
        <c:tickMarkSkip val="12"/>
        <c:noMultiLvlLbl val="0"/>
      </c:catAx>
      <c:valAx>
        <c:axId val="474447744"/>
        <c:scaling>
          <c:orientation val="minMax"/>
          <c:max val="1.2"/>
          <c:min val="-0.60000000000000009"/>
        </c:scaling>
        <c:delete val="0"/>
        <c:axPos val="r"/>
        <c:numFmt formatCode="0%" sourceLinked="0"/>
        <c:majorTickMark val="out"/>
        <c:minorTickMark val="none"/>
        <c:tickLblPos val="nextTo"/>
        <c:spPr>
          <a:ln>
            <a:noFill/>
          </a:ln>
        </c:spPr>
        <c:crossAx val="474447184"/>
        <c:crosses val="max"/>
        <c:crossBetween val="between"/>
      </c:valAx>
      <c:spPr>
        <a:noFill/>
        <a:ln w="25400">
          <a:noFill/>
        </a:ln>
      </c:spPr>
    </c:plotArea>
    <c:legend>
      <c:legendPos val="l"/>
      <c:legendEntry>
        <c:idx val="0"/>
        <c:delete val="1"/>
      </c:legendEntry>
      <c:legendEntry>
        <c:idx val="1"/>
        <c:delete val="1"/>
      </c:legendEntry>
      <c:legendEntry>
        <c:idx val="4"/>
        <c:delete val="1"/>
      </c:legendEntry>
      <c:layout>
        <c:manualLayout>
          <c:xMode val="edge"/>
          <c:yMode val="edge"/>
          <c:x val="0.36933797909407667"/>
          <c:y val="0.62929102203933052"/>
          <c:w val="0.30980255516842714"/>
          <c:h val="0.12673158458742953"/>
        </c:manualLayout>
      </c:layout>
      <c:overlay val="1"/>
    </c:legend>
    <c:plotVisOnly val="1"/>
    <c:dispBlanksAs val="zero"/>
    <c:showDLblsOverMax val="0"/>
  </c:chart>
  <c:spPr>
    <a:ln>
      <a:noFill/>
    </a:ln>
  </c:spPr>
  <c:txPr>
    <a:bodyPr/>
    <a:lstStyle/>
    <a:p>
      <a:pPr>
        <a:defRPr sz="1000">
          <a:latin typeface="Arial" pitchFamily="34" charset="0"/>
          <a:cs typeface="Arial" pitchFamily="34" charset="0"/>
        </a:defRPr>
      </a:pPr>
      <a:endParaRPr lang="en-US"/>
    </a:p>
  </c:txPr>
  <c:printSettings>
    <c:headerFooter/>
    <c:pageMargins b="0.75000000000001465" l="0.70000000000000062" r="0.70000000000000062" t="0.75000000000001465" header="0.30000000000000032" footer="0.30000000000000032"/>
    <c:pageSetup orientation="landscape"/>
  </c:printSettings>
  <c:userShapes r:id="rId1"/>
</c:chartSpace>
</file>

<file path=xl/charts/chart2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 algn="l">
              <a:defRPr sz="1400"/>
            </a:pPr>
            <a:r>
              <a:rPr lang="en-US" sz="1400" b="0"/>
              <a:t>U.S. coal consumption</a:t>
            </a:r>
          </a:p>
          <a:p>
            <a:pPr algn="l">
              <a:defRPr sz="1400"/>
            </a:pPr>
            <a:r>
              <a:rPr lang="en-US" sz="1000" b="0"/>
              <a:t>million short tons (MMst)</a:t>
            </a:r>
          </a:p>
        </c:rich>
      </c:tx>
      <c:layout>
        <c:manualLayout>
          <c:xMode val="edge"/>
          <c:yMode val="edge"/>
          <c:x val="9.9809318706957067E-3"/>
          <c:y val="1.574803149606387E-2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6.9993643956904952E-2"/>
          <c:y val="0.17117395828480017"/>
          <c:w val="0.85242479305471464"/>
          <c:h val="0.52735684666635596"/>
        </c:manualLayout>
      </c:layout>
      <c:barChart>
        <c:barDir val="col"/>
        <c:grouping val="clustered"/>
        <c:varyColors val="0"/>
        <c:ser>
          <c:idx val="2"/>
          <c:order val="2"/>
          <c:tx>
            <c:v>Electric power (right axis)</c:v>
          </c:tx>
          <c:spPr>
            <a:solidFill>
              <a:srgbClr val="0096D7"/>
            </a:solidFill>
          </c:spPr>
          <c:invertIfNegative val="0"/>
          <c:cat>
            <c:numRef>
              <c:f>'Fig20'!$J$26:$M$26</c:f>
              <c:numCache>
                <c:formatCode>General</c:formatCode>
                <c:ptCount val="4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</c:numCache>
            </c:numRef>
          </c:cat>
          <c:val>
            <c:numRef>
              <c:f>'Fig20'!$J$27:$M$27</c:f>
              <c:numCache>
                <c:formatCode>0.0</c:formatCode>
                <c:ptCount val="4"/>
                <c:pt idx="0">
                  <c:v>-59.889596359999928</c:v>
                </c:pt>
                <c:pt idx="1">
                  <c:v>-13.806249820000062</c:v>
                </c:pt>
                <c:pt idx="2">
                  <c:v>-35.459246499999949</c:v>
                </c:pt>
                <c:pt idx="3">
                  <c:v>3.901740000000018</c:v>
                </c:pt>
              </c:numCache>
            </c:numRef>
          </c:val>
        </c:ser>
        <c:ser>
          <c:idx val="3"/>
          <c:order val="3"/>
          <c:tx>
            <c:v>Retail and general industry (right axis)</c:v>
          </c:tx>
          <c:invertIfNegative val="0"/>
          <c:cat>
            <c:numRef>
              <c:f>'Fig20'!$B$36:$B$83</c:f>
              <c:numCache>
                <c:formatCode>mmm\ yyyy</c:formatCode>
                <c:ptCount val="48"/>
                <c:pt idx="0">
                  <c:v>42370</c:v>
                </c:pt>
                <c:pt idx="1">
                  <c:v>42401</c:v>
                </c:pt>
                <c:pt idx="2">
                  <c:v>42430</c:v>
                </c:pt>
                <c:pt idx="3">
                  <c:v>42461</c:v>
                </c:pt>
                <c:pt idx="4">
                  <c:v>42491</c:v>
                </c:pt>
                <c:pt idx="5">
                  <c:v>42522</c:v>
                </c:pt>
                <c:pt idx="6">
                  <c:v>42552</c:v>
                </c:pt>
                <c:pt idx="7">
                  <c:v>42583</c:v>
                </c:pt>
                <c:pt idx="8">
                  <c:v>42614</c:v>
                </c:pt>
                <c:pt idx="9">
                  <c:v>42644</c:v>
                </c:pt>
                <c:pt idx="10">
                  <c:v>42675</c:v>
                </c:pt>
                <c:pt idx="11">
                  <c:v>42705</c:v>
                </c:pt>
                <c:pt idx="12">
                  <c:v>42736</c:v>
                </c:pt>
                <c:pt idx="13">
                  <c:v>42767</c:v>
                </c:pt>
                <c:pt idx="14">
                  <c:v>42795</c:v>
                </c:pt>
                <c:pt idx="15">
                  <c:v>42826</c:v>
                </c:pt>
                <c:pt idx="16">
                  <c:v>42856</c:v>
                </c:pt>
                <c:pt idx="17">
                  <c:v>42887</c:v>
                </c:pt>
                <c:pt idx="18">
                  <c:v>42917</c:v>
                </c:pt>
                <c:pt idx="19">
                  <c:v>42948</c:v>
                </c:pt>
                <c:pt idx="20">
                  <c:v>42979</c:v>
                </c:pt>
                <c:pt idx="21">
                  <c:v>43009</c:v>
                </c:pt>
                <c:pt idx="22">
                  <c:v>43040</c:v>
                </c:pt>
                <c:pt idx="23">
                  <c:v>43070</c:v>
                </c:pt>
                <c:pt idx="24">
                  <c:v>43101</c:v>
                </c:pt>
                <c:pt idx="25">
                  <c:v>43132</c:v>
                </c:pt>
                <c:pt idx="26">
                  <c:v>43160</c:v>
                </c:pt>
                <c:pt idx="27">
                  <c:v>43191</c:v>
                </c:pt>
                <c:pt idx="28">
                  <c:v>43221</c:v>
                </c:pt>
                <c:pt idx="29">
                  <c:v>43252</c:v>
                </c:pt>
                <c:pt idx="30">
                  <c:v>43282</c:v>
                </c:pt>
                <c:pt idx="31">
                  <c:v>43313</c:v>
                </c:pt>
                <c:pt idx="32">
                  <c:v>43344</c:v>
                </c:pt>
                <c:pt idx="33">
                  <c:v>43374</c:v>
                </c:pt>
                <c:pt idx="34">
                  <c:v>43405</c:v>
                </c:pt>
                <c:pt idx="35">
                  <c:v>43435</c:v>
                </c:pt>
                <c:pt idx="36">
                  <c:v>43466</c:v>
                </c:pt>
                <c:pt idx="37">
                  <c:v>43497</c:v>
                </c:pt>
                <c:pt idx="38">
                  <c:v>43525</c:v>
                </c:pt>
                <c:pt idx="39">
                  <c:v>43556</c:v>
                </c:pt>
                <c:pt idx="40">
                  <c:v>43586</c:v>
                </c:pt>
                <c:pt idx="41">
                  <c:v>43617</c:v>
                </c:pt>
                <c:pt idx="42">
                  <c:v>43647</c:v>
                </c:pt>
                <c:pt idx="43">
                  <c:v>43678</c:v>
                </c:pt>
                <c:pt idx="44">
                  <c:v>43709</c:v>
                </c:pt>
                <c:pt idx="45">
                  <c:v>43739</c:v>
                </c:pt>
                <c:pt idx="46">
                  <c:v>43770</c:v>
                </c:pt>
                <c:pt idx="47">
                  <c:v>43800</c:v>
                </c:pt>
              </c:numCache>
            </c:numRef>
          </c:cat>
          <c:val>
            <c:numRef>
              <c:f>'Fig20'!$J$28:$M$28</c:f>
              <c:numCache>
                <c:formatCode>0.0</c:formatCode>
                <c:ptCount val="4"/>
                <c:pt idx="0">
                  <c:v>-3.930703887</c:v>
                </c:pt>
                <c:pt idx="1">
                  <c:v>-1.4735034979999995</c:v>
                </c:pt>
                <c:pt idx="2">
                  <c:v>-0.98182454799999874</c:v>
                </c:pt>
                <c:pt idx="3">
                  <c:v>3.0290960000002087E-2</c:v>
                </c:pt>
              </c:numCache>
            </c:numRef>
          </c:val>
        </c:ser>
        <c:ser>
          <c:idx val="4"/>
          <c:order val="4"/>
          <c:tx>
            <c:v>Coke plants (right axis)</c:v>
          </c:tx>
          <c:spPr>
            <a:solidFill>
              <a:schemeClr val="accent3"/>
            </a:solidFill>
          </c:spPr>
          <c:invertIfNegative val="0"/>
          <c:cat>
            <c:numRef>
              <c:f>'Fig20'!$B$36:$B$83</c:f>
              <c:numCache>
                <c:formatCode>mmm\ yyyy</c:formatCode>
                <c:ptCount val="48"/>
                <c:pt idx="0">
                  <c:v>42370</c:v>
                </c:pt>
                <c:pt idx="1">
                  <c:v>42401</c:v>
                </c:pt>
                <c:pt idx="2">
                  <c:v>42430</c:v>
                </c:pt>
                <c:pt idx="3">
                  <c:v>42461</c:v>
                </c:pt>
                <c:pt idx="4">
                  <c:v>42491</c:v>
                </c:pt>
                <c:pt idx="5">
                  <c:v>42522</c:v>
                </c:pt>
                <c:pt idx="6">
                  <c:v>42552</c:v>
                </c:pt>
                <c:pt idx="7">
                  <c:v>42583</c:v>
                </c:pt>
                <c:pt idx="8">
                  <c:v>42614</c:v>
                </c:pt>
                <c:pt idx="9">
                  <c:v>42644</c:v>
                </c:pt>
                <c:pt idx="10">
                  <c:v>42675</c:v>
                </c:pt>
                <c:pt idx="11">
                  <c:v>42705</c:v>
                </c:pt>
                <c:pt idx="12">
                  <c:v>42736</c:v>
                </c:pt>
                <c:pt idx="13">
                  <c:v>42767</c:v>
                </c:pt>
                <c:pt idx="14">
                  <c:v>42795</c:v>
                </c:pt>
                <c:pt idx="15">
                  <c:v>42826</c:v>
                </c:pt>
                <c:pt idx="16">
                  <c:v>42856</c:v>
                </c:pt>
                <c:pt idx="17">
                  <c:v>42887</c:v>
                </c:pt>
                <c:pt idx="18">
                  <c:v>42917</c:v>
                </c:pt>
                <c:pt idx="19">
                  <c:v>42948</c:v>
                </c:pt>
                <c:pt idx="20">
                  <c:v>42979</c:v>
                </c:pt>
                <c:pt idx="21">
                  <c:v>43009</c:v>
                </c:pt>
                <c:pt idx="22">
                  <c:v>43040</c:v>
                </c:pt>
                <c:pt idx="23">
                  <c:v>43070</c:v>
                </c:pt>
                <c:pt idx="24">
                  <c:v>43101</c:v>
                </c:pt>
                <c:pt idx="25">
                  <c:v>43132</c:v>
                </c:pt>
                <c:pt idx="26">
                  <c:v>43160</c:v>
                </c:pt>
                <c:pt idx="27">
                  <c:v>43191</c:v>
                </c:pt>
                <c:pt idx="28">
                  <c:v>43221</c:v>
                </c:pt>
                <c:pt idx="29">
                  <c:v>43252</c:v>
                </c:pt>
                <c:pt idx="30">
                  <c:v>43282</c:v>
                </c:pt>
                <c:pt idx="31">
                  <c:v>43313</c:v>
                </c:pt>
                <c:pt idx="32">
                  <c:v>43344</c:v>
                </c:pt>
                <c:pt idx="33">
                  <c:v>43374</c:v>
                </c:pt>
                <c:pt idx="34">
                  <c:v>43405</c:v>
                </c:pt>
                <c:pt idx="35">
                  <c:v>43435</c:v>
                </c:pt>
                <c:pt idx="36">
                  <c:v>43466</c:v>
                </c:pt>
                <c:pt idx="37">
                  <c:v>43497</c:v>
                </c:pt>
                <c:pt idx="38">
                  <c:v>43525</c:v>
                </c:pt>
                <c:pt idx="39">
                  <c:v>43556</c:v>
                </c:pt>
                <c:pt idx="40">
                  <c:v>43586</c:v>
                </c:pt>
                <c:pt idx="41">
                  <c:v>43617</c:v>
                </c:pt>
                <c:pt idx="42">
                  <c:v>43647</c:v>
                </c:pt>
                <c:pt idx="43">
                  <c:v>43678</c:v>
                </c:pt>
                <c:pt idx="44">
                  <c:v>43709</c:v>
                </c:pt>
                <c:pt idx="45">
                  <c:v>43739</c:v>
                </c:pt>
                <c:pt idx="46">
                  <c:v>43770</c:v>
                </c:pt>
                <c:pt idx="47">
                  <c:v>43800</c:v>
                </c:pt>
              </c:numCache>
            </c:numRef>
          </c:cat>
          <c:val>
            <c:numRef>
              <c:f>'Fig20'!$J$29:$M$29</c:f>
              <c:numCache>
                <c:formatCode>0.0</c:formatCode>
                <c:ptCount val="4"/>
                <c:pt idx="0">
                  <c:v>-3.2236890470000006</c:v>
                </c:pt>
                <c:pt idx="1">
                  <c:v>2.2752533909999997</c:v>
                </c:pt>
                <c:pt idx="2">
                  <c:v>0.84549361299999859</c:v>
                </c:pt>
                <c:pt idx="3">
                  <c:v>-2.4284689999999998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474455024"/>
        <c:axId val="474455584"/>
      </c:barChart>
      <c:lineChart>
        <c:grouping val="standard"/>
        <c:varyColors val="0"/>
        <c:ser>
          <c:idx val="0"/>
          <c:order val="0"/>
          <c:tx>
            <c:v>Total consumption (left axis)</c:v>
          </c:tx>
          <c:spPr>
            <a:ln>
              <a:solidFill>
                <a:schemeClr val="tx1"/>
              </a:solidFill>
            </a:ln>
          </c:spPr>
          <c:marker>
            <c:symbol val="none"/>
          </c:marker>
          <c:cat>
            <c:numRef>
              <c:f>'Fig20'!$B$36:$B$83</c:f>
              <c:numCache>
                <c:formatCode>mmm\ yyyy</c:formatCode>
                <c:ptCount val="48"/>
                <c:pt idx="0">
                  <c:v>42370</c:v>
                </c:pt>
                <c:pt idx="1">
                  <c:v>42401</c:v>
                </c:pt>
                <c:pt idx="2">
                  <c:v>42430</c:v>
                </c:pt>
                <c:pt idx="3">
                  <c:v>42461</c:v>
                </c:pt>
                <c:pt idx="4">
                  <c:v>42491</c:v>
                </c:pt>
                <c:pt idx="5">
                  <c:v>42522</c:v>
                </c:pt>
                <c:pt idx="6">
                  <c:v>42552</c:v>
                </c:pt>
                <c:pt idx="7">
                  <c:v>42583</c:v>
                </c:pt>
                <c:pt idx="8">
                  <c:v>42614</c:v>
                </c:pt>
                <c:pt idx="9">
                  <c:v>42644</c:v>
                </c:pt>
                <c:pt idx="10">
                  <c:v>42675</c:v>
                </c:pt>
                <c:pt idx="11">
                  <c:v>42705</c:v>
                </c:pt>
                <c:pt idx="12">
                  <c:v>42736</c:v>
                </c:pt>
                <c:pt idx="13">
                  <c:v>42767</c:v>
                </c:pt>
                <c:pt idx="14">
                  <c:v>42795</c:v>
                </c:pt>
                <c:pt idx="15">
                  <c:v>42826</c:v>
                </c:pt>
                <c:pt idx="16">
                  <c:v>42856</c:v>
                </c:pt>
                <c:pt idx="17">
                  <c:v>42887</c:v>
                </c:pt>
                <c:pt idx="18">
                  <c:v>42917</c:v>
                </c:pt>
                <c:pt idx="19">
                  <c:v>42948</c:v>
                </c:pt>
                <c:pt idx="20">
                  <c:v>42979</c:v>
                </c:pt>
                <c:pt idx="21">
                  <c:v>43009</c:v>
                </c:pt>
                <c:pt idx="22">
                  <c:v>43040</c:v>
                </c:pt>
                <c:pt idx="23">
                  <c:v>43070</c:v>
                </c:pt>
                <c:pt idx="24">
                  <c:v>43101</c:v>
                </c:pt>
                <c:pt idx="25">
                  <c:v>43132</c:v>
                </c:pt>
                <c:pt idx="26">
                  <c:v>43160</c:v>
                </c:pt>
                <c:pt idx="27">
                  <c:v>43191</c:v>
                </c:pt>
                <c:pt idx="28">
                  <c:v>43221</c:v>
                </c:pt>
                <c:pt idx="29">
                  <c:v>43252</c:v>
                </c:pt>
                <c:pt idx="30">
                  <c:v>43282</c:v>
                </c:pt>
                <c:pt idx="31">
                  <c:v>43313</c:v>
                </c:pt>
                <c:pt idx="32">
                  <c:v>43344</c:v>
                </c:pt>
                <c:pt idx="33">
                  <c:v>43374</c:v>
                </c:pt>
                <c:pt idx="34">
                  <c:v>43405</c:v>
                </c:pt>
                <c:pt idx="35">
                  <c:v>43435</c:v>
                </c:pt>
                <c:pt idx="36">
                  <c:v>43466</c:v>
                </c:pt>
                <c:pt idx="37">
                  <c:v>43497</c:v>
                </c:pt>
                <c:pt idx="38">
                  <c:v>43525</c:v>
                </c:pt>
                <c:pt idx="39">
                  <c:v>43556</c:v>
                </c:pt>
                <c:pt idx="40">
                  <c:v>43586</c:v>
                </c:pt>
                <c:pt idx="41">
                  <c:v>43617</c:v>
                </c:pt>
                <c:pt idx="42">
                  <c:v>43647</c:v>
                </c:pt>
                <c:pt idx="43">
                  <c:v>43678</c:v>
                </c:pt>
                <c:pt idx="44">
                  <c:v>43709</c:v>
                </c:pt>
                <c:pt idx="45">
                  <c:v>43739</c:v>
                </c:pt>
                <c:pt idx="46">
                  <c:v>43770</c:v>
                </c:pt>
                <c:pt idx="47">
                  <c:v>43800</c:v>
                </c:pt>
              </c:numCache>
            </c:numRef>
          </c:cat>
          <c:val>
            <c:numRef>
              <c:f>'Fig20'!$C$36:$C$83</c:f>
              <c:numCache>
                <c:formatCode>#,##0.00</c:formatCode>
                <c:ptCount val="48"/>
                <c:pt idx="0">
                  <c:v>66.662224447</c:v>
                </c:pt>
                <c:pt idx="1">
                  <c:v>55.210717475999999</c:v>
                </c:pt>
                <c:pt idx="2">
                  <c:v>44.574606430000003</c:v>
                </c:pt>
                <c:pt idx="3">
                  <c:v>43.383704280000003</c:v>
                </c:pt>
                <c:pt idx="4">
                  <c:v>49.342932779000002</c:v>
                </c:pt>
                <c:pt idx="5">
                  <c:v>67.551228989999998</c:v>
                </c:pt>
                <c:pt idx="6">
                  <c:v>78.568539092999998</c:v>
                </c:pt>
                <c:pt idx="7">
                  <c:v>78.174536501999995</c:v>
                </c:pt>
                <c:pt idx="8">
                  <c:v>66.614897790000001</c:v>
                </c:pt>
                <c:pt idx="9">
                  <c:v>58.952702821000003</c:v>
                </c:pt>
                <c:pt idx="10">
                  <c:v>52.533241680000003</c:v>
                </c:pt>
                <c:pt idx="11">
                  <c:v>69.501358113999999</c:v>
                </c:pt>
                <c:pt idx="12">
                  <c:v>67.953805986999996</c:v>
                </c:pt>
                <c:pt idx="13">
                  <c:v>52.292587050000002</c:v>
                </c:pt>
                <c:pt idx="14">
                  <c:v>53.215651491000003</c:v>
                </c:pt>
                <c:pt idx="15">
                  <c:v>48.528337628000003</c:v>
                </c:pt>
                <c:pt idx="16">
                  <c:v>55.176934412000001</c:v>
                </c:pt>
                <c:pt idx="17">
                  <c:v>63.139016259999998</c:v>
                </c:pt>
                <c:pt idx="18">
                  <c:v>74.349761563000001</c:v>
                </c:pt>
                <c:pt idx="19">
                  <c:v>70.397825384000001</c:v>
                </c:pt>
                <c:pt idx="20">
                  <c:v>59.149449279999999</c:v>
                </c:pt>
                <c:pt idx="21">
                  <c:v>55.064891136999996</c:v>
                </c:pt>
                <c:pt idx="22">
                  <c:v>55.529547479000001</c:v>
                </c:pt>
                <c:pt idx="23">
                  <c:v>63.268383804000003</c:v>
                </c:pt>
                <c:pt idx="24">
                  <c:v>63.254833499999997</c:v>
                </c:pt>
                <c:pt idx="25">
                  <c:v>50.663760840000002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</c:numCache>
            </c:numRef>
          </c:val>
          <c:smooth val="0"/>
        </c:ser>
        <c:ser>
          <c:idx val="1"/>
          <c:order val="1"/>
          <c:tx>
            <c:v>Consumption forecast (left axis)</c:v>
          </c:tx>
          <c:spPr>
            <a:ln>
              <a:solidFill>
                <a:schemeClr val="tx1"/>
              </a:solidFill>
              <a:prstDash val="sysDash"/>
            </a:ln>
          </c:spPr>
          <c:marker>
            <c:symbol val="none"/>
          </c:marker>
          <c:cat>
            <c:numRef>
              <c:f>'Fig20'!$B$36:$B$83</c:f>
              <c:numCache>
                <c:formatCode>mmm\ yyyy</c:formatCode>
                <c:ptCount val="48"/>
                <c:pt idx="0">
                  <c:v>42370</c:v>
                </c:pt>
                <c:pt idx="1">
                  <c:v>42401</c:v>
                </c:pt>
                <c:pt idx="2">
                  <c:v>42430</c:v>
                </c:pt>
                <c:pt idx="3">
                  <c:v>42461</c:v>
                </c:pt>
                <c:pt idx="4">
                  <c:v>42491</c:v>
                </c:pt>
                <c:pt idx="5">
                  <c:v>42522</c:v>
                </c:pt>
                <c:pt idx="6">
                  <c:v>42552</c:v>
                </c:pt>
                <c:pt idx="7">
                  <c:v>42583</c:v>
                </c:pt>
                <c:pt idx="8">
                  <c:v>42614</c:v>
                </c:pt>
                <c:pt idx="9">
                  <c:v>42644</c:v>
                </c:pt>
                <c:pt idx="10">
                  <c:v>42675</c:v>
                </c:pt>
                <c:pt idx="11">
                  <c:v>42705</c:v>
                </c:pt>
                <c:pt idx="12">
                  <c:v>42736</c:v>
                </c:pt>
                <c:pt idx="13">
                  <c:v>42767</c:v>
                </c:pt>
                <c:pt idx="14">
                  <c:v>42795</c:v>
                </c:pt>
                <c:pt idx="15">
                  <c:v>42826</c:v>
                </c:pt>
                <c:pt idx="16">
                  <c:v>42856</c:v>
                </c:pt>
                <c:pt idx="17">
                  <c:v>42887</c:v>
                </c:pt>
                <c:pt idx="18">
                  <c:v>42917</c:v>
                </c:pt>
                <c:pt idx="19">
                  <c:v>42948</c:v>
                </c:pt>
                <c:pt idx="20">
                  <c:v>42979</c:v>
                </c:pt>
                <c:pt idx="21">
                  <c:v>43009</c:v>
                </c:pt>
                <c:pt idx="22">
                  <c:v>43040</c:v>
                </c:pt>
                <c:pt idx="23">
                  <c:v>43070</c:v>
                </c:pt>
                <c:pt idx="24">
                  <c:v>43101</c:v>
                </c:pt>
                <c:pt idx="25">
                  <c:v>43132</c:v>
                </c:pt>
                <c:pt idx="26">
                  <c:v>43160</c:v>
                </c:pt>
                <c:pt idx="27">
                  <c:v>43191</c:v>
                </c:pt>
                <c:pt idx="28">
                  <c:v>43221</c:v>
                </c:pt>
                <c:pt idx="29">
                  <c:v>43252</c:v>
                </c:pt>
                <c:pt idx="30">
                  <c:v>43282</c:v>
                </c:pt>
                <c:pt idx="31">
                  <c:v>43313</c:v>
                </c:pt>
                <c:pt idx="32">
                  <c:v>43344</c:v>
                </c:pt>
                <c:pt idx="33">
                  <c:v>43374</c:v>
                </c:pt>
                <c:pt idx="34">
                  <c:v>43405</c:v>
                </c:pt>
                <c:pt idx="35">
                  <c:v>43435</c:v>
                </c:pt>
                <c:pt idx="36">
                  <c:v>43466</c:v>
                </c:pt>
                <c:pt idx="37">
                  <c:v>43497</c:v>
                </c:pt>
                <c:pt idx="38">
                  <c:v>43525</c:v>
                </c:pt>
                <c:pt idx="39">
                  <c:v>43556</c:v>
                </c:pt>
                <c:pt idx="40">
                  <c:v>43586</c:v>
                </c:pt>
                <c:pt idx="41">
                  <c:v>43617</c:v>
                </c:pt>
                <c:pt idx="42">
                  <c:v>43647</c:v>
                </c:pt>
                <c:pt idx="43">
                  <c:v>43678</c:v>
                </c:pt>
                <c:pt idx="44">
                  <c:v>43709</c:v>
                </c:pt>
                <c:pt idx="45">
                  <c:v>43739</c:v>
                </c:pt>
                <c:pt idx="46">
                  <c:v>43770</c:v>
                </c:pt>
                <c:pt idx="47">
                  <c:v>43800</c:v>
                </c:pt>
              </c:numCache>
            </c:numRef>
          </c:cat>
          <c:val>
            <c:numRef>
              <c:f>'Fig20'!$D$36:$D$83</c:f>
              <c:numCache>
                <c:formatCode>#,##0.00</c:formatCode>
                <c:ptCount val="48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50.663760840000002</c:v>
                </c:pt>
                <c:pt idx="26">
                  <c:v>51.309750000000001</c:v>
                </c:pt>
                <c:pt idx="27">
                  <c:v>44.522390000000001</c:v>
                </c:pt>
                <c:pt idx="28">
                  <c:v>51.19903</c:v>
                </c:pt>
                <c:pt idx="29">
                  <c:v>59.390979999999999</c:v>
                </c:pt>
                <c:pt idx="30">
                  <c:v>69.266159999999999</c:v>
                </c:pt>
                <c:pt idx="31">
                  <c:v>69.888580000000005</c:v>
                </c:pt>
                <c:pt idx="32">
                  <c:v>55.68929</c:v>
                </c:pt>
                <c:pt idx="33">
                  <c:v>53.62773</c:v>
                </c:pt>
                <c:pt idx="34">
                  <c:v>52.40549</c:v>
                </c:pt>
                <c:pt idx="35">
                  <c:v>61.252630000000003</c:v>
                </c:pt>
                <c:pt idx="36">
                  <c:v>67.206419999999994</c:v>
                </c:pt>
                <c:pt idx="37">
                  <c:v>55.820630000000001</c:v>
                </c:pt>
                <c:pt idx="38">
                  <c:v>51.35651</c:v>
                </c:pt>
                <c:pt idx="39">
                  <c:v>43.718510000000002</c:v>
                </c:pt>
                <c:pt idx="40">
                  <c:v>49.213799999999999</c:v>
                </c:pt>
                <c:pt idx="41">
                  <c:v>57.813859999999998</c:v>
                </c:pt>
                <c:pt idx="42">
                  <c:v>70.165090000000006</c:v>
                </c:pt>
                <c:pt idx="43">
                  <c:v>71.518929999999997</c:v>
                </c:pt>
                <c:pt idx="44">
                  <c:v>55.501240000000003</c:v>
                </c:pt>
                <c:pt idx="45">
                  <c:v>52.587429999999998</c:v>
                </c:pt>
                <c:pt idx="46">
                  <c:v>50.601689999999998</c:v>
                </c:pt>
                <c:pt idx="47">
                  <c:v>58.47007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74453904"/>
        <c:axId val="474454464"/>
      </c:lineChart>
      <c:dateAx>
        <c:axId val="474453904"/>
        <c:scaling>
          <c:orientation val="minMax"/>
        </c:scaling>
        <c:delete val="0"/>
        <c:axPos val="b"/>
        <c:numFmt formatCode="mmm\ yyyy" sourceLinked="1"/>
        <c:majorTickMark val="cross"/>
        <c:minorTickMark val="out"/>
        <c:tickLblPos val="none"/>
        <c:spPr>
          <a:ln w="9525">
            <a:solidFill>
              <a:schemeClr val="tx1"/>
            </a:solidFill>
          </a:ln>
        </c:spPr>
        <c:crossAx val="474454464"/>
        <c:crosses val="autoZero"/>
        <c:auto val="1"/>
        <c:lblOffset val="100"/>
        <c:baseTimeUnit val="months"/>
        <c:majorUnit val="12"/>
        <c:majorTimeUnit val="months"/>
        <c:minorUnit val="1"/>
        <c:minorTimeUnit val="months"/>
      </c:dateAx>
      <c:valAx>
        <c:axId val="474454464"/>
        <c:scaling>
          <c:orientation val="minMax"/>
          <c:max val="100"/>
          <c:min val="0"/>
        </c:scaling>
        <c:delete val="0"/>
        <c:axPos val="l"/>
        <c:majorGridlines>
          <c:spPr>
            <a:ln>
              <a:solidFill>
                <a:schemeClr val="bg1">
                  <a:lumMod val="75000"/>
                </a:schemeClr>
              </a:solidFill>
            </a:ln>
          </c:spPr>
        </c:majorGridlines>
        <c:numFmt formatCode="#,##0" sourceLinked="0"/>
        <c:majorTickMark val="out"/>
        <c:minorTickMark val="none"/>
        <c:tickLblPos val="nextTo"/>
        <c:spPr>
          <a:ln>
            <a:noFill/>
          </a:ln>
        </c:spPr>
        <c:crossAx val="474453904"/>
        <c:crosses val="autoZero"/>
        <c:crossBetween val="between"/>
        <c:majorUnit val="10"/>
        <c:minorUnit val="4"/>
      </c:valAx>
      <c:catAx>
        <c:axId val="474455024"/>
        <c:scaling>
          <c:orientation val="minMax"/>
        </c:scaling>
        <c:delete val="0"/>
        <c:axPos val="b"/>
        <c:numFmt formatCode="General" sourceLinked="1"/>
        <c:majorTickMark val="cross"/>
        <c:minorTickMark val="none"/>
        <c:tickLblPos val="low"/>
        <c:spPr>
          <a:ln w="9525">
            <a:solidFill>
              <a:schemeClr val="tx1"/>
            </a:solidFill>
          </a:ln>
        </c:spPr>
        <c:crossAx val="474455584"/>
        <c:crossesAt val="0"/>
        <c:auto val="1"/>
        <c:lblAlgn val="ctr"/>
        <c:lblOffset val="100"/>
        <c:noMultiLvlLbl val="0"/>
      </c:catAx>
      <c:valAx>
        <c:axId val="474455584"/>
        <c:scaling>
          <c:orientation val="minMax"/>
          <c:max val="80"/>
          <c:min val="-120"/>
        </c:scaling>
        <c:delete val="0"/>
        <c:axPos val="r"/>
        <c:numFmt formatCode="0" sourceLinked="0"/>
        <c:majorTickMark val="out"/>
        <c:minorTickMark val="none"/>
        <c:tickLblPos val="nextTo"/>
        <c:spPr>
          <a:ln>
            <a:noFill/>
          </a:ln>
        </c:spPr>
        <c:crossAx val="474455024"/>
        <c:crosses val="max"/>
        <c:crossBetween val="between"/>
      </c:valAx>
    </c:plotArea>
    <c:legend>
      <c:legendPos val="b"/>
      <c:layout>
        <c:manualLayout>
          <c:xMode val="edge"/>
          <c:yMode val="edge"/>
          <c:x val="5.0066476733144134E-2"/>
          <c:y val="0.78034203401740132"/>
          <c:w val="0.9074643874643874"/>
          <c:h val="0.13041912083824544"/>
        </c:manualLayout>
      </c:layout>
      <c:overlay val="0"/>
      <c:txPr>
        <a:bodyPr/>
        <a:lstStyle/>
        <a:p>
          <a:pPr>
            <a:defRPr sz="800"/>
          </a:pPr>
          <a:endParaRPr lang="en-US"/>
        </a:p>
      </c:txPr>
    </c:legend>
    <c:plotVisOnly val="1"/>
    <c:dispBlanksAs val="gap"/>
    <c:showDLblsOverMax val="0"/>
  </c:chart>
  <c:spPr>
    <a:ln>
      <a:noFill/>
    </a:ln>
  </c:spPr>
  <c:txPr>
    <a:bodyPr/>
    <a:lstStyle/>
    <a:p>
      <a:pPr>
        <a:defRPr sz="1000">
          <a:latin typeface="Arial" pitchFamily="34" charset="0"/>
          <a:cs typeface="Arial" pitchFamily="34" charset="0"/>
        </a:defRPr>
      </a:pPr>
      <a:endParaRPr lang="en-US"/>
    </a:p>
  </c:txPr>
  <c:printSettings>
    <c:headerFooter/>
    <c:pageMargins b="0.75000000000001465" l="0.70000000000000062" r="0.70000000000000062" t="0.75000000000001465" header="0.30000000000000032" footer="0.30000000000000032"/>
    <c:pageSetup orientation="landscape"/>
  </c:printSettings>
  <c:userShapes r:id="rId1"/>
</c:chartSpace>
</file>

<file path=xl/charts/chart2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 algn="l">
              <a:defRPr sz="1400"/>
            </a:pPr>
            <a:r>
              <a:rPr lang="en-US" sz="1400" b="0"/>
              <a:t>U.S. coal production</a:t>
            </a:r>
          </a:p>
          <a:p>
            <a:pPr algn="l">
              <a:defRPr sz="1400"/>
            </a:pPr>
            <a:r>
              <a:rPr lang="en-US" sz="1000" b="0"/>
              <a:t>million short tons (MMst)</a:t>
            </a:r>
          </a:p>
        </c:rich>
      </c:tx>
      <c:layout>
        <c:manualLayout>
          <c:xMode val="edge"/>
          <c:yMode val="edge"/>
          <c:x val="9.0218423551757208E-3"/>
          <c:y val="1.574803149606387E-2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6.9993643956904952E-2"/>
          <c:y val="0.17117395828480017"/>
          <c:w val="0.85813437954402028"/>
          <c:h val="0.52830700896115756"/>
        </c:manualLayout>
      </c:layout>
      <c:barChart>
        <c:barDir val="col"/>
        <c:grouping val="clustered"/>
        <c:varyColors val="0"/>
        <c:ser>
          <c:idx val="2"/>
          <c:order val="2"/>
          <c:tx>
            <c:v>Western region (right axis)</c:v>
          </c:tx>
          <c:spPr>
            <a:solidFill>
              <a:schemeClr val="accent1"/>
            </a:solidFill>
          </c:spPr>
          <c:invertIfNegative val="0"/>
          <c:cat>
            <c:numRef>
              <c:f>'Fig21'!$J$26:$M$26</c:f>
              <c:numCache>
                <c:formatCode>General</c:formatCode>
                <c:ptCount val="4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</c:numCache>
            </c:numRef>
          </c:cat>
          <c:val>
            <c:numRef>
              <c:f>'Fig21'!$J$27:$M$27</c:f>
              <c:numCache>
                <c:formatCode>0.0</c:formatCode>
                <c:ptCount val="4"/>
                <c:pt idx="0">
                  <c:v>-103.42228999999998</c:v>
                </c:pt>
                <c:pt idx="1">
                  <c:v>27.71078</c:v>
                </c:pt>
                <c:pt idx="2">
                  <c:v>-13.032457829999998</c:v>
                </c:pt>
                <c:pt idx="3">
                  <c:v>8.1485298299999727</c:v>
                </c:pt>
              </c:numCache>
            </c:numRef>
          </c:val>
        </c:ser>
        <c:ser>
          <c:idx val="3"/>
          <c:order val="3"/>
          <c:tx>
            <c:v>Appalachian region (right axis)</c:v>
          </c:tx>
          <c:spPr>
            <a:solidFill>
              <a:schemeClr val="accent4"/>
            </a:solidFill>
          </c:spPr>
          <c:invertIfNegative val="0"/>
          <c:cat>
            <c:numRef>
              <c:f>'Fig21'!$B$36:$B$83</c:f>
              <c:numCache>
                <c:formatCode>mmm\ yyyy</c:formatCode>
                <c:ptCount val="48"/>
                <c:pt idx="0">
                  <c:v>42370</c:v>
                </c:pt>
                <c:pt idx="1">
                  <c:v>42401</c:v>
                </c:pt>
                <c:pt idx="2">
                  <c:v>42430</c:v>
                </c:pt>
                <c:pt idx="3">
                  <c:v>42461</c:v>
                </c:pt>
                <c:pt idx="4">
                  <c:v>42491</c:v>
                </c:pt>
                <c:pt idx="5">
                  <c:v>42522</c:v>
                </c:pt>
                <c:pt idx="6">
                  <c:v>42552</c:v>
                </c:pt>
                <c:pt idx="7">
                  <c:v>42583</c:v>
                </c:pt>
                <c:pt idx="8">
                  <c:v>42614</c:v>
                </c:pt>
                <c:pt idx="9">
                  <c:v>42644</c:v>
                </c:pt>
                <c:pt idx="10">
                  <c:v>42675</c:v>
                </c:pt>
                <c:pt idx="11">
                  <c:v>42705</c:v>
                </c:pt>
                <c:pt idx="12">
                  <c:v>42736</c:v>
                </c:pt>
                <c:pt idx="13">
                  <c:v>42767</c:v>
                </c:pt>
                <c:pt idx="14">
                  <c:v>42795</c:v>
                </c:pt>
                <c:pt idx="15">
                  <c:v>42826</c:v>
                </c:pt>
                <c:pt idx="16">
                  <c:v>42856</c:v>
                </c:pt>
                <c:pt idx="17">
                  <c:v>42887</c:v>
                </c:pt>
                <c:pt idx="18">
                  <c:v>42917</c:v>
                </c:pt>
                <c:pt idx="19">
                  <c:v>42948</c:v>
                </c:pt>
                <c:pt idx="20">
                  <c:v>42979</c:v>
                </c:pt>
                <c:pt idx="21">
                  <c:v>43009</c:v>
                </c:pt>
                <c:pt idx="22">
                  <c:v>43040</c:v>
                </c:pt>
                <c:pt idx="23">
                  <c:v>43070</c:v>
                </c:pt>
                <c:pt idx="24">
                  <c:v>43101</c:v>
                </c:pt>
                <c:pt idx="25">
                  <c:v>43132</c:v>
                </c:pt>
                <c:pt idx="26">
                  <c:v>43160</c:v>
                </c:pt>
                <c:pt idx="27">
                  <c:v>43191</c:v>
                </c:pt>
                <c:pt idx="28">
                  <c:v>43221</c:v>
                </c:pt>
                <c:pt idx="29">
                  <c:v>43252</c:v>
                </c:pt>
                <c:pt idx="30">
                  <c:v>43282</c:v>
                </c:pt>
                <c:pt idx="31">
                  <c:v>43313</c:v>
                </c:pt>
                <c:pt idx="32">
                  <c:v>43344</c:v>
                </c:pt>
                <c:pt idx="33">
                  <c:v>43374</c:v>
                </c:pt>
                <c:pt idx="34">
                  <c:v>43405</c:v>
                </c:pt>
                <c:pt idx="35">
                  <c:v>43435</c:v>
                </c:pt>
                <c:pt idx="36">
                  <c:v>43466</c:v>
                </c:pt>
                <c:pt idx="37">
                  <c:v>43497</c:v>
                </c:pt>
                <c:pt idx="38">
                  <c:v>43525</c:v>
                </c:pt>
                <c:pt idx="39">
                  <c:v>43556</c:v>
                </c:pt>
                <c:pt idx="40">
                  <c:v>43586</c:v>
                </c:pt>
                <c:pt idx="41">
                  <c:v>43617</c:v>
                </c:pt>
                <c:pt idx="42">
                  <c:v>43647</c:v>
                </c:pt>
                <c:pt idx="43">
                  <c:v>43678</c:v>
                </c:pt>
                <c:pt idx="44">
                  <c:v>43709</c:v>
                </c:pt>
                <c:pt idx="45">
                  <c:v>43739</c:v>
                </c:pt>
                <c:pt idx="46">
                  <c:v>43770</c:v>
                </c:pt>
                <c:pt idx="47">
                  <c:v>43800</c:v>
                </c:pt>
              </c:numCache>
            </c:numRef>
          </c:cat>
          <c:val>
            <c:numRef>
              <c:f>'Fig21'!$J$28:$M$28</c:f>
              <c:numCache>
                <c:formatCode>0.0</c:formatCode>
                <c:ptCount val="4"/>
                <c:pt idx="0">
                  <c:v>-41.681308999999999</c:v>
                </c:pt>
                <c:pt idx="1">
                  <c:v>15.676658000000003</c:v>
                </c:pt>
                <c:pt idx="2">
                  <c:v>-21.470241499999986</c:v>
                </c:pt>
                <c:pt idx="3">
                  <c:v>-6.6428785000000232</c:v>
                </c:pt>
              </c:numCache>
            </c:numRef>
          </c:val>
        </c:ser>
        <c:ser>
          <c:idx val="4"/>
          <c:order val="4"/>
          <c:tx>
            <c:v>Interior region (right axis)</c:v>
          </c:tx>
          <c:spPr>
            <a:solidFill>
              <a:schemeClr val="accent3"/>
            </a:solidFill>
          </c:spPr>
          <c:invertIfNegative val="0"/>
          <c:cat>
            <c:numRef>
              <c:f>'Fig21'!$B$36:$B$83</c:f>
              <c:numCache>
                <c:formatCode>mmm\ yyyy</c:formatCode>
                <c:ptCount val="48"/>
                <c:pt idx="0">
                  <c:v>42370</c:v>
                </c:pt>
                <c:pt idx="1">
                  <c:v>42401</c:v>
                </c:pt>
                <c:pt idx="2">
                  <c:v>42430</c:v>
                </c:pt>
                <c:pt idx="3">
                  <c:v>42461</c:v>
                </c:pt>
                <c:pt idx="4">
                  <c:v>42491</c:v>
                </c:pt>
                <c:pt idx="5">
                  <c:v>42522</c:v>
                </c:pt>
                <c:pt idx="6">
                  <c:v>42552</c:v>
                </c:pt>
                <c:pt idx="7">
                  <c:v>42583</c:v>
                </c:pt>
                <c:pt idx="8">
                  <c:v>42614</c:v>
                </c:pt>
                <c:pt idx="9">
                  <c:v>42644</c:v>
                </c:pt>
                <c:pt idx="10">
                  <c:v>42675</c:v>
                </c:pt>
                <c:pt idx="11">
                  <c:v>42705</c:v>
                </c:pt>
                <c:pt idx="12">
                  <c:v>42736</c:v>
                </c:pt>
                <c:pt idx="13">
                  <c:v>42767</c:v>
                </c:pt>
                <c:pt idx="14">
                  <c:v>42795</c:v>
                </c:pt>
                <c:pt idx="15">
                  <c:v>42826</c:v>
                </c:pt>
                <c:pt idx="16">
                  <c:v>42856</c:v>
                </c:pt>
                <c:pt idx="17">
                  <c:v>42887</c:v>
                </c:pt>
                <c:pt idx="18">
                  <c:v>42917</c:v>
                </c:pt>
                <c:pt idx="19">
                  <c:v>42948</c:v>
                </c:pt>
                <c:pt idx="20">
                  <c:v>42979</c:v>
                </c:pt>
                <c:pt idx="21">
                  <c:v>43009</c:v>
                </c:pt>
                <c:pt idx="22">
                  <c:v>43040</c:v>
                </c:pt>
                <c:pt idx="23">
                  <c:v>43070</c:v>
                </c:pt>
                <c:pt idx="24">
                  <c:v>43101</c:v>
                </c:pt>
                <c:pt idx="25">
                  <c:v>43132</c:v>
                </c:pt>
                <c:pt idx="26">
                  <c:v>43160</c:v>
                </c:pt>
                <c:pt idx="27">
                  <c:v>43191</c:v>
                </c:pt>
                <c:pt idx="28">
                  <c:v>43221</c:v>
                </c:pt>
                <c:pt idx="29">
                  <c:v>43252</c:v>
                </c:pt>
                <c:pt idx="30">
                  <c:v>43282</c:v>
                </c:pt>
                <c:pt idx="31">
                  <c:v>43313</c:v>
                </c:pt>
                <c:pt idx="32">
                  <c:v>43344</c:v>
                </c:pt>
                <c:pt idx="33">
                  <c:v>43374</c:v>
                </c:pt>
                <c:pt idx="34">
                  <c:v>43405</c:v>
                </c:pt>
                <c:pt idx="35">
                  <c:v>43435</c:v>
                </c:pt>
                <c:pt idx="36">
                  <c:v>43466</c:v>
                </c:pt>
                <c:pt idx="37">
                  <c:v>43497</c:v>
                </c:pt>
                <c:pt idx="38">
                  <c:v>43525</c:v>
                </c:pt>
                <c:pt idx="39">
                  <c:v>43556</c:v>
                </c:pt>
                <c:pt idx="40">
                  <c:v>43586</c:v>
                </c:pt>
                <c:pt idx="41">
                  <c:v>43617</c:v>
                </c:pt>
                <c:pt idx="42">
                  <c:v>43647</c:v>
                </c:pt>
                <c:pt idx="43">
                  <c:v>43678</c:v>
                </c:pt>
                <c:pt idx="44">
                  <c:v>43709</c:v>
                </c:pt>
                <c:pt idx="45">
                  <c:v>43739</c:v>
                </c:pt>
                <c:pt idx="46">
                  <c:v>43770</c:v>
                </c:pt>
                <c:pt idx="47">
                  <c:v>43800</c:v>
                </c:pt>
              </c:numCache>
            </c:numRef>
          </c:cat>
          <c:val>
            <c:numRef>
              <c:f>'Fig21'!$J$29:$M$29</c:f>
              <c:numCache>
                <c:formatCode>0.0</c:formatCode>
                <c:ptCount val="4"/>
                <c:pt idx="0">
                  <c:v>-23.472466000000026</c:v>
                </c:pt>
                <c:pt idx="1">
                  <c:v>0.54997400000002017</c:v>
                </c:pt>
                <c:pt idx="2">
                  <c:v>-1.5202988300000015</c:v>
                </c:pt>
                <c:pt idx="3">
                  <c:v>6.7904388299999994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473546880"/>
        <c:axId val="473547440"/>
      </c:barChart>
      <c:lineChart>
        <c:grouping val="standard"/>
        <c:varyColors val="0"/>
        <c:ser>
          <c:idx val="0"/>
          <c:order val="0"/>
          <c:tx>
            <c:v>Total production (left axis)</c:v>
          </c:tx>
          <c:spPr>
            <a:ln>
              <a:solidFill>
                <a:schemeClr val="tx1"/>
              </a:solidFill>
            </a:ln>
          </c:spPr>
          <c:marker>
            <c:symbol val="none"/>
          </c:marker>
          <c:cat>
            <c:numRef>
              <c:f>'Fig21'!$B$36:$B$83</c:f>
              <c:numCache>
                <c:formatCode>mmm\ yyyy</c:formatCode>
                <c:ptCount val="48"/>
                <c:pt idx="0">
                  <c:v>42370</c:v>
                </c:pt>
                <c:pt idx="1">
                  <c:v>42401</c:v>
                </c:pt>
                <c:pt idx="2">
                  <c:v>42430</c:v>
                </c:pt>
                <c:pt idx="3">
                  <c:v>42461</c:v>
                </c:pt>
                <c:pt idx="4">
                  <c:v>42491</c:v>
                </c:pt>
                <c:pt idx="5">
                  <c:v>42522</c:v>
                </c:pt>
                <c:pt idx="6">
                  <c:v>42552</c:v>
                </c:pt>
                <c:pt idx="7">
                  <c:v>42583</c:v>
                </c:pt>
                <c:pt idx="8">
                  <c:v>42614</c:v>
                </c:pt>
                <c:pt idx="9">
                  <c:v>42644</c:v>
                </c:pt>
                <c:pt idx="10">
                  <c:v>42675</c:v>
                </c:pt>
                <c:pt idx="11">
                  <c:v>42705</c:v>
                </c:pt>
                <c:pt idx="12">
                  <c:v>42736</c:v>
                </c:pt>
                <c:pt idx="13">
                  <c:v>42767</c:v>
                </c:pt>
                <c:pt idx="14">
                  <c:v>42795</c:v>
                </c:pt>
                <c:pt idx="15">
                  <c:v>42826</c:v>
                </c:pt>
                <c:pt idx="16">
                  <c:v>42856</c:v>
                </c:pt>
                <c:pt idx="17">
                  <c:v>42887</c:v>
                </c:pt>
                <c:pt idx="18">
                  <c:v>42917</c:v>
                </c:pt>
                <c:pt idx="19">
                  <c:v>42948</c:v>
                </c:pt>
                <c:pt idx="20">
                  <c:v>42979</c:v>
                </c:pt>
                <c:pt idx="21">
                  <c:v>43009</c:v>
                </c:pt>
                <c:pt idx="22">
                  <c:v>43040</c:v>
                </c:pt>
                <c:pt idx="23">
                  <c:v>43070</c:v>
                </c:pt>
                <c:pt idx="24">
                  <c:v>43101</c:v>
                </c:pt>
                <c:pt idx="25">
                  <c:v>43132</c:v>
                </c:pt>
                <c:pt idx="26">
                  <c:v>43160</c:v>
                </c:pt>
                <c:pt idx="27">
                  <c:v>43191</c:v>
                </c:pt>
                <c:pt idx="28">
                  <c:v>43221</c:v>
                </c:pt>
                <c:pt idx="29">
                  <c:v>43252</c:v>
                </c:pt>
                <c:pt idx="30">
                  <c:v>43282</c:v>
                </c:pt>
                <c:pt idx="31">
                  <c:v>43313</c:v>
                </c:pt>
                <c:pt idx="32">
                  <c:v>43344</c:v>
                </c:pt>
                <c:pt idx="33">
                  <c:v>43374</c:v>
                </c:pt>
                <c:pt idx="34">
                  <c:v>43405</c:v>
                </c:pt>
                <c:pt idx="35">
                  <c:v>43435</c:v>
                </c:pt>
                <c:pt idx="36">
                  <c:v>43466</c:v>
                </c:pt>
                <c:pt idx="37">
                  <c:v>43497</c:v>
                </c:pt>
                <c:pt idx="38">
                  <c:v>43525</c:v>
                </c:pt>
                <c:pt idx="39">
                  <c:v>43556</c:v>
                </c:pt>
                <c:pt idx="40">
                  <c:v>43586</c:v>
                </c:pt>
                <c:pt idx="41">
                  <c:v>43617</c:v>
                </c:pt>
                <c:pt idx="42">
                  <c:v>43647</c:v>
                </c:pt>
                <c:pt idx="43">
                  <c:v>43678</c:v>
                </c:pt>
                <c:pt idx="44">
                  <c:v>43709</c:v>
                </c:pt>
                <c:pt idx="45">
                  <c:v>43739</c:v>
                </c:pt>
                <c:pt idx="46">
                  <c:v>43770</c:v>
                </c:pt>
                <c:pt idx="47">
                  <c:v>43800</c:v>
                </c:pt>
              </c:numCache>
            </c:numRef>
          </c:cat>
          <c:val>
            <c:numRef>
              <c:f>'Fig21'!$C$36:$C$83</c:f>
              <c:numCache>
                <c:formatCode>#,##0.00</c:formatCode>
                <c:ptCount val="48"/>
                <c:pt idx="0">
                  <c:v>60.568714999999997</c:v>
                </c:pt>
                <c:pt idx="1">
                  <c:v>57.328505999999997</c:v>
                </c:pt>
                <c:pt idx="2">
                  <c:v>55.327888000000002</c:v>
                </c:pt>
                <c:pt idx="3">
                  <c:v>48.216355</c:v>
                </c:pt>
                <c:pt idx="4">
                  <c:v>53.123077000000002</c:v>
                </c:pt>
                <c:pt idx="5">
                  <c:v>59.513340999999997</c:v>
                </c:pt>
                <c:pt idx="6">
                  <c:v>61.783814</c:v>
                </c:pt>
                <c:pt idx="7">
                  <c:v>68.246998000000005</c:v>
                </c:pt>
                <c:pt idx="8">
                  <c:v>65.069716999999997</c:v>
                </c:pt>
                <c:pt idx="9">
                  <c:v>68.725230999999994</c:v>
                </c:pt>
                <c:pt idx="10">
                  <c:v>67.149752000000007</c:v>
                </c:pt>
                <c:pt idx="11">
                  <c:v>63.311104</c:v>
                </c:pt>
                <c:pt idx="12">
                  <c:v>68.377663999999996</c:v>
                </c:pt>
                <c:pt idx="13">
                  <c:v>64.354432000000003</c:v>
                </c:pt>
                <c:pt idx="14">
                  <c:v>64.300555000000003</c:v>
                </c:pt>
                <c:pt idx="15">
                  <c:v>58.748719999999999</c:v>
                </c:pt>
                <c:pt idx="16">
                  <c:v>62.110104</c:v>
                </c:pt>
                <c:pt idx="17">
                  <c:v>66.223313000000005</c:v>
                </c:pt>
                <c:pt idx="18">
                  <c:v>62.876919999999998</c:v>
                </c:pt>
                <c:pt idx="19">
                  <c:v>70.482042000000007</c:v>
                </c:pt>
                <c:pt idx="20">
                  <c:v>62.802154999999999</c:v>
                </c:pt>
                <c:pt idx="21">
                  <c:v>65.754031999999995</c:v>
                </c:pt>
                <c:pt idx="22">
                  <c:v>63.750394999999997</c:v>
                </c:pt>
                <c:pt idx="23">
                  <c:v>62.521577999999998</c:v>
                </c:pt>
                <c:pt idx="24">
                  <c:v>63.112637999999997</c:v>
                </c:pt>
                <c:pt idx="25">
                  <c:v>61.459290832999997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</c:numCache>
            </c:numRef>
          </c:val>
          <c:smooth val="0"/>
        </c:ser>
        <c:ser>
          <c:idx val="1"/>
          <c:order val="1"/>
          <c:tx>
            <c:v>Production forecast (left axis)</c:v>
          </c:tx>
          <c:spPr>
            <a:ln>
              <a:solidFill>
                <a:srgbClr val="000000"/>
              </a:solidFill>
              <a:prstDash val="sysDash"/>
            </a:ln>
          </c:spPr>
          <c:marker>
            <c:symbol val="none"/>
          </c:marker>
          <c:cat>
            <c:numRef>
              <c:f>'Fig21'!$B$36:$B$83</c:f>
              <c:numCache>
                <c:formatCode>mmm\ yyyy</c:formatCode>
                <c:ptCount val="48"/>
                <c:pt idx="0">
                  <c:v>42370</c:v>
                </c:pt>
                <c:pt idx="1">
                  <c:v>42401</c:v>
                </c:pt>
                <c:pt idx="2">
                  <c:v>42430</c:v>
                </c:pt>
                <c:pt idx="3">
                  <c:v>42461</c:v>
                </c:pt>
                <c:pt idx="4">
                  <c:v>42491</c:v>
                </c:pt>
                <c:pt idx="5">
                  <c:v>42522</c:v>
                </c:pt>
                <c:pt idx="6">
                  <c:v>42552</c:v>
                </c:pt>
                <c:pt idx="7">
                  <c:v>42583</c:v>
                </c:pt>
                <c:pt idx="8">
                  <c:v>42614</c:v>
                </c:pt>
                <c:pt idx="9">
                  <c:v>42644</c:v>
                </c:pt>
                <c:pt idx="10">
                  <c:v>42675</c:v>
                </c:pt>
                <c:pt idx="11">
                  <c:v>42705</c:v>
                </c:pt>
                <c:pt idx="12">
                  <c:v>42736</c:v>
                </c:pt>
                <c:pt idx="13">
                  <c:v>42767</c:v>
                </c:pt>
                <c:pt idx="14">
                  <c:v>42795</c:v>
                </c:pt>
                <c:pt idx="15">
                  <c:v>42826</c:v>
                </c:pt>
                <c:pt idx="16">
                  <c:v>42856</c:v>
                </c:pt>
                <c:pt idx="17">
                  <c:v>42887</c:v>
                </c:pt>
                <c:pt idx="18">
                  <c:v>42917</c:v>
                </c:pt>
                <c:pt idx="19">
                  <c:v>42948</c:v>
                </c:pt>
                <c:pt idx="20">
                  <c:v>42979</c:v>
                </c:pt>
                <c:pt idx="21">
                  <c:v>43009</c:v>
                </c:pt>
                <c:pt idx="22">
                  <c:v>43040</c:v>
                </c:pt>
                <c:pt idx="23">
                  <c:v>43070</c:v>
                </c:pt>
                <c:pt idx="24">
                  <c:v>43101</c:v>
                </c:pt>
                <c:pt idx="25">
                  <c:v>43132</c:v>
                </c:pt>
                <c:pt idx="26">
                  <c:v>43160</c:v>
                </c:pt>
                <c:pt idx="27">
                  <c:v>43191</c:v>
                </c:pt>
                <c:pt idx="28">
                  <c:v>43221</c:v>
                </c:pt>
                <c:pt idx="29">
                  <c:v>43252</c:v>
                </c:pt>
                <c:pt idx="30">
                  <c:v>43282</c:v>
                </c:pt>
                <c:pt idx="31">
                  <c:v>43313</c:v>
                </c:pt>
                <c:pt idx="32">
                  <c:v>43344</c:v>
                </c:pt>
                <c:pt idx="33">
                  <c:v>43374</c:v>
                </c:pt>
                <c:pt idx="34">
                  <c:v>43405</c:v>
                </c:pt>
                <c:pt idx="35">
                  <c:v>43435</c:v>
                </c:pt>
                <c:pt idx="36">
                  <c:v>43466</c:v>
                </c:pt>
                <c:pt idx="37">
                  <c:v>43497</c:v>
                </c:pt>
                <c:pt idx="38">
                  <c:v>43525</c:v>
                </c:pt>
                <c:pt idx="39">
                  <c:v>43556</c:v>
                </c:pt>
                <c:pt idx="40">
                  <c:v>43586</c:v>
                </c:pt>
                <c:pt idx="41">
                  <c:v>43617</c:v>
                </c:pt>
                <c:pt idx="42">
                  <c:v>43647</c:v>
                </c:pt>
                <c:pt idx="43">
                  <c:v>43678</c:v>
                </c:pt>
                <c:pt idx="44">
                  <c:v>43709</c:v>
                </c:pt>
                <c:pt idx="45">
                  <c:v>43739</c:v>
                </c:pt>
                <c:pt idx="46">
                  <c:v>43770</c:v>
                </c:pt>
                <c:pt idx="47">
                  <c:v>43800</c:v>
                </c:pt>
              </c:numCache>
            </c:numRef>
          </c:cat>
          <c:val>
            <c:numRef>
              <c:f>'Fig21'!$D$36:$D$83</c:f>
              <c:numCache>
                <c:formatCode>#,##0.00</c:formatCode>
                <c:ptCount val="48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61.459290832999997</c:v>
                </c:pt>
                <c:pt idx="26">
                  <c:v>62.56653</c:v>
                </c:pt>
                <c:pt idx="27">
                  <c:v>49.796849999999999</c:v>
                </c:pt>
                <c:pt idx="28">
                  <c:v>56.78895</c:v>
                </c:pt>
                <c:pt idx="29">
                  <c:v>58.652560000000001</c:v>
                </c:pt>
                <c:pt idx="30">
                  <c:v>66.604740000000007</c:v>
                </c:pt>
                <c:pt idx="31">
                  <c:v>68.549139999999994</c:v>
                </c:pt>
                <c:pt idx="32">
                  <c:v>59.51097</c:v>
                </c:pt>
                <c:pt idx="33">
                  <c:v>63.859209999999997</c:v>
                </c:pt>
                <c:pt idx="34">
                  <c:v>61.279719999999998</c:v>
                </c:pt>
                <c:pt idx="35">
                  <c:v>64.098299999999995</c:v>
                </c:pt>
                <c:pt idx="36">
                  <c:v>69.508679999999998</c:v>
                </c:pt>
                <c:pt idx="37">
                  <c:v>60.055999999999997</c:v>
                </c:pt>
                <c:pt idx="38">
                  <c:v>62.91113</c:v>
                </c:pt>
                <c:pt idx="39">
                  <c:v>47.33475</c:v>
                </c:pt>
                <c:pt idx="40">
                  <c:v>56.230559999999997</c:v>
                </c:pt>
                <c:pt idx="41">
                  <c:v>56.908200000000001</c:v>
                </c:pt>
                <c:pt idx="42">
                  <c:v>72.326759999999993</c:v>
                </c:pt>
                <c:pt idx="43">
                  <c:v>73.637150000000005</c:v>
                </c:pt>
                <c:pt idx="44">
                  <c:v>57.758650000000003</c:v>
                </c:pt>
                <c:pt idx="45">
                  <c:v>64.472480000000004</c:v>
                </c:pt>
                <c:pt idx="46">
                  <c:v>60.965130000000002</c:v>
                </c:pt>
                <c:pt idx="47">
                  <c:v>62.465499999999999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73545760"/>
        <c:axId val="473546320"/>
      </c:lineChart>
      <c:dateAx>
        <c:axId val="473545760"/>
        <c:scaling>
          <c:orientation val="minMax"/>
        </c:scaling>
        <c:delete val="0"/>
        <c:axPos val="b"/>
        <c:numFmt formatCode="mmm\ yyyy" sourceLinked="1"/>
        <c:majorTickMark val="cross"/>
        <c:minorTickMark val="out"/>
        <c:tickLblPos val="none"/>
        <c:spPr>
          <a:ln>
            <a:solidFill>
              <a:schemeClr val="tx1"/>
            </a:solidFill>
          </a:ln>
        </c:spPr>
        <c:crossAx val="473546320"/>
        <c:crosses val="autoZero"/>
        <c:auto val="1"/>
        <c:lblOffset val="100"/>
        <c:baseTimeUnit val="months"/>
        <c:majorUnit val="12"/>
        <c:majorTimeUnit val="months"/>
        <c:minorUnit val="1"/>
        <c:minorTimeUnit val="months"/>
      </c:dateAx>
      <c:valAx>
        <c:axId val="473546320"/>
        <c:scaling>
          <c:orientation val="minMax"/>
          <c:max val="100"/>
          <c:min val="0"/>
        </c:scaling>
        <c:delete val="0"/>
        <c:axPos val="l"/>
        <c:majorGridlines>
          <c:spPr>
            <a:ln>
              <a:solidFill>
                <a:schemeClr val="bg1">
                  <a:lumMod val="75000"/>
                </a:schemeClr>
              </a:solidFill>
            </a:ln>
          </c:spPr>
        </c:majorGridlines>
        <c:numFmt formatCode="#,##0" sourceLinked="0"/>
        <c:majorTickMark val="out"/>
        <c:minorTickMark val="none"/>
        <c:tickLblPos val="nextTo"/>
        <c:spPr>
          <a:ln>
            <a:noFill/>
          </a:ln>
        </c:spPr>
        <c:crossAx val="473545760"/>
        <c:crosses val="autoZero"/>
        <c:crossBetween val="between"/>
        <c:majorUnit val="10"/>
      </c:valAx>
      <c:catAx>
        <c:axId val="47354688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low"/>
        <c:spPr>
          <a:ln>
            <a:solidFill>
              <a:schemeClr val="tx1"/>
            </a:solidFill>
          </a:ln>
        </c:spPr>
        <c:crossAx val="473547440"/>
        <c:crossesAt val="0"/>
        <c:auto val="1"/>
        <c:lblAlgn val="ctr"/>
        <c:lblOffset val="100"/>
        <c:noMultiLvlLbl val="0"/>
      </c:catAx>
      <c:valAx>
        <c:axId val="473547440"/>
        <c:scaling>
          <c:orientation val="minMax"/>
          <c:max val="120"/>
        </c:scaling>
        <c:delete val="0"/>
        <c:axPos val="r"/>
        <c:numFmt formatCode="0" sourceLinked="0"/>
        <c:majorTickMark val="out"/>
        <c:minorTickMark val="none"/>
        <c:tickLblPos val="nextTo"/>
        <c:spPr>
          <a:ln>
            <a:noFill/>
          </a:ln>
        </c:spPr>
        <c:crossAx val="473546880"/>
        <c:crosses val="max"/>
        <c:crossBetween val="between"/>
        <c:majorUnit val="30"/>
      </c:valAx>
    </c:plotArea>
    <c:legend>
      <c:legendPos val="b"/>
      <c:layout>
        <c:manualLayout>
          <c:xMode val="edge"/>
          <c:yMode val="edge"/>
          <c:x val="6.8653369548318674E-2"/>
          <c:y val="0.78692695957384062"/>
          <c:w val="0.87388414055080865"/>
          <c:h val="0.13041912083824544"/>
        </c:manualLayout>
      </c:layout>
      <c:overlay val="0"/>
    </c:legend>
    <c:plotVisOnly val="1"/>
    <c:dispBlanksAs val="gap"/>
    <c:showDLblsOverMax val="0"/>
  </c:chart>
  <c:spPr>
    <a:ln>
      <a:noFill/>
    </a:ln>
  </c:spPr>
  <c:txPr>
    <a:bodyPr/>
    <a:lstStyle/>
    <a:p>
      <a:pPr>
        <a:defRPr sz="1000">
          <a:latin typeface="Arial" pitchFamily="34" charset="0"/>
          <a:cs typeface="Arial" pitchFamily="34" charset="0"/>
        </a:defRPr>
      </a:pPr>
      <a:endParaRPr lang="en-US"/>
    </a:p>
  </c:txPr>
  <c:printSettings>
    <c:headerFooter/>
    <c:pageMargins b="0.75000000000001465" l="0.70000000000000062" r="0.70000000000000062" t="0.75000000000001465" header="0.30000000000000032" footer="0.30000000000000032"/>
    <c:pageSetup orientation="landscape"/>
  </c:printSettings>
  <c:userShapes r:id="rId1"/>
</c:chartSpace>
</file>

<file path=xl/charts/chart2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 algn="l">
              <a:defRPr/>
            </a:pPr>
            <a:r>
              <a:rPr lang="en-US" sz="1400" b="0"/>
              <a:t>U.S. electric power coal stocks</a:t>
            </a:r>
          </a:p>
          <a:p>
            <a:pPr algn="l">
              <a:defRPr/>
            </a:pPr>
            <a:r>
              <a:rPr lang="en-US" sz="1000" b="0"/>
              <a:t>million short tons</a:t>
            </a:r>
          </a:p>
        </c:rich>
      </c:tx>
      <c:layout>
        <c:manualLayout>
          <c:xMode val="edge"/>
          <c:yMode val="edge"/>
          <c:x val="7.9914156029642133E-3"/>
          <c:y val="1.574803149606387E-2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7.6962330928146166E-2"/>
          <c:y val="0.17117395828480017"/>
          <c:w val="0.90214509771644402"/>
          <c:h val="0.57406699902157199"/>
        </c:manualLayout>
      </c:layout>
      <c:areaChart>
        <c:grouping val="stacked"/>
        <c:varyColors val="0"/>
        <c:ser>
          <c:idx val="1"/>
          <c:order val="1"/>
          <c:tx>
            <c:v>Historical range (low)</c:v>
          </c:tx>
          <c:spPr>
            <a:noFill/>
            <a:ln>
              <a:noFill/>
            </a:ln>
          </c:spPr>
          <c:cat>
            <c:numRef>
              <c:f>'Fig22'!$A$28:$A$147</c:f>
              <c:numCache>
                <c:formatCode>mmm\ yyyy</c:formatCode>
                <c:ptCount val="120"/>
                <c:pt idx="0">
                  <c:v>40179</c:v>
                </c:pt>
                <c:pt idx="1">
                  <c:v>40210</c:v>
                </c:pt>
                <c:pt idx="2">
                  <c:v>40238</c:v>
                </c:pt>
                <c:pt idx="3">
                  <c:v>40269</c:v>
                </c:pt>
                <c:pt idx="4">
                  <c:v>40299</c:v>
                </c:pt>
                <c:pt idx="5">
                  <c:v>40330</c:v>
                </c:pt>
                <c:pt idx="6">
                  <c:v>40360</c:v>
                </c:pt>
                <c:pt idx="7">
                  <c:v>40391</c:v>
                </c:pt>
                <c:pt idx="8">
                  <c:v>40422</c:v>
                </c:pt>
                <c:pt idx="9">
                  <c:v>40452</c:v>
                </c:pt>
                <c:pt idx="10">
                  <c:v>40483</c:v>
                </c:pt>
                <c:pt idx="11">
                  <c:v>40513</c:v>
                </c:pt>
                <c:pt idx="12">
                  <c:v>40544</c:v>
                </c:pt>
                <c:pt idx="13">
                  <c:v>40575</c:v>
                </c:pt>
                <c:pt idx="14">
                  <c:v>40603</c:v>
                </c:pt>
                <c:pt idx="15">
                  <c:v>40634</c:v>
                </c:pt>
                <c:pt idx="16">
                  <c:v>40664</c:v>
                </c:pt>
                <c:pt idx="17">
                  <c:v>40695</c:v>
                </c:pt>
                <c:pt idx="18">
                  <c:v>40725</c:v>
                </c:pt>
                <c:pt idx="19">
                  <c:v>40756</c:v>
                </c:pt>
                <c:pt idx="20">
                  <c:v>40787</c:v>
                </c:pt>
                <c:pt idx="21">
                  <c:v>40817</c:v>
                </c:pt>
                <c:pt idx="22">
                  <c:v>40848</c:v>
                </c:pt>
                <c:pt idx="23">
                  <c:v>40878</c:v>
                </c:pt>
                <c:pt idx="24">
                  <c:v>40909</c:v>
                </c:pt>
                <c:pt idx="25">
                  <c:v>40940</c:v>
                </c:pt>
                <c:pt idx="26">
                  <c:v>40969</c:v>
                </c:pt>
                <c:pt idx="27">
                  <c:v>41000</c:v>
                </c:pt>
                <c:pt idx="28">
                  <c:v>41030</c:v>
                </c:pt>
                <c:pt idx="29">
                  <c:v>41061</c:v>
                </c:pt>
                <c:pt idx="30">
                  <c:v>41091</c:v>
                </c:pt>
                <c:pt idx="31">
                  <c:v>41122</c:v>
                </c:pt>
                <c:pt idx="32">
                  <c:v>41153</c:v>
                </c:pt>
                <c:pt idx="33">
                  <c:v>41183</c:v>
                </c:pt>
                <c:pt idx="34">
                  <c:v>41214</c:v>
                </c:pt>
                <c:pt idx="35">
                  <c:v>41244</c:v>
                </c:pt>
                <c:pt idx="36">
                  <c:v>41275</c:v>
                </c:pt>
                <c:pt idx="37">
                  <c:v>41306</c:v>
                </c:pt>
                <c:pt idx="38">
                  <c:v>41334</c:v>
                </c:pt>
                <c:pt idx="39">
                  <c:v>41365</c:v>
                </c:pt>
                <c:pt idx="40">
                  <c:v>41395</c:v>
                </c:pt>
                <c:pt idx="41">
                  <c:v>41426</c:v>
                </c:pt>
                <c:pt idx="42">
                  <c:v>41456</c:v>
                </c:pt>
                <c:pt idx="43">
                  <c:v>41487</c:v>
                </c:pt>
                <c:pt idx="44">
                  <c:v>41518</c:v>
                </c:pt>
                <c:pt idx="45">
                  <c:v>41548</c:v>
                </c:pt>
                <c:pt idx="46">
                  <c:v>41579</c:v>
                </c:pt>
                <c:pt idx="47">
                  <c:v>41609</c:v>
                </c:pt>
                <c:pt idx="48">
                  <c:v>41640</c:v>
                </c:pt>
                <c:pt idx="49">
                  <c:v>41671</c:v>
                </c:pt>
                <c:pt idx="50">
                  <c:v>41699</c:v>
                </c:pt>
                <c:pt idx="51">
                  <c:v>41730</c:v>
                </c:pt>
                <c:pt idx="52">
                  <c:v>41760</c:v>
                </c:pt>
                <c:pt idx="53">
                  <c:v>41791</c:v>
                </c:pt>
                <c:pt idx="54">
                  <c:v>41821</c:v>
                </c:pt>
                <c:pt idx="55">
                  <c:v>41852</c:v>
                </c:pt>
                <c:pt idx="56">
                  <c:v>41883</c:v>
                </c:pt>
                <c:pt idx="57">
                  <c:v>41913</c:v>
                </c:pt>
                <c:pt idx="58">
                  <c:v>41944</c:v>
                </c:pt>
                <c:pt idx="59">
                  <c:v>41974</c:v>
                </c:pt>
                <c:pt idx="60">
                  <c:v>42005</c:v>
                </c:pt>
                <c:pt idx="61">
                  <c:v>42036</c:v>
                </c:pt>
                <c:pt idx="62">
                  <c:v>42064</c:v>
                </c:pt>
                <c:pt idx="63">
                  <c:v>42095</c:v>
                </c:pt>
                <c:pt idx="64">
                  <c:v>42125</c:v>
                </c:pt>
                <c:pt idx="65">
                  <c:v>42156</c:v>
                </c:pt>
                <c:pt idx="66">
                  <c:v>42186</c:v>
                </c:pt>
                <c:pt idx="67">
                  <c:v>42217</c:v>
                </c:pt>
                <c:pt idx="68">
                  <c:v>42248</c:v>
                </c:pt>
                <c:pt idx="69">
                  <c:v>42278</c:v>
                </c:pt>
                <c:pt idx="70">
                  <c:v>42309</c:v>
                </c:pt>
                <c:pt idx="71">
                  <c:v>42339</c:v>
                </c:pt>
                <c:pt idx="72">
                  <c:v>42370</c:v>
                </c:pt>
                <c:pt idx="73">
                  <c:v>42401</c:v>
                </c:pt>
                <c:pt idx="74">
                  <c:v>42430</c:v>
                </c:pt>
                <c:pt idx="75">
                  <c:v>42461</c:v>
                </c:pt>
                <c:pt idx="76">
                  <c:v>42491</c:v>
                </c:pt>
                <c:pt idx="77">
                  <c:v>42522</c:v>
                </c:pt>
                <c:pt idx="78">
                  <c:v>42552</c:v>
                </c:pt>
                <c:pt idx="79">
                  <c:v>42583</c:v>
                </c:pt>
                <c:pt idx="80">
                  <c:v>42614</c:v>
                </c:pt>
                <c:pt idx="81">
                  <c:v>42644</c:v>
                </c:pt>
                <c:pt idx="82">
                  <c:v>42675</c:v>
                </c:pt>
                <c:pt idx="83">
                  <c:v>42705</c:v>
                </c:pt>
                <c:pt idx="84">
                  <c:v>42736</c:v>
                </c:pt>
                <c:pt idx="85">
                  <c:v>42767</c:v>
                </c:pt>
                <c:pt idx="86">
                  <c:v>42795</c:v>
                </c:pt>
                <c:pt idx="87">
                  <c:v>42826</c:v>
                </c:pt>
                <c:pt idx="88">
                  <c:v>42856</c:v>
                </c:pt>
                <c:pt idx="89">
                  <c:v>42887</c:v>
                </c:pt>
                <c:pt idx="90">
                  <c:v>42917</c:v>
                </c:pt>
                <c:pt idx="91">
                  <c:v>42948</c:v>
                </c:pt>
                <c:pt idx="92">
                  <c:v>42979</c:v>
                </c:pt>
                <c:pt idx="93">
                  <c:v>43009</c:v>
                </c:pt>
                <c:pt idx="94">
                  <c:v>43040</c:v>
                </c:pt>
                <c:pt idx="95">
                  <c:v>43070</c:v>
                </c:pt>
                <c:pt idx="96">
                  <c:v>43101</c:v>
                </c:pt>
                <c:pt idx="97">
                  <c:v>43132</c:v>
                </c:pt>
                <c:pt idx="98">
                  <c:v>43160</c:v>
                </c:pt>
                <c:pt idx="99">
                  <c:v>43191</c:v>
                </c:pt>
                <c:pt idx="100">
                  <c:v>43221</c:v>
                </c:pt>
                <c:pt idx="101">
                  <c:v>43252</c:v>
                </c:pt>
                <c:pt idx="102">
                  <c:v>43282</c:v>
                </c:pt>
                <c:pt idx="103">
                  <c:v>43313</c:v>
                </c:pt>
                <c:pt idx="104">
                  <c:v>43344</c:v>
                </c:pt>
                <c:pt idx="105">
                  <c:v>43374</c:v>
                </c:pt>
                <c:pt idx="106">
                  <c:v>43405</c:v>
                </c:pt>
                <c:pt idx="107">
                  <c:v>43435</c:v>
                </c:pt>
                <c:pt idx="108">
                  <c:v>43466</c:v>
                </c:pt>
                <c:pt idx="109">
                  <c:v>43497</c:v>
                </c:pt>
                <c:pt idx="110">
                  <c:v>43525</c:v>
                </c:pt>
                <c:pt idx="111">
                  <c:v>43556</c:v>
                </c:pt>
                <c:pt idx="112">
                  <c:v>43586</c:v>
                </c:pt>
                <c:pt idx="113">
                  <c:v>43617</c:v>
                </c:pt>
                <c:pt idx="114">
                  <c:v>43647</c:v>
                </c:pt>
                <c:pt idx="115">
                  <c:v>43678</c:v>
                </c:pt>
                <c:pt idx="116">
                  <c:v>43709</c:v>
                </c:pt>
                <c:pt idx="117">
                  <c:v>43739</c:v>
                </c:pt>
                <c:pt idx="118">
                  <c:v>43770</c:v>
                </c:pt>
                <c:pt idx="119">
                  <c:v>43800</c:v>
                </c:pt>
              </c:numCache>
            </c:numRef>
          </c:cat>
          <c:val>
            <c:numRef>
              <c:f>'Fig22'!$C$28:$C$147</c:f>
              <c:numCache>
                <c:formatCode>0</c:formatCode>
                <c:ptCount val="120"/>
                <c:pt idx="0">
                  <c:v>133.70472699999999</c:v>
                </c:pt>
                <c:pt idx="1">
                  <c:v>119.90428300000001</c:v>
                </c:pt>
                <c:pt idx="2">
                  <c:v>118.260238</c:v>
                </c:pt>
                <c:pt idx="3">
                  <c:v>128.92501799999999</c:v>
                </c:pt>
                <c:pt idx="4">
                  <c:v>136.92056299999999</c:v>
                </c:pt>
                <c:pt idx="5">
                  <c:v>133.479434</c:v>
                </c:pt>
                <c:pt idx="6">
                  <c:v>125.869913</c:v>
                </c:pt>
                <c:pt idx="7">
                  <c:v>121.36913199999999</c:v>
                </c:pt>
                <c:pt idx="8">
                  <c:v>124.54611800000001</c:v>
                </c:pt>
                <c:pt idx="9">
                  <c:v>136.96425400000001</c:v>
                </c:pt>
                <c:pt idx="10">
                  <c:v>142.59539599999999</c:v>
                </c:pt>
                <c:pt idx="11">
                  <c:v>137.188896</c:v>
                </c:pt>
                <c:pt idx="12">
                  <c:v>133.70472699999999</c:v>
                </c:pt>
                <c:pt idx="13">
                  <c:v>119.90428300000001</c:v>
                </c:pt>
                <c:pt idx="14">
                  <c:v>118.260238</c:v>
                </c:pt>
                <c:pt idx="15">
                  <c:v>128.92501799999999</c:v>
                </c:pt>
                <c:pt idx="16">
                  <c:v>136.92056299999999</c:v>
                </c:pt>
                <c:pt idx="17">
                  <c:v>133.479434</c:v>
                </c:pt>
                <c:pt idx="18">
                  <c:v>125.869913</c:v>
                </c:pt>
                <c:pt idx="19">
                  <c:v>121.36913199999999</c:v>
                </c:pt>
                <c:pt idx="20">
                  <c:v>124.54611800000001</c:v>
                </c:pt>
                <c:pt idx="21">
                  <c:v>136.96425400000001</c:v>
                </c:pt>
                <c:pt idx="22">
                  <c:v>142.59539599999999</c:v>
                </c:pt>
                <c:pt idx="23">
                  <c:v>137.188896</c:v>
                </c:pt>
                <c:pt idx="24">
                  <c:v>133.70472699999999</c:v>
                </c:pt>
                <c:pt idx="25">
                  <c:v>119.90428300000001</c:v>
                </c:pt>
                <c:pt idx="26">
                  <c:v>118.260238</c:v>
                </c:pt>
                <c:pt idx="27">
                  <c:v>128.92501799999999</c:v>
                </c:pt>
                <c:pt idx="28">
                  <c:v>136.92056299999999</c:v>
                </c:pt>
                <c:pt idx="29">
                  <c:v>133.479434</c:v>
                </c:pt>
                <c:pt idx="30">
                  <c:v>125.869913</c:v>
                </c:pt>
                <c:pt idx="31">
                  <c:v>121.36913199999999</c:v>
                </c:pt>
                <c:pt idx="32">
                  <c:v>124.54611800000001</c:v>
                </c:pt>
                <c:pt idx="33">
                  <c:v>136.96425400000001</c:v>
                </c:pt>
                <c:pt idx="34">
                  <c:v>142.59539599999999</c:v>
                </c:pt>
                <c:pt idx="35">
                  <c:v>137.188896</c:v>
                </c:pt>
                <c:pt idx="36">
                  <c:v>133.70472699999999</c:v>
                </c:pt>
                <c:pt idx="37">
                  <c:v>119.90428300000001</c:v>
                </c:pt>
                <c:pt idx="38">
                  <c:v>118.260238</c:v>
                </c:pt>
                <c:pt idx="39">
                  <c:v>128.92501799999999</c:v>
                </c:pt>
                <c:pt idx="40">
                  <c:v>136.92056299999999</c:v>
                </c:pt>
                <c:pt idx="41">
                  <c:v>133.479434</c:v>
                </c:pt>
                <c:pt idx="42">
                  <c:v>125.869913</c:v>
                </c:pt>
                <c:pt idx="43">
                  <c:v>121.36913199999999</c:v>
                </c:pt>
                <c:pt idx="44">
                  <c:v>124.54611800000001</c:v>
                </c:pt>
                <c:pt idx="45">
                  <c:v>136.96425400000001</c:v>
                </c:pt>
                <c:pt idx="46">
                  <c:v>142.59539599999999</c:v>
                </c:pt>
                <c:pt idx="47">
                  <c:v>137.188896</c:v>
                </c:pt>
                <c:pt idx="48">
                  <c:v>133.70472699999999</c:v>
                </c:pt>
                <c:pt idx="49">
                  <c:v>119.90428300000001</c:v>
                </c:pt>
                <c:pt idx="50">
                  <c:v>118.260238</c:v>
                </c:pt>
                <c:pt idx="51">
                  <c:v>128.92501799999999</c:v>
                </c:pt>
                <c:pt idx="52">
                  <c:v>136.92056299999999</c:v>
                </c:pt>
                <c:pt idx="53">
                  <c:v>133.479434</c:v>
                </c:pt>
                <c:pt idx="54">
                  <c:v>125.869913</c:v>
                </c:pt>
                <c:pt idx="55">
                  <c:v>121.36913199999999</c:v>
                </c:pt>
                <c:pt idx="56">
                  <c:v>124.54611800000001</c:v>
                </c:pt>
                <c:pt idx="57">
                  <c:v>136.96425400000001</c:v>
                </c:pt>
                <c:pt idx="58">
                  <c:v>142.59539599999999</c:v>
                </c:pt>
                <c:pt idx="59">
                  <c:v>137.188896</c:v>
                </c:pt>
                <c:pt idx="60">
                  <c:v>133.70472699999999</c:v>
                </c:pt>
                <c:pt idx="61">
                  <c:v>119.90428300000001</c:v>
                </c:pt>
                <c:pt idx="62">
                  <c:v>118.260238</c:v>
                </c:pt>
                <c:pt idx="63">
                  <c:v>128.92501799999999</c:v>
                </c:pt>
                <c:pt idx="64">
                  <c:v>136.92056299999999</c:v>
                </c:pt>
                <c:pt idx="65">
                  <c:v>133.479434</c:v>
                </c:pt>
                <c:pt idx="66">
                  <c:v>125.869913</c:v>
                </c:pt>
                <c:pt idx="67">
                  <c:v>121.36913199999999</c:v>
                </c:pt>
                <c:pt idx="68">
                  <c:v>124.54611800000001</c:v>
                </c:pt>
                <c:pt idx="69">
                  <c:v>136.96425400000001</c:v>
                </c:pt>
                <c:pt idx="70">
                  <c:v>142.59539599999999</c:v>
                </c:pt>
                <c:pt idx="71">
                  <c:v>137.188896</c:v>
                </c:pt>
                <c:pt idx="72">
                  <c:v>133.70472699999999</c:v>
                </c:pt>
                <c:pt idx="73">
                  <c:v>119.90428300000001</c:v>
                </c:pt>
                <c:pt idx="74">
                  <c:v>118.260238</c:v>
                </c:pt>
                <c:pt idx="75">
                  <c:v>128.92501799999999</c:v>
                </c:pt>
                <c:pt idx="76">
                  <c:v>136.92056299999999</c:v>
                </c:pt>
                <c:pt idx="77">
                  <c:v>133.479434</c:v>
                </c:pt>
                <c:pt idx="78">
                  <c:v>125.869913</c:v>
                </c:pt>
                <c:pt idx="79">
                  <c:v>121.36913199999999</c:v>
                </c:pt>
                <c:pt idx="80">
                  <c:v>124.54611800000001</c:v>
                </c:pt>
                <c:pt idx="81">
                  <c:v>136.96425400000001</c:v>
                </c:pt>
                <c:pt idx="82">
                  <c:v>142.59539599999999</c:v>
                </c:pt>
                <c:pt idx="83">
                  <c:v>137.188896</c:v>
                </c:pt>
                <c:pt idx="84">
                  <c:v>133.70472699999999</c:v>
                </c:pt>
                <c:pt idx="85">
                  <c:v>119.90428300000001</c:v>
                </c:pt>
                <c:pt idx="86">
                  <c:v>118.260238</c:v>
                </c:pt>
                <c:pt idx="87">
                  <c:v>128.92501799999999</c:v>
                </c:pt>
                <c:pt idx="88">
                  <c:v>136.92056299999999</c:v>
                </c:pt>
                <c:pt idx="89">
                  <c:v>133.479434</c:v>
                </c:pt>
                <c:pt idx="90">
                  <c:v>125.869913</c:v>
                </c:pt>
                <c:pt idx="91">
                  <c:v>121.36913199999999</c:v>
                </c:pt>
                <c:pt idx="92">
                  <c:v>124.54611800000001</c:v>
                </c:pt>
                <c:pt idx="93">
                  <c:v>136.96425400000001</c:v>
                </c:pt>
                <c:pt idx="94">
                  <c:v>142.59539599999999</c:v>
                </c:pt>
                <c:pt idx="95">
                  <c:v>137.188896</c:v>
                </c:pt>
                <c:pt idx="96">
                  <c:v>133.70472699999999</c:v>
                </c:pt>
                <c:pt idx="97">
                  <c:v>119.90428300000001</c:v>
                </c:pt>
                <c:pt idx="98">
                  <c:v>118.260238</c:v>
                </c:pt>
                <c:pt idx="99">
                  <c:v>128.92501799999999</c:v>
                </c:pt>
                <c:pt idx="100">
                  <c:v>136.92056299999999</c:v>
                </c:pt>
                <c:pt idx="101">
                  <c:v>133.479434</c:v>
                </c:pt>
                <c:pt idx="102">
                  <c:v>125.869913</c:v>
                </c:pt>
                <c:pt idx="103">
                  <c:v>121.36913199999999</c:v>
                </c:pt>
                <c:pt idx="104">
                  <c:v>124.54611800000001</c:v>
                </c:pt>
                <c:pt idx="105">
                  <c:v>136.96425400000001</c:v>
                </c:pt>
                <c:pt idx="106">
                  <c:v>142.59539599999999</c:v>
                </c:pt>
                <c:pt idx="107">
                  <c:v>137.188896</c:v>
                </c:pt>
                <c:pt idx="108">
                  <c:v>133.70472699999999</c:v>
                </c:pt>
                <c:pt idx="109">
                  <c:v>119.90428300000001</c:v>
                </c:pt>
                <c:pt idx="110">
                  <c:v>118.260238</c:v>
                </c:pt>
                <c:pt idx="111">
                  <c:v>128.92501799999999</c:v>
                </c:pt>
                <c:pt idx="112">
                  <c:v>136.92056299999999</c:v>
                </c:pt>
                <c:pt idx="113">
                  <c:v>133.479434</c:v>
                </c:pt>
                <c:pt idx="114">
                  <c:v>125.869913</c:v>
                </c:pt>
                <c:pt idx="115">
                  <c:v>121.36913199999999</c:v>
                </c:pt>
                <c:pt idx="116">
                  <c:v>124.54611800000001</c:v>
                </c:pt>
                <c:pt idx="117">
                  <c:v>136.96425400000001</c:v>
                </c:pt>
                <c:pt idx="118">
                  <c:v>142.59539599999999</c:v>
                </c:pt>
                <c:pt idx="119">
                  <c:v>137.188896</c:v>
                </c:pt>
              </c:numCache>
            </c:numRef>
          </c:val>
        </c:ser>
        <c:ser>
          <c:idx val="2"/>
          <c:order val="2"/>
          <c:tx>
            <c:v>Historical range</c:v>
          </c:tx>
          <c:spPr>
            <a:solidFill>
              <a:schemeClr val="accent4">
                <a:lumMod val="60000"/>
                <a:lumOff val="40000"/>
              </a:schemeClr>
            </a:solidFill>
            <a:ln>
              <a:noFill/>
            </a:ln>
          </c:spPr>
          <c:cat>
            <c:numRef>
              <c:f>'Fig22'!$A$28:$A$147</c:f>
              <c:numCache>
                <c:formatCode>mmm\ yyyy</c:formatCode>
                <c:ptCount val="120"/>
                <c:pt idx="0">
                  <c:v>40179</c:v>
                </c:pt>
                <c:pt idx="1">
                  <c:v>40210</c:v>
                </c:pt>
                <c:pt idx="2">
                  <c:v>40238</c:v>
                </c:pt>
                <c:pt idx="3">
                  <c:v>40269</c:v>
                </c:pt>
                <c:pt idx="4">
                  <c:v>40299</c:v>
                </c:pt>
                <c:pt idx="5">
                  <c:v>40330</c:v>
                </c:pt>
                <c:pt idx="6">
                  <c:v>40360</c:v>
                </c:pt>
                <c:pt idx="7">
                  <c:v>40391</c:v>
                </c:pt>
                <c:pt idx="8">
                  <c:v>40422</c:v>
                </c:pt>
                <c:pt idx="9">
                  <c:v>40452</c:v>
                </c:pt>
                <c:pt idx="10">
                  <c:v>40483</c:v>
                </c:pt>
                <c:pt idx="11">
                  <c:v>40513</c:v>
                </c:pt>
                <c:pt idx="12">
                  <c:v>40544</c:v>
                </c:pt>
                <c:pt idx="13">
                  <c:v>40575</c:v>
                </c:pt>
                <c:pt idx="14">
                  <c:v>40603</c:v>
                </c:pt>
                <c:pt idx="15">
                  <c:v>40634</c:v>
                </c:pt>
                <c:pt idx="16">
                  <c:v>40664</c:v>
                </c:pt>
                <c:pt idx="17">
                  <c:v>40695</c:v>
                </c:pt>
                <c:pt idx="18">
                  <c:v>40725</c:v>
                </c:pt>
                <c:pt idx="19">
                  <c:v>40756</c:v>
                </c:pt>
                <c:pt idx="20">
                  <c:v>40787</c:v>
                </c:pt>
                <c:pt idx="21">
                  <c:v>40817</c:v>
                </c:pt>
                <c:pt idx="22">
                  <c:v>40848</c:v>
                </c:pt>
                <c:pt idx="23">
                  <c:v>40878</c:v>
                </c:pt>
                <c:pt idx="24">
                  <c:v>40909</c:v>
                </c:pt>
                <c:pt idx="25">
                  <c:v>40940</c:v>
                </c:pt>
                <c:pt idx="26">
                  <c:v>40969</c:v>
                </c:pt>
                <c:pt idx="27">
                  <c:v>41000</c:v>
                </c:pt>
                <c:pt idx="28">
                  <c:v>41030</c:v>
                </c:pt>
                <c:pt idx="29">
                  <c:v>41061</c:v>
                </c:pt>
                <c:pt idx="30">
                  <c:v>41091</c:v>
                </c:pt>
                <c:pt idx="31">
                  <c:v>41122</c:v>
                </c:pt>
                <c:pt idx="32">
                  <c:v>41153</c:v>
                </c:pt>
                <c:pt idx="33">
                  <c:v>41183</c:v>
                </c:pt>
                <c:pt idx="34">
                  <c:v>41214</c:v>
                </c:pt>
                <c:pt idx="35">
                  <c:v>41244</c:v>
                </c:pt>
                <c:pt idx="36">
                  <c:v>41275</c:v>
                </c:pt>
                <c:pt idx="37">
                  <c:v>41306</c:v>
                </c:pt>
                <c:pt idx="38">
                  <c:v>41334</c:v>
                </c:pt>
                <c:pt idx="39">
                  <c:v>41365</c:v>
                </c:pt>
                <c:pt idx="40">
                  <c:v>41395</c:v>
                </c:pt>
                <c:pt idx="41">
                  <c:v>41426</c:v>
                </c:pt>
                <c:pt idx="42">
                  <c:v>41456</c:v>
                </c:pt>
                <c:pt idx="43">
                  <c:v>41487</c:v>
                </c:pt>
                <c:pt idx="44">
                  <c:v>41518</c:v>
                </c:pt>
                <c:pt idx="45">
                  <c:v>41548</c:v>
                </c:pt>
                <c:pt idx="46">
                  <c:v>41579</c:v>
                </c:pt>
                <c:pt idx="47">
                  <c:v>41609</c:v>
                </c:pt>
                <c:pt idx="48">
                  <c:v>41640</c:v>
                </c:pt>
                <c:pt idx="49">
                  <c:v>41671</c:v>
                </c:pt>
                <c:pt idx="50">
                  <c:v>41699</c:v>
                </c:pt>
                <c:pt idx="51">
                  <c:v>41730</c:v>
                </c:pt>
                <c:pt idx="52">
                  <c:v>41760</c:v>
                </c:pt>
                <c:pt idx="53">
                  <c:v>41791</c:v>
                </c:pt>
                <c:pt idx="54">
                  <c:v>41821</c:v>
                </c:pt>
                <c:pt idx="55">
                  <c:v>41852</c:v>
                </c:pt>
                <c:pt idx="56">
                  <c:v>41883</c:v>
                </c:pt>
                <c:pt idx="57">
                  <c:v>41913</c:v>
                </c:pt>
                <c:pt idx="58">
                  <c:v>41944</c:v>
                </c:pt>
                <c:pt idx="59">
                  <c:v>41974</c:v>
                </c:pt>
                <c:pt idx="60">
                  <c:v>42005</c:v>
                </c:pt>
                <c:pt idx="61">
                  <c:v>42036</c:v>
                </c:pt>
                <c:pt idx="62">
                  <c:v>42064</c:v>
                </c:pt>
                <c:pt idx="63">
                  <c:v>42095</c:v>
                </c:pt>
                <c:pt idx="64">
                  <c:v>42125</c:v>
                </c:pt>
                <c:pt idx="65">
                  <c:v>42156</c:v>
                </c:pt>
                <c:pt idx="66">
                  <c:v>42186</c:v>
                </c:pt>
                <c:pt idx="67">
                  <c:v>42217</c:v>
                </c:pt>
                <c:pt idx="68">
                  <c:v>42248</c:v>
                </c:pt>
                <c:pt idx="69">
                  <c:v>42278</c:v>
                </c:pt>
                <c:pt idx="70">
                  <c:v>42309</c:v>
                </c:pt>
                <c:pt idx="71">
                  <c:v>42339</c:v>
                </c:pt>
                <c:pt idx="72">
                  <c:v>42370</c:v>
                </c:pt>
                <c:pt idx="73">
                  <c:v>42401</c:v>
                </c:pt>
                <c:pt idx="74">
                  <c:v>42430</c:v>
                </c:pt>
                <c:pt idx="75">
                  <c:v>42461</c:v>
                </c:pt>
                <c:pt idx="76">
                  <c:v>42491</c:v>
                </c:pt>
                <c:pt idx="77">
                  <c:v>42522</c:v>
                </c:pt>
                <c:pt idx="78">
                  <c:v>42552</c:v>
                </c:pt>
                <c:pt idx="79">
                  <c:v>42583</c:v>
                </c:pt>
                <c:pt idx="80">
                  <c:v>42614</c:v>
                </c:pt>
                <c:pt idx="81">
                  <c:v>42644</c:v>
                </c:pt>
                <c:pt idx="82">
                  <c:v>42675</c:v>
                </c:pt>
                <c:pt idx="83">
                  <c:v>42705</c:v>
                </c:pt>
                <c:pt idx="84">
                  <c:v>42736</c:v>
                </c:pt>
                <c:pt idx="85">
                  <c:v>42767</c:v>
                </c:pt>
                <c:pt idx="86">
                  <c:v>42795</c:v>
                </c:pt>
                <c:pt idx="87">
                  <c:v>42826</c:v>
                </c:pt>
                <c:pt idx="88">
                  <c:v>42856</c:v>
                </c:pt>
                <c:pt idx="89">
                  <c:v>42887</c:v>
                </c:pt>
                <c:pt idx="90">
                  <c:v>42917</c:v>
                </c:pt>
                <c:pt idx="91">
                  <c:v>42948</c:v>
                </c:pt>
                <c:pt idx="92">
                  <c:v>42979</c:v>
                </c:pt>
                <c:pt idx="93">
                  <c:v>43009</c:v>
                </c:pt>
                <c:pt idx="94">
                  <c:v>43040</c:v>
                </c:pt>
                <c:pt idx="95">
                  <c:v>43070</c:v>
                </c:pt>
                <c:pt idx="96">
                  <c:v>43101</c:v>
                </c:pt>
                <c:pt idx="97">
                  <c:v>43132</c:v>
                </c:pt>
                <c:pt idx="98">
                  <c:v>43160</c:v>
                </c:pt>
                <c:pt idx="99">
                  <c:v>43191</c:v>
                </c:pt>
                <c:pt idx="100">
                  <c:v>43221</c:v>
                </c:pt>
                <c:pt idx="101">
                  <c:v>43252</c:v>
                </c:pt>
                <c:pt idx="102">
                  <c:v>43282</c:v>
                </c:pt>
                <c:pt idx="103">
                  <c:v>43313</c:v>
                </c:pt>
                <c:pt idx="104">
                  <c:v>43344</c:v>
                </c:pt>
                <c:pt idx="105">
                  <c:v>43374</c:v>
                </c:pt>
                <c:pt idx="106">
                  <c:v>43405</c:v>
                </c:pt>
                <c:pt idx="107">
                  <c:v>43435</c:v>
                </c:pt>
                <c:pt idx="108">
                  <c:v>43466</c:v>
                </c:pt>
                <c:pt idx="109">
                  <c:v>43497</c:v>
                </c:pt>
                <c:pt idx="110">
                  <c:v>43525</c:v>
                </c:pt>
                <c:pt idx="111">
                  <c:v>43556</c:v>
                </c:pt>
                <c:pt idx="112">
                  <c:v>43586</c:v>
                </c:pt>
                <c:pt idx="113">
                  <c:v>43617</c:v>
                </c:pt>
                <c:pt idx="114">
                  <c:v>43647</c:v>
                </c:pt>
                <c:pt idx="115">
                  <c:v>43678</c:v>
                </c:pt>
                <c:pt idx="116">
                  <c:v>43709</c:v>
                </c:pt>
                <c:pt idx="117">
                  <c:v>43739</c:v>
                </c:pt>
                <c:pt idx="118">
                  <c:v>43770</c:v>
                </c:pt>
                <c:pt idx="119">
                  <c:v>43800</c:v>
                </c:pt>
              </c:numCache>
            </c:numRef>
          </c:cat>
          <c:val>
            <c:numRef>
              <c:f>'Fig22'!$E$28:$E$147</c:f>
              <c:numCache>
                <c:formatCode>0</c:formatCode>
                <c:ptCount val="120"/>
                <c:pt idx="0">
                  <c:v>53.498320000000007</c:v>
                </c:pt>
                <c:pt idx="1">
                  <c:v>67.159334999999984</c:v>
                </c:pt>
                <c:pt idx="2">
                  <c:v>77.119572999999988</c:v>
                </c:pt>
                <c:pt idx="3">
                  <c:v>73.340374999999995</c:v>
                </c:pt>
                <c:pt idx="4">
                  <c:v>66.216882000000027</c:v>
                </c:pt>
                <c:pt idx="5">
                  <c:v>64.444556000000006</c:v>
                </c:pt>
                <c:pt idx="6">
                  <c:v>58.088540999999992</c:v>
                </c:pt>
                <c:pt idx="7">
                  <c:v>57.167815000000004</c:v>
                </c:pt>
                <c:pt idx="8">
                  <c:v>57.473533000000003</c:v>
                </c:pt>
                <c:pt idx="9">
                  <c:v>49.431879999999978</c:v>
                </c:pt>
                <c:pt idx="10">
                  <c:v>45.999175000000008</c:v>
                </c:pt>
                <c:pt idx="11">
                  <c:v>58.359140999999994</c:v>
                </c:pt>
                <c:pt idx="12">
                  <c:v>53.498320000000007</c:v>
                </c:pt>
                <c:pt idx="13">
                  <c:v>67.159334999999984</c:v>
                </c:pt>
                <c:pt idx="14">
                  <c:v>77.119572999999988</c:v>
                </c:pt>
                <c:pt idx="15">
                  <c:v>73.340374999999995</c:v>
                </c:pt>
                <c:pt idx="16">
                  <c:v>66.216882000000027</c:v>
                </c:pt>
                <c:pt idx="17">
                  <c:v>64.444556000000006</c:v>
                </c:pt>
                <c:pt idx="18">
                  <c:v>58.088540999999992</c:v>
                </c:pt>
                <c:pt idx="19">
                  <c:v>57.167815000000004</c:v>
                </c:pt>
                <c:pt idx="20">
                  <c:v>57.473533000000003</c:v>
                </c:pt>
                <c:pt idx="21">
                  <c:v>49.431879999999978</c:v>
                </c:pt>
                <c:pt idx="22">
                  <c:v>45.999175000000008</c:v>
                </c:pt>
                <c:pt idx="23">
                  <c:v>58.359140999999994</c:v>
                </c:pt>
                <c:pt idx="24">
                  <c:v>53.498320000000007</c:v>
                </c:pt>
                <c:pt idx="25">
                  <c:v>67.159334999999984</c:v>
                </c:pt>
                <c:pt idx="26">
                  <c:v>77.119572999999988</c:v>
                </c:pt>
                <c:pt idx="27">
                  <c:v>73.340374999999995</c:v>
                </c:pt>
                <c:pt idx="28">
                  <c:v>66.216882000000027</c:v>
                </c:pt>
                <c:pt idx="29">
                  <c:v>64.444556000000006</c:v>
                </c:pt>
                <c:pt idx="30">
                  <c:v>58.088540999999992</c:v>
                </c:pt>
                <c:pt idx="31">
                  <c:v>57.167815000000004</c:v>
                </c:pt>
                <c:pt idx="32">
                  <c:v>57.473533000000003</c:v>
                </c:pt>
                <c:pt idx="33">
                  <c:v>49.431879999999978</c:v>
                </c:pt>
                <c:pt idx="34">
                  <c:v>45.999175000000008</c:v>
                </c:pt>
                <c:pt idx="35">
                  <c:v>58.359140999999994</c:v>
                </c:pt>
                <c:pt idx="36">
                  <c:v>53.498320000000007</c:v>
                </c:pt>
                <c:pt idx="37">
                  <c:v>67.159334999999984</c:v>
                </c:pt>
                <c:pt idx="38">
                  <c:v>77.119572999999988</c:v>
                </c:pt>
                <c:pt idx="39">
                  <c:v>73.340374999999995</c:v>
                </c:pt>
                <c:pt idx="40">
                  <c:v>66.216882000000027</c:v>
                </c:pt>
                <c:pt idx="41">
                  <c:v>64.444556000000006</c:v>
                </c:pt>
                <c:pt idx="42">
                  <c:v>58.088540999999992</c:v>
                </c:pt>
                <c:pt idx="43">
                  <c:v>57.167815000000004</c:v>
                </c:pt>
                <c:pt idx="44">
                  <c:v>57.473533000000003</c:v>
                </c:pt>
                <c:pt idx="45">
                  <c:v>49.431879999999978</c:v>
                </c:pt>
                <c:pt idx="46">
                  <c:v>45.999175000000008</c:v>
                </c:pt>
                <c:pt idx="47">
                  <c:v>58.359140999999994</c:v>
                </c:pt>
                <c:pt idx="48">
                  <c:v>53.498320000000007</c:v>
                </c:pt>
                <c:pt idx="49">
                  <c:v>67.159334999999984</c:v>
                </c:pt>
                <c:pt idx="50">
                  <c:v>77.119572999999988</c:v>
                </c:pt>
                <c:pt idx="51">
                  <c:v>73.340374999999995</c:v>
                </c:pt>
                <c:pt idx="52">
                  <c:v>66.216882000000027</c:v>
                </c:pt>
                <c:pt idx="53">
                  <c:v>64.444556000000006</c:v>
                </c:pt>
                <c:pt idx="54">
                  <c:v>58.088540999999992</c:v>
                </c:pt>
                <c:pt idx="55">
                  <c:v>57.167815000000004</c:v>
                </c:pt>
                <c:pt idx="56">
                  <c:v>57.473533000000003</c:v>
                </c:pt>
                <c:pt idx="57">
                  <c:v>49.431879999999978</c:v>
                </c:pt>
                <c:pt idx="58">
                  <c:v>45.999175000000008</c:v>
                </c:pt>
                <c:pt idx="59">
                  <c:v>58.359140999999994</c:v>
                </c:pt>
                <c:pt idx="60">
                  <c:v>53.498320000000007</c:v>
                </c:pt>
                <c:pt idx="61">
                  <c:v>67.159334999999984</c:v>
                </c:pt>
                <c:pt idx="62">
                  <c:v>77.119572999999988</c:v>
                </c:pt>
                <c:pt idx="63">
                  <c:v>73.340374999999995</c:v>
                </c:pt>
                <c:pt idx="64">
                  <c:v>66.216882000000027</c:v>
                </c:pt>
                <c:pt idx="65">
                  <c:v>64.444556000000006</c:v>
                </c:pt>
                <c:pt idx="66">
                  <c:v>58.088540999999992</c:v>
                </c:pt>
                <c:pt idx="67">
                  <c:v>57.167815000000004</c:v>
                </c:pt>
                <c:pt idx="68">
                  <c:v>57.473533000000003</c:v>
                </c:pt>
                <c:pt idx="69">
                  <c:v>49.431879999999978</c:v>
                </c:pt>
                <c:pt idx="70">
                  <c:v>45.999175000000008</c:v>
                </c:pt>
                <c:pt idx="71">
                  <c:v>58.359140999999994</c:v>
                </c:pt>
                <c:pt idx="72">
                  <c:v>53.498320000000007</c:v>
                </c:pt>
                <c:pt idx="73">
                  <c:v>67.159334999999984</c:v>
                </c:pt>
                <c:pt idx="74">
                  <c:v>77.119572999999988</c:v>
                </c:pt>
                <c:pt idx="75">
                  <c:v>73.340374999999995</c:v>
                </c:pt>
                <c:pt idx="76">
                  <c:v>66.216882000000027</c:v>
                </c:pt>
                <c:pt idx="77">
                  <c:v>64.444556000000006</c:v>
                </c:pt>
                <c:pt idx="78">
                  <c:v>58.088540999999992</c:v>
                </c:pt>
                <c:pt idx="79">
                  <c:v>57.167815000000004</c:v>
                </c:pt>
                <c:pt idx="80">
                  <c:v>57.473533000000003</c:v>
                </c:pt>
                <c:pt idx="81">
                  <c:v>49.431879999999978</c:v>
                </c:pt>
                <c:pt idx="82">
                  <c:v>45.999175000000008</c:v>
                </c:pt>
                <c:pt idx="83">
                  <c:v>58.359140999999994</c:v>
                </c:pt>
                <c:pt idx="84">
                  <c:v>53.498320000000007</c:v>
                </c:pt>
                <c:pt idx="85">
                  <c:v>67.159334999999984</c:v>
                </c:pt>
                <c:pt idx="86">
                  <c:v>77.119572999999988</c:v>
                </c:pt>
                <c:pt idx="87">
                  <c:v>73.340374999999995</c:v>
                </c:pt>
                <c:pt idx="88">
                  <c:v>66.216882000000027</c:v>
                </c:pt>
                <c:pt idx="89">
                  <c:v>64.444556000000006</c:v>
                </c:pt>
                <c:pt idx="90">
                  <c:v>58.088540999999992</c:v>
                </c:pt>
                <c:pt idx="91">
                  <c:v>57.167815000000004</c:v>
                </c:pt>
                <c:pt idx="92">
                  <c:v>57.473533000000003</c:v>
                </c:pt>
                <c:pt idx="93">
                  <c:v>49.431879999999978</c:v>
                </c:pt>
                <c:pt idx="94">
                  <c:v>45.999175000000008</c:v>
                </c:pt>
                <c:pt idx="95">
                  <c:v>58.359140999999994</c:v>
                </c:pt>
                <c:pt idx="96">
                  <c:v>53.498320000000007</c:v>
                </c:pt>
                <c:pt idx="97">
                  <c:v>67.159334999999984</c:v>
                </c:pt>
                <c:pt idx="98">
                  <c:v>77.119572999999988</c:v>
                </c:pt>
                <c:pt idx="99">
                  <c:v>73.340374999999995</c:v>
                </c:pt>
                <c:pt idx="100">
                  <c:v>66.216882000000027</c:v>
                </c:pt>
                <c:pt idx="101">
                  <c:v>64.444556000000006</c:v>
                </c:pt>
                <c:pt idx="102">
                  <c:v>58.088540999999992</c:v>
                </c:pt>
                <c:pt idx="103">
                  <c:v>57.167815000000004</c:v>
                </c:pt>
                <c:pt idx="104">
                  <c:v>57.473533000000003</c:v>
                </c:pt>
                <c:pt idx="105">
                  <c:v>49.431879999999978</c:v>
                </c:pt>
                <c:pt idx="106">
                  <c:v>45.999175000000008</c:v>
                </c:pt>
                <c:pt idx="107">
                  <c:v>58.359140999999994</c:v>
                </c:pt>
                <c:pt idx="108">
                  <c:v>53.498320000000007</c:v>
                </c:pt>
                <c:pt idx="109">
                  <c:v>67.159334999999984</c:v>
                </c:pt>
                <c:pt idx="110">
                  <c:v>77.119572999999988</c:v>
                </c:pt>
                <c:pt idx="111">
                  <c:v>73.340374999999995</c:v>
                </c:pt>
                <c:pt idx="112">
                  <c:v>66.216882000000027</c:v>
                </c:pt>
                <c:pt idx="113">
                  <c:v>64.444556000000006</c:v>
                </c:pt>
                <c:pt idx="114">
                  <c:v>58.088540999999992</c:v>
                </c:pt>
                <c:pt idx="115">
                  <c:v>57.167815000000004</c:v>
                </c:pt>
                <c:pt idx="116">
                  <c:v>57.473533000000003</c:v>
                </c:pt>
                <c:pt idx="117">
                  <c:v>49.431879999999978</c:v>
                </c:pt>
                <c:pt idx="118">
                  <c:v>45.999175000000008</c:v>
                </c:pt>
                <c:pt idx="119">
                  <c:v>58.359140999999994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73552480"/>
        <c:axId val="473553040"/>
      </c:areaChart>
      <c:lineChart>
        <c:grouping val="standard"/>
        <c:varyColors val="0"/>
        <c:ser>
          <c:idx val="0"/>
          <c:order val="0"/>
          <c:tx>
            <c:v>U.S. electric power coal stocks</c:v>
          </c:tx>
          <c:spPr>
            <a:ln>
              <a:solidFill>
                <a:schemeClr val="accent1"/>
              </a:solidFill>
            </a:ln>
          </c:spPr>
          <c:marker>
            <c:symbol val="none"/>
          </c:marker>
          <c:cat>
            <c:numRef>
              <c:f>'Fig22'!$A$28:$A$147</c:f>
              <c:numCache>
                <c:formatCode>mmm\ yyyy</c:formatCode>
                <c:ptCount val="120"/>
                <c:pt idx="0">
                  <c:v>40179</c:v>
                </c:pt>
                <c:pt idx="1">
                  <c:v>40210</c:v>
                </c:pt>
                <c:pt idx="2">
                  <c:v>40238</c:v>
                </c:pt>
                <c:pt idx="3">
                  <c:v>40269</c:v>
                </c:pt>
                <c:pt idx="4">
                  <c:v>40299</c:v>
                </c:pt>
                <c:pt idx="5">
                  <c:v>40330</c:v>
                </c:pt>
                <c:pt idx="6">
                  <c:v>40360</c:v>
                </c:pt>
                <c:pt idx="7">
                  <c:v>40391</c:v>
                </c:pt>
                <c:pt idx="8">
                  <c:v>40422</c:v>
                </c:pt>
                <c:pt idx="9">
                  <c:v>40452</c:v>
                </c:pt>
                <c:pt idx="10">
                  <c:v>40483</c:v>
                </c:pt>
                <c:pt idx="11">
                  <c:v>40513</c:v>
                </c:pt>
                <c:pt idx="12">
                  <c:v>40544</c:v>
                </c:pt>
                <c:pt idx="13">
                  <c:v>40575</c:v>
                </c:pt>
                <c:pt idx="14">
                  <c:v>40603</c:v>
                </c:pt>
                <c:pt idx="15">
                  <c:v>40634</c:v>
                </c:pt>
                <c:pt idx="16">
                  <c:v>40664</c:v>
                </c:pt>
                <c:pt idx="17">
                  <c:v>40695</c:v>
                </c:pt>
                <c:pt idx="18">
                  <c:v>40725</c:v>
                </c:pt>
                <c:pt idx="19">
                  <c:v>40756</c:v>
                </c:pt>
                <c:pt idx="20">
                  <c:v>40787</c:v>
                </c:pt>
                <c:pt idx="21">
                  <c:v>40817</c:v>
                </c:pt>
                <c:pt idx="22">
                  <c:v>40848</c:v>
                </c:pt>
                <c:pt idx="23">
                  <c:v>40878</c:v>
                </c:pt>
                <c:pt idx="24">
                  <c:v>40909</c:v>
                </c:pt>
                <c:pt idx="25">
                  <c:v>40940</c:v>
                </c:pt>
                <c:pt idx="26">
                  <c:v>40969</c:v>
                </c:pt>
                <c:pt idx="27">
                  <c:v>41000</c:v>
                </c:pt>
                <c:pt idx="28">
                  <c:v>41030</c:v>
                </c:pt>
                <c:pt idx="29">
                  <c:v>41061</c:v>
                </c:pt>
                <c:pt idx="30">
                  <c:v>41091</c:v>
                </c:pt>
                <c:pt idx="31">
                  <c:v>41122</c:v>
                </c:pt>
                <c:pt idx="32">
                  <c:v>41153</c:v>
                </c:pt>
                <c:pt idx="33">
                  <c:v>41183</c:v>
                </c:pt>
                <c:pt idx="34">
                  <c:v>41214</c:v>
                </c:pt>
                <c:pt idx="35">
                  <c:v>41244</c:v>
                </c:pt>
                <c:pt idx="36">
                  <c:v>41275</c:v>
                </c:pt>
                <c:pt idx="37">
                  <c:v>41306</c:v>
                </c:pt>
                <c:pt idx="38">
                  <c:v>41334</c:v>
                </c:pt>
                <c:pt idx="39">
                  <c:v>41365</c:v>
                </c:pt>
                <c:pt idx="40">
                  <c:v>41395</c:v>
                </c:pt>
                <c:pt idx="41">
                  <c:v>41426</c:v>
                </c:pt>
                <c:pt idx="42">
                  <c:v>41456</c:v>
                </c:pt>
                <c:pt idx="43">
                  <c:v>41487</c:v>
                </c:pt>
                <c:pt idx="44">
                  <c:v>41518</c:v>
                </c:pt>
                <c:pt idx="45">
                  <c:v>41548</c:v>
                </c:pt>
                <c:pt idx="46">
                  <c:v>41579</c:v>
                </c:pt>
                <c:pt idx="47">
                  <c:v>41609</c:v>
                </c:pt>
                <c:pt idx="48">
                  <c:v>41640</c:v>
                </c:pt>
                <c:pt idx="49">
                  <c:v>41671</c:v>
                </c:pt>
                <c:pt idx="50">
                  <c:v>41699</c:v>
                </c:pt>
                <c:pt idx="51">
                  <c:v>41730</c:v>
                </c:pt>
                <c:pt idx="52">
                  <c:v>41760</c:v>
                </c:pt>
                <c:pt idx="53">
                  <c:v>41791</c:v>
                </c:pt>
                <c:pt idx="54">
                  <c:v>41821</c:v>
                </c:pt>
                <c:pt idx="55">
                  <c:v>41852</c:v>
                </c:pt>
                <c:pt idx="56">
                  <c:v>41883</c:v>
                </c:pt>
                <c:pt idx="57">
                  <c:v>41913</c:v>
                </c:pt>
                <c:pt idx="58">
                  <c:v>41944</c:v>
                </c:pt>
                <c:pt idx="59">
                  <c:v>41974</c:v>
                </c:pt>
                <c:pt idx="60">
                  <c:v>42005</c:v>
                </c:pt>
                <c:pt idx="61">
                  <c:v>42036</c:v>
                </c:pt>
                <c:pt idx="62">
                  <c:v>42064</c:v>
                </c:pt>
                <c:pt idx="63">
                  <c:v>42095</c:v>
                </c:pt>
                <c:pt idx="64">
                  <c:v>42125</c:v>
                </c:pt>
                <c:pt idx="65">
                  <c:v>42156</c:v>
                </c:pt>
                <c:pt idx="66">
                  <c:v>42186</c:v>
                </c:pt>
                <c:pt idx="67">
                  <c:v>42217</c:v>
                </c:pt>
                <c:pt idx="68">
                  <c:v>42248</c:v>
                </c:pt>
                <c:pt idx="69">
                  <c:v>42278</c:v>
                </c:pt>
                <c:pt idx="70">
                  <c:v>42309</c:v>
                </c:pt>
                <c:pt idx="71">
                  <c:v>42339</c:v>
                </c:pt>
                <c:pt idx="72">
                  <c:v>42370</c:v>
                </c:pt>
                <c:pt idx="73">
                  <c:v>42401</c:v>
                </c:pt>
                <c:pt idx="74">
                  <c:v>42430</c:v>
                </c:pt>
                <c:pt idx="75">
                  <c:v>42461</c:v>
                </c:pt>
                <c:pt idx="76">
                  <c:v>42491</c:v>
                </c:pt>
                <c:pt idx="77">
                  <c:v>42522</c:v>
                </c:pt>
                <c:pt idx="78">
                  <c:v>42552</c:v>
                </c:pt>
                <c:pt idx="79">
                  <c:v>42583</c:v>
                </c:pt>
                <c:pt idx="80">
                  <c:v>42614</c:v>
                </c:pt>
                <c:pt idx="81">
                  <c:v>42644</c:v>
                </c:pt>
                <c:pt idx="82">
                  <c:v>42675</c:v>
                </c:pt>
                <c:pt idx="83">
                  <c:v>42705</c:v>
                </c:pt>
                <c:pt idx="84">
                  <c:v>42736</c:v>
                </c:pt>
                <c:pt idx="85">
                  <c:v>42767</c:v>
                </c:pt>
                <c:pt idx="86">
                  <c:v>42795</c:v>
                </c:pt>
                <c:pt idx="87">
                  <c:v>42826</c:v>
                </c:pt>
                <c:pt idx="88">
                  <c:v>42856</c:v>
                </c:pt>
                <c:pt idx="89">
                  <c:v>42887</c:v>
                </c:pt>
                <c:pt idx="90">
                  <c:v>42917</c:v>
                </c:pt>
                <c:pt idx="91">
                  <c:v>42948</c:v>
                </c:pt>
                <c:pt idx="92">
                  <c:v>42979</c:v>
                </c:pt>
                <c:pt idx="93">
                  <c:v>43009</c:v>
                </c:pt>
                <c:pt idx="94">
                  <c:v>43040</c:v>
                </c:pt>
                <c:pt idx="95">
                  <c:v>43070</c:v>
                </c:pt>
                <c:pt idx="96">
                  <c:v>43101</c:v>
                </c:pt>
                <c:pt idx="97">
                  <c:v>43132</c:v>
                </c:pt>
                <c:pt idx="98">
                  <c:v>43160</c:v>
                </c:pt>
                <c:pt idx="99">
                  <c:v>43191</c:v>
                </c:pt>
                <c:pt idx="100">
                  <c:v>43221</c:v>
                </c:pt>
                <c:pt idx="101">
                  <c:v>43252</c:v>
                </c:pt>
                <c:pt idx="102">
                  <c:v>43282</c:v>
                </c:pt>
                <c:pt idx="103">
                  <c:v>43313</c:v>
                </c:pt>
                <c:pt idx="104">
                  <c:v>43344</c:v>
                </c:pt>
                <c:pt idx="105">
                  <c:v>43374</c:v>
                </c:pt>
                <c:pt idx="106">
                  <c:v>43405</c:v>
                </c:pt>
                <c:pt idx="107">
                  <c:v>43435</c:v>
                </c:pt>
                <c:pt idx="108">
                  <c:v>43466</c:v>
                </c:pt>
                <c:pt idx="109">
                  <c:v>43497</c:v>
                </c:pt>
                <c:pt idx="110">
                  <c:v>43525</c:v>
                </c:pt>
                <c:pt idx="111">
                  <c:v>43556</c:v>
                </c:pt>
                <c:pt idx="112">
                  <c:v>43586</c:v>
                </c:pt>
                <c:pt idx="113">
                  <c:v>43617</c:v>
                </c:pt>
                <c:pt idx="114">
                  <c:v>43647</c:v>
                </c:pt>
                <c:pt idx="115">
                  <c:v>43678</c:v>
                </c:pt>
                <c:pt idx="116">
                  <c:v>43709</c:v>
                </c:pt>
                <c:pt idx="117">
                  <c:v>43739</c:v>
                </c:pt>
                <c:pt idx="118">
                  <c:v>43770</c:v>
                </c:pt>
                <c:pt idx="119">
                  <c:v>43800</c:v>
                </c:pt>
              </c:numCache>
            </c:numRef>
          </c:cat>
          <c:val>
            <c:numRef>
              <c:f>'Fig22'!$B$28:$B$147</c:f>
              <c:numCache>
                <c:formatCode>0</c:formatCode>
                <c:ptCount val="120"/>
                <c:pt idx="0">
                  <c:v>178.09109699999999</c:v>
                </c:pt>
                <c:pt idx="1">
                  <c:v>171.025848</c:v>
                </c:pt>
                <c:pt idx="2">
                  <c:v>177.74158700000001</c:v>
                </c:pt>
                <c:pt idx="3">
                  <c:v>189.26026899999999</c:v>
                </c:pt>
                <c:pt idx="4">
                  <c:v>191.66898599999999</c:v>
                </c:pt>
                <c:pt idx="5">
                  <c:v>181.489676</c:v>
                </c:pt>
                <c:pt idx="6">
                  <c:v>169.50435999999999</c:v>
                </c:pt>
                <c:pt idx="7">
                  <c:v>159.98734400000001</c:v>
                </c:pt>
                <c:pt idx="8">
                  <c:v>163.77565100000001</c:v>
                </c:pt>
                <c:pt idx="9">
                  <c:v>175.68646699999999</c:v>
                </c:pt>
                <c:pt idx="10">
                  <c:v>183.388507</c:v>
                </c:pt>
                <c:pt idx="11">
                  <c:v>174.91726</c:v>
                </c:pt>
                <c:pt idx="12">
                  <c:v>164.57453000000001</c:v>
                </c:pt>
                <c:pt idx="13">
                  <c:v>161.06355400000001</c:v>
                </c:pt>
                <c:pt idx="14">
                  <c:v>166.255223</c:v>
                </c:pt>
                <c:pt idx="15">
                  <c:v>173.42745400000001</c:v>
                </c:pt>
                <c:pt idx="16">
                  <c:v>174.09295800000001</c:v>
                </c:pt>
                <c:pt idx="17">
                  <c:v>165.14904999999999</c:v>
                </c:pt>
                <c:pt idx="18">
                  <c:v>147.296233</c:v>
                </c:pt>
                <c:pt idx="19">
                  <c:v>138.52697699999999</c:v>
                </c:pt>
                <c:pt idx="20">
                  <c:v>143.710892</c:v>
                </c:pt>
                <c:pt idx="21">
                  <c:v>156.195866</c:v>
                </c:pt>
                <c:pt idx="22">
                  <c:v>167.754198</c:v>
                </c:pt>
                <c:pt idx="23">
                  <c:v>172.38668000000001</c:v>
                </c:pt>
                <c:pt idx="24">
                  <c:v>180.091309</c:v>
                </c:pt>
                <c:pt idx="25">
                  <c:v>186.86552</c:v>
                </c:pt>
                <c:pt idx="26">
                  <c:v>195.37981099999999</c:v>
                </c:pt>
                <c:pt idx="27">
                  <c:v>202.26539299999999</c:v>
                </c:pt>
                <c:pt idx="28">
                  <c:v>203.13744500000001</c:v>
                </c:pt>
                <c:pt idx="29">
                  <c:v>197.92399</c:v>
                </c:pt>
                <c:pt idx="30">
                  <c:v>183.95845399999999</c:v>
                </c:pt>
                <c:pt idx="31">
                  <c:v>178.536947</c:v>
                </c:pt>
                <c:pt idx="32">
                  <c:v>182.01965100000001</c:v>
                </c:pt>
                <c:pt idx="33">
                  <c:v>186.39613399999999</c:v>
                </c:pt>
                <c:pt idx="34">
                  <c:v>188.291324</c:v>
                </c:pt>
                <c:pt idx="35">
                  <c:v>185.11583300000001</c:v>
                </c:pt>
                <c:pt idx="36">
                  <c:v>178.85896299999999</c:v>
                </c:pt>
                <c:pt idx="37">
                  <c:v>175.56505300000001</c:v>
                </c:pt>
                <c:pt idx="38">
                  <c:v>171.73636999999999</c:v>
                </c:pt>
                <c:pt idx="39">
                  <c:v>173.014216</c:v>
                </c:pt>
                <c:pt idx="40">
                  <c:v>177.17407700000001</c:v>
                </c:pt>
                <c:pt idx="41">
                  <c:v>171.12356399999999</c:v>
                </c:pt>
                <c:pt idx="42">
                  <c:v>160.019272</c:v>
                </c:pt>
                <c:pt idx="43">
                  <c:v>154.567047</c:v>
                </c:pt>
                <c:pt idx="44">
                  <c:v>152.693941</c:v>
                </c:pt>
                <c:pt idx="45">
                  <c:v>154.19420600000001</c:v>
                </c:pt>
                <c:pt idx="46">
                  <c:v>156.24880999999999</c:v>
                </c:pt>
                <c:pt idx="47">
                  <c:v>147.88424699999999</c:v>
                </c:pt>
                <c:pt idx="48">
                  <c:v>133.70472699999999</c:v>
                </c:pt>
                <c:pt idx="49">
                  <c:v>119.90428300000001</c:v>
                </c:pt>
                <c:pt idx="50">
                  <c:v>118.260238</c:v>
                </c:pt>
                <c:pt idx="51">
                  <c:v>128.92501799999999</c:v>
                </c:pt>
                <c:pt idx="52">
                  <c:v>136.92056299999999</c:v>
                </c:pt>
                <c:pt idx="53">
                  <c:v>133.479434</c:v>
                </c:pt>
                <c:pt idx="54">
                  <c:v>125.869913</c:v>
                </c:pt>
                <c:pt idx="55">
                  <c:v>121.36913199999999</c:v>
                </c:pt>
                <c:pt idx="56">
                  <c:v>124.54611800000001</c:v>
                </c:pt>
                <c:pt idx="57">
                  <c:v>136.96425400000001</c:v>
                </c:pt>
                <c:pt idx="58">
                  <c:v>142.59539599999999</c:v>
                </c:pt>
                <c:pt idx="59">
                  <c:v>151.54845399999999</c:v>
                </c:pt>
                <c:pt idx="60">
                  <c:v>154.389578</c:v>
                </c:pt>
                <c:pt idx="61">
                  <c:v>149.07128700000001</c:v>
                </c:pt>
                <c:pt idx="62">
                  <c:v>154.346698</c:v>
                </c:pt>
                <c:pt idx="63">
                  <c:v>167.06340900000001</c:v>
                </c:pt>
                <c:pt idx="64">
                  <c:v>172.809335</c:v>
                </c:pt>
                <c:pt idx="65">
                  <c:v>166.43659700000001</c:v>
                </c:pt>
                <c:pt idx="66">
                  <c:v>157.93807699999999</c:v>
                </c:pt>
                <c:pt idx="67">
                  <c:v>155.95185499999999</c:v>
                </c:pt>
                <c:pt idx="68">
                  <c:v>162.108619</c:v>
                </c:pt>
                <c:pt idx="69">
                  <c:v>175.587987</c:v>
                </c:pt>
                <c:pt idx="70">
                  <c:v>188.594571</c:v>
                </c:pt>
                <c:pt idx="71">
                  <c:v>195.54803699999999</c:v>
                </c:pt>
                <c:pt idx="72">
                  <c:v>187.203047</c:v>
                </c:pt>
                <c:pt idx="73">
                  <c:v>187.06361799999999</c:v>
                </c:pt>
                <c:pt idx="74">
                  <c:v>191.55273500000001</c:v>
                </c:pt>
                <c:pt idx="75">
                  <c:v>193.18521200000001</c:v>
                </c:pt>
                <c:pt idx="76">
                  <c:v>192.41693000000001</c:v>
                </c:pt>
                <c:pt idx="77">
                  <c:v>182.086476</c:v>
                </c:pt>
                <c:pt idx="78">
                  <c:v>168.11860899999999</c:v>
                </c:pt>
                <c:pt idx="79">
                  <c:v>158.908174</c:v>
                </c:pt>
                <c:pt idx="80">
                  <c:v>156.56690900000001</c:v>
                </c:pt>
                <c:pt idx="81">
                  <c:v>160.93226000000001</c:v>
                </c:pt>
                <c:pt idx="82">
                  <c:v>170.27655799999999</c:v>
                </c:pt>
                <c:pt idx="83">
                  <c:v>162.00901400000001</c:v>
                </c:pt>
                <c:pt idx="84">
                  <c:v>156.20704900000001</c:v>
                </c:pt>
                <c:pt idx="85">
                  <c:v>160.48021800000001</c:v>
                </c:pt>
                <c:pt idx="86">
                  <c:v>161.730985</c:v>
                </c:pt>
                <c:pt idx="87">
                  <c:v>163.768969</c:v>
                </c:pt>
                <c:pt idx="88">
                  <c:v>162.36142000000001</c:v>
                </c:pt>
                <c:pt idx="89">
                  <c:v>157.78437500000001</c:v>
                </c:pt>
                <c:pt idx="90">
                  <c:v>145.43485000000001</c:v>
                </c:pt>
                <c:pt idx="91">
                  <c:v>141.770792</c:v>
                </c:pt>
                <c:pt idx="92">
                  <c:v>139.36282</c:v>
                </c:pt>
                <c:pt idx="93">
                  <c:v>141.242144</c:v>
                </c:pt>
                <c:pt idx="94">
                  <c:v>143.24569199999999</c:v>
                </c:pt>
                <c:pt idx="95">
                  <c:v>137.188896</c:v>
                </c:pt>
                <c:pt idx="96">
                  <c:v>131.3586</c:v>
                </c:pt>
                <c:pt idx="97">
                  <c:v>129.27189999999999</c:v>
                </c:pt>
                <c:pt idx="98">
                  <c:v>135.16290000000001</c:v>
                </c:pt>
                <c:pt idx="99">
                  <c:v>135.79220000000001</c:v>
                </c:pt>
                <c:pt idx="100">
                  <c:v>137.2826</c:v>
                </c:pt>
                <c:pt idx="101">
                  <c:v>132.23169999999999</c:v>
                </c:pt>
                <c:pt idx="102">
                  <c:v>124.7834</c:v>
                </c:pt>
                <c:pt idx="103">
                  <c:v>120.8152</c:v>
                </c:pt>
                <c:pt idx="104">
                  <c:v>119.157</c:v>
                </c:pt>
                <c:pt idx="105">
                  <c:v>124.14709999999999</c:v>
                </c:pt>
                <c:pt idx="106">
                  <c:v>129.2876</c:v>
                </c:pt>
                <c:pt idx="107">
                  <c:v>127.1681</c:v>
                </c:pt>
                <c:pt idx="108">
                  <c:v>123.12869999999999</c:v>
                </c:pt>
                <c:pt idx="109">
                  <c:v>120.9645</c:v>
                </c:pt>
                <c:pt idx="110">
                  <c:v>126.56140000000001</c:v>
                </c:pt>
                <c:pt idx="111">
                  <c:v>127.3168</c:v>
                </c:pt>
                <c:pt idx="112">
                  <c:v>129.0523</c:v>
                </c:pt>
                <c:pt idx="113">
                  <c:v>123.93210000000001</c:v>
                </c:pt>
                <c:pt idx="114">
                  <c:v>121.2187</c:v>
                </c:pt>
                <c:pt idx="115">
                  <c:v>119.18989999999999</c:v>
                </c:pt>
                <c:pt idx="116">
                  <c:v>117.47410000000001</c:v>
                </c:pt>
                <c:pt idx="117">
                  <c:v>122.4101</c:v>
                </c:pt>
                <c:pt idx="118">
                  <c:v>127.4997</c:v>
                </c:pt>
                <c:pt idx="119">
                  <c:v>126.8327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73552480"/>
        <c:axId val="473553040"/>
      </c:lineChart>
      <c:scatterChart>
        <c:scatterStyle val="lineMarker"/>
        <c:varyColors val="0"/>
        <c:ser>
          <c:idx val="3"/>
          <c:order val="3"/>
          <c:tx>
            <c:strRef>
              <c:f>'Fig22'!$B$151</c:f>
              <c:strCache>
                <c:ptCount val="1"/>
                <c:pt idx="0">
                  <c:v>Forecast</c:v>
                </c:pt>
              </c:strCache>
            </c:strRef>
          </c:tx>
          <c:spPr>
            <a:ln w="12700">
              <a:solidFill>
                <a:srgbClr val="000000"/>
              </a:solidFill>
              <a:prstDash val="sysDash"/>
            </a:ln>
          </c:spPr>
          <c:marker>
            <c:symbol val="none"/>
          </c:marker>
          <c:dLbls>
            <c:dLbl>
              <c:idx val="0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1"/>
              <c:layout>
                <c:manualLayout>
                  <c:x val="-5.2745845793666039E-3"/>
                  <c:y val="2.8870969018319946E-2"/>
                </c:manualLayout>
              </c:layout>
              <c:dLblPos val="r"/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noFill/>
              <a:ln>
                <a:noFill/>
              </a:ln>
              <a:effectLst/>
            </c:sp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'Fig22'!$A$152:$A$153</c:f>
              <c:numCache>
                <c:formatCode>General</c:formatCode>
                <c:ptCount val="2"/>
                <c:pt idx="0">
                  <c:v>98</c:v>
                </c:pt>
                <c:pt idx="1">
                  <c:v>98</c:v>
                </c:pt>
              </c:numCache>
            </c:numRef>
          </c:xVal>
          <c:yVal>
            <c:numRef>
              <c:f>'Fig22'!$B$152:$B$153</c:f>
              <c:numCache>
                <c:formatCode>General</c:formatCode>
                <c:ptCount val="2"/>
                <c:pt idx="0">
                  <c:v>0</c:v>
                </c:pt>
                <c:pt idx="1">
                  <c:v>1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73553600"/>
        <c:axId val="473554160"/>
      </c:scatterChart>
      <c:dateAx>
        <c:axId val="473552480"/>
        <c:scaling>
          <c:orientation val="minMax"/>
        </c:scaling>
        <c:delete val="0"/>
        <c:axPos val="b"/>
        <c:numFmt formatCode="mmm\ yyyy" sourceLinked="0"/>
        <c:majorTickMark val="cross"/>
        <c:minorTickMark val="out"/>
        <c:tickLblPos val="nextTo"/>
        <c:spPr>
          <a:ln>
            <a:solidFill>
              <a:schemeClr val="tx1"/>
            </a:solidFill>
          </a:ln>
        </c:spPr>
        <c:crossAx val="473553040"/>
        <c:crosses val="autoZero"/>
        <c:auto val="0"/>
        <c:lblOffset val="100"/>
        <c:baseTimeUnit val="months"/>
        <c:majorUnit val="24"/>
        <c:majorTimeUnit val="months"/>
        <c:minorUnit val="1"/>
        <c:minorTimeUnit val="months"/>
      </c:dateAx>
      <c:valAx>
        <c:axId val="473553040"/>
        <c:scaling>
          <c:orientation val="minMax"/>
          <c:max val="250"/>
          <c:min val="0"/>
        </c:scaling>
        <c:delete val="0"/>
        <c:axPos val="l"/>
        <c:majorGridlines>
          <c:spPr>
            <a:ln>
              <a:solidFill>
                <a:schemeClr val="bg1">
                  <a:lumMod val="75000"/>
                </a:schemeClr>
              </a:solidFill>
            </a:ln>
          </c:spPr>
        </c:majorGridlines>
        <c:numFmt formatCode="0" sourceLinked="1"/>
        <c:majorTickMark val="out"/>
        <c:minorTickMark val="none"/>
        <c:tickLblPos val="nextTo"/>
        <c:spPr>
          <a:ln>
            <a:noFill/>
          </a:ln>
        </c:spPr>
        <c:crossAx val="473552480"/>
        <c:crosses val="autoZero"/>
        <c:crossBetween val="between"/>
        <c:majorUnit val="25"/>
        <c:minorUnit val="5"/>
      </c:valAx>
      <c:valAx>
        <c:axId val="473553600"/>
        <c:scaling>
          <c:orientation val="minMax"/>
          <c:max val="120"/>
          <c:min val="0"/>
        </c:scaling>
        <c:delete val="0"/>
        <c:axPos val="t"/>
        <c:numFmt formatCode="General" sourceLinked="1"/>
        <c:majorTickMark val="none"/>
        <c:minorTickMark val="none"/>
        <c:tickLblPos val="none"/>
        <c:spPr>
          <a:ln>
            <a:noFill/>
          </a:ln>
        </c:spPr>
        <c:crossAx val="473554160"/>
        <c:crosses val="max"/>
        <c:crossBetween val="midCat"/>
      </c:valAx>
      <c:valAx>
        <c:axId val="473554160"/>
        <c:scaling>
          <c:orientation val="minMax"/>
          <c:max val="1"/>
          <c:min val="0"/>
        </c:scaling>
        <c:delete val="0"/>
        <c:axPos val="r"/>
        <c:numFmt formatCode="General" sourceLinked="1"/>
        <c:majorTickMark val="none"/>
        <c:minorTickMark val="none"/>
        <c:tickLblPos val="none"/>
        <c:spPr>
          <a:ln>
            <a:noFill/>
          </a:ln>
        </c:spPr>
        <c:crossAx val="473553600"/>
        <c:crosses val="max"/>
        <c:crossBetween val="midCat"/>
      </c:valAx>
    </c:plotArea>
    <c:plotVisOnly val="1"/>
    <c:dispBlanksAs val="zero"/>
    <c:showDLblsOverMax val="0"/>
  </c:chart>
  <c:spPr>
    <a:ln>
      <a:noFill/>
    </a:ln>
  </c:spPr>
  <c:txPr>
    <a:bodyPr/>
    <a:lstStyle/>
    <a:p>
      <a:pPr>
        <a:defRPr sz="1000">
          <a:latin typeface="Arial" pitchFamily="34" charset="0"/>
          <a:cs typeface="Arial" pitchFamily="34" charset="0"/>
        </a:defRPr>
      </a:pPr>
      <a:endParaRPr lang="en-US"/>
    </a:p>
  </c:txPr>
  <c:printSettings>
    <c:headerFooter/>
    <c:pageMargins b="0.75000000000001465" l="0.70000000000000062" r="0.70000000000000062" t="0.75000000000001465" header="0.30000000000000032" footer="0.30000000000000032"/>
    <c:pageSetup orientation="landscape"/>
  </c:printSettings>
  <c:userShapes r:id="rId1"/>
</c:chartSpace>
</file>

<file path=xl/charts/chart2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 algn="l">
              <a:defRPr/>
            </a:pPr>
            <a:r>
              <a:rPr lang="en-US" sz="1400" b="0"/>
              <a:t>U.S. electricity consumption</a:t>
            </a:r>
          </a:p>
          <a:p>
            <a:pPr algn="l">
              <a:defRPr/>
            </a:pPr>
            <a:r>
              <a:rPr lang="en-US" sz="1000" b="0"/>
              <a:t>million kilowatthours per day (kWh/d)</a:t>
            </a:r>
          </a:p>
        </c:rich>
      </c:tx>
      <c:layout>
        <c:manualLayout>
          <c:xMode val="edge"/>
          <c:yMode val="edge"/>
          <c:x val="1.0897418310516063E-2"/>
          <c:y val="2.3653108450201122E-2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0.10379982989931137"/>
          <c:y val="0.18176582956716208"/>
          <c:w val="0.81978709978325859"/>
          <c:h val="0.48126201680411251"/>
        </c:manualLayout>
      </c:layout>
      <c:barChart>
        <c:barDir val="col"/>
        <c:grouping val="clustered"/>
        <c:varyColors val="0"/>
        <c:ser>
          <c:idx val="2"/>
          <c:order val="2"/>
          <c:tx>
            <c:v>Residential (right axis)</c:v>
          </c:tx>
          <c:spPr>
            <a:solidFill>
              <a:schemeClr val="accent1"/>
            </a:solidFill>
            <a:ln>
              <a:noFill/>
            </a:ln>
          </c:spPr>
          <c:invertIfNegative val="0"/>
          <c:cat>
            <c:numRef>
              <c:f>'Fig23'!$J$26:$M$26</c:f>
              <c:numCache>
                <c:formatCode>General</c:formatCode>
                <c:ptCount val="4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</c:numCache>
            </c:numRef>
          </c:cat>
          <c:val>
            <c:numRef>
              <c:f>'Fig23'!$J$27:$M$27</c:f>
              <c:numCache>
                <c:formatCode>0.0</c:formatCode>
                <c:ptCount val="4"/>
                <c:pt idx="0">
                  <c:v>8.5104222000004484</c:v>
                </c:pt>
                <c:pt idx="1">
                  <c:v>-77.763829100000294</c:v>
                </c:pt>
                <c:pt idx="2">
                  <c:v>134.81361810000044</c:v>
                </c:pt>
                <c:pt idx="3">
                  <c:v>21.616227799999251</c:v>
                </c:pt>
              </c:numCache>
            </c:numRef>
          </c:val>
        </c:ser>
        <c:ser>
          <c:idx val="3"/>
          <c:order val="3"/>
          <c:tx>
            <c:v>Commercial and transportation (right axis)</c:v>
          </c:tx>
          <c:spPr>
            <a:solidFill>
              <a:schemeClr val="accent4"/>
            </a:solidFill>
            <a:ln>
              <a:noFill/>
            </a:ln>
          </c:spPr>
          <c:invertIfNegative val="0"/>
          <c:cat>
            <c:numRef>
              <c:f>'Fig23'!$J$26:$M$26</c:f>
              <c:numCache>
                <c:formatCode>General</c:formatCode>
                <c:ptCount val="4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</c:numCache>
            </c:numRef>
          </c:cat>
          <c:val>
            <c:numRef>
              <c:f>'Fig23'!$J$29:$M$29</c:f>
              <c:numCache>
                <c:formatCode>0.0</c:formatCode>
                <c:ptCount val="4"/>
                <c:pt idx="0">
                  <c:v>6.9702967729999727</c:v>
                </c:pt>
                <c:pt idx="1">
                  <c:v>-38.904183053000452</c:v>
                </c:pt>
                <c:pt idx="2">
                  <c:v>32.141745457000525</c:v>
                </c:pt>
                <c:pt idx="3">
                  <c:v>21.041335226999763</c:v>
                </c:pt>
              </c:numCache>
            </c:numRef>
          </c:val>
        </c:ser>
        <c:ser>
          <c:idx val="4"/>
          <c:order val="4"/>
          <c:tx>
            <c:v>Industrial (right axis)</c:v>
          </c:tx>
          <c:spPr>
            <a:solidFill>
              <a:schemeClr val="accent3"/>
            </a:solidFill>
            <a:ln>
              <a:noFill/>
            </a:ln>
          </c:spPr>
          <c:invertIfNegative val="0"/>
          <c:cat>
            <c:numRef>
              <c:f>'Fig23'!$J$26:$M$26</c:f>
              <c:numCache>
                <c:formatCode>General</c:formatCode>
                <c:ptCount val="4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</c:numCache>
            </c:numRef>
          </c:cat>
          <c:val>
            <c:numRef>
              <c:f>'Fig23'!$J$28:$M$28</c:f>
              <c:numCache>
                <c:formatCode>0.0</c:formatCode>
                <c:ptCount val="4"/>
                <c:pt idx="0">
                  <c:v>-34.140196399999695</c:v>
                </c:pt>
                <c:pt idx="1">
                  <c:v>-75.625390400000015</c:v>
                </c:pt>
                <c:pt idx="2">
                  <c:v>48.835648299999775</c:v>
                </c:pt>
                <c:pt idx="3">
                  <c:v>16.728325000000041</c:v>
                </c:pt>
              </c:numCache>
            </c:numRef>
          </c:val>
        </c:ser>
        <c:ser>
          <c:idx val="5"/>
          <c:order val="5"/>
          <c:tx>
            <c:v>Direct use (right axis)</c:v>
          </c:tx>
          <c:spPr>
            <a:solidFill>
              <a:schemeClr val="accent2"/>
            </a:solidFill>
            <a:ln>
              <a:noFill/>
            </a:ln>
          </c:spPr>
          <c:invertIfNegative val="0"/>
          <c:cat>
            <c:numRef>
              <c:f>'Fig23'!$J$26:$M$26</c:f>
              <c:numCache>
                <c:formatCode>General</c:formatCode>
                <c:ptCount val="4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</c:numCache>
            </c:numRef>
          </c:cat>
          <c:val>
            <c:numRef>
              <c:f>'Fig23'!$J$30:$M$30</c:f>
              <c:numCache>
                <c:formatCode>0.0</c:formatCode>
                <c:ptCount val="4"/>
                <c:pt idx="0">
                  <c:v>-4.7107085900000243</c:v>
                </c:pt>
                <c:pt idx="1">
                  <c:v>-3.9046020399999293</c:v>
                </c:pt>
                <c:pt idx="2">
                  <c:v>9.0845397799999432</c:v>
                </c:pt>
                <c:pt idx="3">
                  <c:v>12.744206580000025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475715520"/>
        <c:axId val="475716080"/>
      </c:barChart>
      <c:lineChart>
        <c:grouping val="standard"/>
        <c:varyColors val="0"/>
        <c:ser>
          <c:idx val="0"/>
          <c:order val="0"/>
          <c:tx>
            <c:v>Total consumption (left axis)</c:v>
          </c:tx>
          <c:spPr>
            <a:ln>
              <a:solidFill>
                <a:schemeClr val="tx1"/>
              </a:solidFill>
            </a:ln>
          </c:spPr>
          <c:marker>
            <c:symbol val="none"/>
          </c:marker>
          <c:cat>
            <c:numRef>
              <c:f>'Fig23'!$B$37:$B$84</c:f>
              <c:numCache>
                <c:formatCode>mmm\ yyyy</c:formatCode>
                <c:ptCount val="48"/>
                <c:pt idx="0">
                  <c:v>42370</c:v>
                </c:pt>
                <c:pt idx="1">
                  <c:v>42401</c:v>
                </c:pt>
                <c:pt idx="2">
                  <c:v>42430</c:v>
                </c:pt>
                <c:pt idx="3">
                  <c:v>42461</c:v>
                </c:pt>
                <c:pt idx="4">
                  <c:v>42491</c:v>
                </c:pt>
                <c:pt idx="5">
                  <c:v>42522</c:v>
                </c:pt>
                <c:pt idx="6">
                  <c:v>42552</c:v>
                </c:pt>
                <c:pt idx="7">
                  <c:v>42583</c:v>
                </c:pt>
                <c:pt idx="8">
                  <c:v>42614</c:v>
                </c:pt>
                <c:pt idx="9">
                  <c:v>42644</c:v>
                </c:pt>
                <c:pt idx="10">
                  <c:v>42675</c:v>
                </c:pt>
                <c:pt idx="11">
                  <c:v>42705</c:v>
                </c:pt>
                <c:pt idx="12">
                  <c:v>42736</c:v>
                </c:pt>
                <c:pt idx="13">
                  <c:v>42767</c:v>
                </c:pt>
                <c:pt idx="14">
                  <c:v>42795</c:v>
                </c:pt>
                <c:pt idx="15">
                  <c:v>42826</c:v>
                </c:pt>
                <c:pt idx="16">
                  <c:v>42856</c:v>
                </c:pt>
                <c:pt idx="17">
                  <c:v>42887</c:v>
                </c:pt>
                <c:pt idx="18">
                  <c:v>42917</c:v>
                </c:pt>
                <c:pt idx="19">
                  <c:v>42948</c:v>
                </c:pt>
                <c:pt idx="20">
                  <c:v>42979</c:v>
                </c:pt>
                <c:pt idx="21">
                  <c:v>43009</c:v>
                </c:pt>
                <c:pt idx="22">
                  <c:v>43040</c:v>
                </c:pt>
                <c:pt idx="23">
                  <c:v>43070</c:v>
                </c:pt>
                <c:pt idx="24">
                  <c:v>43101</c:v>
                </c:pt>
                <c:pt idx="25">
                  <c:v>43132</c:v>
                </c:pt>
                <c:pt idx="26">
                  <c:v>43160</c:v>
                </c:pt>
                <c:pt idx="27">
                  <c:v>43191</c:v>
                </c:pt>
                <c:pt idx="28">
                  <c:v>43221</c:v>
                </c:pt>
                <c:pt idx="29">
                  <c:v>43252</c:v>
                </c:pt>
                <c:pt idx="30">
                  <c:v>43282</c:v>
                </c:pt>
                <c:pt idx="31">
                  <c:v>43313</c:v>
                </c:pt>
                <c:pt idx="32">
                  <c:v>43344</c:v>
                </c:pt>
                <c:pt idx="33">
                  <c:v>43374</c:v>
                </c:pt>
                <c:pt idx="34">
                  <c:v>43405</c:v>
                </c:pt>
                <c:pt idx="35">
                  <c:v>43435</c:v>
                </c:pt>
                <c:pt idx="36">
                  <c:v>43466</c:v>
                </c:pt>
                <c:pt idx="37">
                  <c:v>43497</c:v>
                </c:pt>
                <c:pt idx="38">
                  <c:v>43525</c:v>
                </c:pt>
                <c:pt idx="39">
                  <c:v>43556</c:v>
                </c:pt>
                <c:pt idx="40">
                  <c:v>43586</c:v>
                </c:pt>
                <c:pt idx="41">
                  <c:v>43617</c:v>
                </c:pt>
                <c:pt idx="42">
                  <c:v>43647</c:v>
                </c:pt>
                <c:pt idx="43">
                  <c:v>43678</c:v>
                </c:pt>
                <c:pt idx="44">
                  <c:v>43709</c:v>
                </c:pt>
                <c:pt idx="45">
                  <c:v>43739</c:v>
                </c:pt>
                <c:pt idx="46">
                  <c:v>43770</c:v>
                </c:pt>
                <c:pt idx="47">
                  <c:v>43800</c:v>
                </c:pt>
              </c:numCache>
            </c:numRef>
          </c:cat>
          <c:val>
            <c:numRef>
              <c:f>'Fig23'!$C$37:$C$84</c:f>
              <c:numCache>
                <c:formatCode>#,##0</c:formatCode>
                <c:ptCount val="48"/>
                <c:pt idx="0">
                  <c:v>10735.790300000001</c:v>
                </c:pt>
                <c:pt idx="1">
                  <c:v>10616.652040000001</c:v>
                </c:pt>
                <c:pt idx="2">
                  <c:v>9593.124323</c:v>
                </c:pt>
                <c:pt idx="3">
                  <c:v>9347.2132110000002</c:v>
                </c:pt>
                <c:pt idx="4">
                  <c:v>9551.1543989999991</c:v>
                </c:pt>
                <c:pt idx="5">
                  <c:v>11387.869059999999</c:v>
                </c:pt>
                <c:pt idx="6">
                  <c:v>12410.9053</c:v>
                </c:pt>
                <c:pt idx="7">
                  <c:v>12705.290140000001</c:v>
                </c:pt>
                <c:pt idx="8">
                  <c:v>11613.72782</c:v>
                </c:pt>
                <c:pt idx="9">
                  <c:v>9936.4313039999997</c:v>
                </c:pt>
                <c:pt idx="10">
                  <c:v>9619.4716549999994</c:v>
                </c:pt>
                <c:pt idx="11">
                  <c:v>10401.5116</c:v>
                </c:pt>
                <c:pt idx="12">
                  <c:v>10551.177466000001</c:v>
                </c:pt>
                <c:pt idx="13">
                  <c:v>10157.450449</c:v>
                </c:pt>
                <c:pt idx="14">
                  <c:v>9689.7484030999985</c:v>
                </c:pt>
                <c:pt idx="15">
                  <c:v>9343.8894404000002</c:v>
                </c:pt>
                <c:pt idx="16">
                  <c:v>9704.4582661999993</c:v>
                </c:pt>
                <c:pt idx="17">
                  <c:v>11193.863473000001</c:v>
                </c:pt>
                <c:pt idx="18">
                  <c:v>12085.594235</c:v>
                </c:pt>
                <c:pt idx="19">
                  <c:v>11897.364025000001</c:v>
                </c:pt>
                <c:pt idx="20">
                  <c:v>10989.673068</c:v>
                </c:pt>
                <c:pt idx="21">
                  <c:v>9905.1297942000001</c:v>
                </c:pt>
                <c:pt idx="22">
                  <c:v>9697.8460480000012</c:v>
                </c:pt>
                <c:pt idx="23">
                  <c:v>10323.003466999999</c:v>
                </c:pt>
                <c:pt idx="24">
                  <c:v>11263.188548</c:v>
                </c:pt>
                <c:pt idx="25">
                  <c:v>10759.107324000001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</c:numCache>
            </c:numRef>
          </c:val>
          <c:smooth val="0"/>
        </c:ser>
        <c:ser>
          <c:idx val="1"/>
          <c:order val="1"/>
          <c:tx>
            <c:v>Consumption forecast (left axis)</c:v>
          </c:tx>
          <c:spPr>
            <a:ln>
              <a:solidFill>
                <a:schemeClr val="tx1"/>
              </a:solidFill>
              <a:prstDash val="sysDash"/>
            </a:ln>
          </c:spPr>
          <c:marker>
            <c:symbol val="none"/>
          </c:marker>
          <c:cat>
            <c:numRef>
              <c:f>'Fig23'!$B$37:$B$84</c:f>
              <c:numCache>
                <c:formatCode>mmm\ yyyy</c:formatCode>
                <c:ptCount val="48"/>
                <c:pt idx="0">
                  <c:v>42370</c:v>
                </c:pt>
                <c:pt idx="1">
                  <c:v>42401</c:v>
                </c:pt>
                <c:pt idx="2">
                  <c:v>42430</c:v>
                </c:pt>
                <c:pt idx="3">
                  <c:v>42461</c:v>
                </c:pt>
                <c:pt idx="4">
                  <c:v>42491</c:v>
                </c:pt>
                <c:pt idx="5">
                  <c:v>42522</c:v>
                </c:pt>
                <c:pt idx="6">
                  <c:v>42552</c:v>
                </c:pt>
                <c:pt idx="7">
                  <c:v>42583</c:v>
                </c:pt>
                <c:pt idx="8">
                  <c:v>42614</c:v>
                </c:pt>
                <c:pt idx="9">
                  <c:v>42644</c:v>
                </c:pt>
                <c:pt idx="10">
                  <c:v>42675</c:v>
                </c:pt>
                <c:pt idx="11">
                  <c:v>42705</c:v>
                </c:pt>
                <c:pt idx="12">
                  <c:v>42736</c:v>
                </c:pt>
                <c:pt idx="13">
                  <c:v>42767</c:v>
                </c:pt>
                <c:pt idx="14">
                  <c:v>42795</c:v>
                </c:pt>
                <c:pt idx="15">
                  <c:v>42826</c:v>
                </c:pt>
                <c:pt idx="16">
                  <c:v>42856</c:v>
                </c:pt>
                <c:pt idx="17">
                  <c:v>42887</c:v>
                </c:pt>
                <c:pt idx="18">
                  <c:v>42917</c:v>
                </c:pt>
                <c:pt idx="19">
                  <c:v>42948</c:v>
                </c:pt>
                <c:pt idx="20">
                  <c:v>42979</c:v>
                </c:pt>
                <c:pt idx="21">
                  <c:v>43009</c:v>
                </c:pt>
                <c:pt idx="22">
                  <c:v>43040</c:v>
                </c:pt>
                <c:pt idx="23">
                  <c:v>43070</c:v>
                </c:pt>
                <c:pt idx="24">
                  <c:v>43101</c:v>
                </c:pt>
                <c:pt idx="25">
                  <c:v>43132</c:v>
                </c:pt>
                <c:pt idx="26">
                  <c:v>43160</c:v>
                </c:pt>
                <c:pt idx="27">
                  <c:v>43191</c:v>
                </c:pt>
                <c:pt idx="28">
                  <c:v>43221</c:v>
                </c:pt>
                <c:pt idx="29">
                  <c:v>43252</c:v>
                </c:pt>
                <c:pt idx="30">
                  <c:v>43282</c:v>
                </c:pt>
                <c:pt idx="31">
                  <c:v>43313</c:v>
                </c:pt>
                <c:pt idx="32">
                  <c:v>43344</c:v>
                </c:pt>
                <c:pt idx="33">
                  <c:v>43374</c:v>
                </c:pt>
                <c:pt idx="34">
                  <c:v>43405</c:v>
                </c:pt>
                <c:pt idx="35">
                  <c:v>43435</c:v>
                </c:pt>
                <c:pt idx="36">
                  <c:v>43466</c:v>
                </c:pt>
                <c:pt idx="37">
                  <c:v>43497</c:v>
                </c:pt>
                <c:pt idx="38">
                  <c:v>43525</c:v>
                </c:pt>
                <c:pt idx="39">
                  <c:v>43556</c:v>
                </c:pt>
                <c:pt idx="40">
                  <c:v>43586</c:v>
                </c:pt>
                <c:pt idx="41">
                  <c:v>43617</c:v>
                </c:pt>
                <c:pt idx="42">
                  <c:v>43647</c:v>
                </c:pt>
                <c:pt idx="43">
                  <c:v>43678</c:v>
                </c:pt>
                <c:pt idx="44">
                  <c:v>43709</c:v>
                </c:pt>
                <c:pt idx="45">
                  <c:v>43739</c:v>
                </c:pt>
                <c:pt idx="46">
                  <c:v>43770</c:v>
                </c:pt>
                <c:pt idx="47">
                  <c:v>43800</c:v>
                </c:pt>
              </c:numCache>
            </c:numRef>
          </c:cat>
          <c:val>
            <c:numRef>
              <c:f>'Fig23'!$D$37:$D$84</c:f>
              <c:numCache>
                <c:formatCode>#,##0</c:formatCode>
                <c:ptCount val="48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10759.107324000001</c:v>
                </c:pt>
                <c:pt idx="26">
                  <c:v>9865.5209999999988</c:v>
                </c:pt>
                <c:pt idx="27">
                  <c:v>9476.01</c:v>
                </c:pt>
                <c:pt idx="28">
                  <c:v>9898.8859999999986</c:v>
                </c:pt>
                <c:pt idx="29">
                  <c:v>11347.44</c:v>
                </c:pt>
                <c:pt idx="30">
                  <c:v>12139.23</c:v>
                </c:pt>
                <c:pt idx="31">
                  <c:v>12267.98</c:v>
                </c:pt>
                <c:pt idx="32">
                  <c:v>11160.34</c:v>
                </c:pt>
                <c:pt idx="33">
                  <c:v>9990.603000000001</c:v>
                </c:pt>
                <c:pt idx="34">
                  <c:v>9752.9140000000007</c:v>
                </c:pt>
                <c:pt idx="35">
                  <c:v>10340.43</c:v>
                </c:pt>
                <c:pt idx="36">
                  <c:v>11105.650000000001</c:v>
                </c:pt>
                <c:pt idx="37">
                  <c:v>10927.060000000001</c:v>
                </c:pt>
                <c:pt idx="38">
                  <c:v>10047.92</c:v>
                </c:pt>
                <c:pt idx="39">
                  <c:v>9543.8389999999999</c:v>
                </c:pt>
                <c:pt idx="40">
                  <c:v>9942.3819999999996</c:v>
                </c:pt>
                <c:pt idx="41">
                  <c:v>11417.94</c:v>
                </c:pt>
                <c:pt idx="42">
                  <c:v>12234.63</c:v>
                </c:pt>
                <c:pt idx="43">
                  <c:v>12365.970000000001</c:v>
                </c:pt>
                <c:pt idx="44">
                  <c:v>11250.09</c:v>
                </c:pt>
                <c:pt idx="45">
                  <c:v>10067.379999999999</c:v>
                </c:pt>
                <c:pt idx="46">
                  <c:v>9821.4410000000007</c:v>
                </c:pt>
                <c:pt idx="47">
                  <c:v>10412.449999999999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75714400"/>
        <c:axId val="475714960"/>
      </c:lineChart>
      <c:dateAx>
        <c:axId val="475714400"/>
        <c:scaling>
          <c:orientation val="minMax"/>
        </c:scaling>
        <c:delete val="0"/>
        <c:axPos val="b"/>
        <c:numFmt formatCode="mmm\ yyyy" sourceLinked="1"/>
        <c:majorTickMark val="cross"/>
        <c:minorTickMark val="out"/>
        <c:tickLblPos val="none"/>
        <c:spPr>
          <a:ln>
            <a:solidFill>
              <a:schemeClr val="tx1"/>
            </a:solidFill>
          </a:ln>
        </c:spPr>
        <c:crossAx val="475714960"/>
        <c:crosses val="autoZero"/>
        <c:auto val="1"/>
        <c:lblOffset val="100"/>
        <c:baseTimeUnit val="months"/>
        <c:majorUnit val="12"/>
        <c:majorTimeUnit val="months"/>
        <c:minorUnit val="1"/>
        <c:minorTimeUnit val="months"/>
      </c:dateAx>
      <c:valAx>
        <c:axId val="475714960"/>
        <c:scaling>
          <c:orientation val="minMax"/>
        </c:scaling>
        <c:delete val="0"/>
        <c:axPos val="l"/>
        <c:majorGridlines>
          <c:spPr>
            <a:ln>
              <a:solidFill>
                <a:schemeClr val="bg1">
                  <a:lumMod val="75000"/>
                </a:schemeClr>
              </a:solidFill>
            </a:ln>
          </c:spPr>
        </c:majorGridlines>
        <c:numFmt formatCode="#,##0" sourceLinked="1"/>
        <c:majorTickMark val="out"/>
        <c:minorTickMark val="none"/>
        <c:tickLblPos val="nextTo"/>
        <c:spPr>
          <a:ln>
            <a:noFill/>
          </a:ln>
        </c:spPr>
        <c:crossAx val="475714400"/>
        <c:crosses val="autoZero"/>
        <c:crossBetween val="between"/>
      </c:valAx>
      <c:catAx>
        <c:axId val="47571552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low"/>
        <c:spPr>
          <a:ln>
            <a:solidFill>
              <a:schemeClr val="tx1"/>
            </a:solidFill>
          </a:ln>
        </c:spPr>
        <c:crossAx val="475716080"/>
        <c:crossesAt val="0"/>
        <c:auto val="1"/>
        <c:lblAlgn val="ctr"/>
        <c:lblOffset val="100"/>
        <c:noMultiLvlLbl val="0"/>
      </c:catAx>
      <c:valAx>
        <c:axId val="475716080"/>
        <c:scaling>
          <c:orientation val="minMax"/>
          <c:max val="220"/>
          <c:min val="-160"/>
        </c:scaling>
        <c:delete val="0"/>
        <c:axPos val="r"/>
        <c:numFmt formatCode="0" sourceLinked="0"/>
        <c:majorTickMark val="out"/>
        <c:minorTickMark val="none"/>
        <c:tickLblPos val="nextTo"/>
        <c:spPr>
          <a:ln>
            <a:noFill/>
          </a:ln>
        </c:spPr>
        <c:crossAx val="475715520"/>
        <c:crosses val="max"/>
        <c:crossBetween val="between"/>
        <c:majorUnit val="40"/>
      </c:valAx>
    </c:plotArea>
    <c:legend>
      <c:legendPos val="b"/>
      <c:layout>
        <c:manualLayout>
          <c:xMode val="edge"/>
          <c:yMode val="edge"/>
          <c:x val="4.8603985477425081E-2"/>
          <c:y val="0.75143953159701204"/>
          <c:w val="0.88379867046535165"/>
          <c:h val="0.1592905119143572"/>
        </c:manualLayout>
      </c:layout>
      <c:overlay val="0"/>
      <c:txPr>
        <a:bodyPr/>
        <a:lstStyle/>
        <a:p>
          <a:pPr>
            <a:defRPr sz="800"/>
          </a:pPr>
          <a:endParaRPr lang="en-US"/>
        </a:p>
      </c:txPr>
    </c:legend>
    <c:plotVisOnly val="1"/>
    <c:dispBlanksAs val="gap"/>
    <c:showDLblsOverMax val="0"/>
  </c:chart>
  <c:spPr>
    <a:ln>
      <a:noFill/>
    </a:ln>
  </c:spPr>
  <c:txPr>
    <a:bodyPr/>
    <a:lstStyle/>
    <a:p>
      <a:pPr>
        <a:defRPr sz="1000">
          <a:latin typeface="Arial" pitchFamily="34" charset="0"/>
          <a:cs typeface="Arial" pitchFamily="34" charset="0"/>
        </a:defRPr>
      </a:pPr>
      <a:endParaRPr lang="en-US"/>
    </a:p>
  </c:txPr>
  <c:printSettings>
    <c:headerFooter/>
    <c:pageMargins b="0.75000000000001465" l="0.70000000000000062" r="0.70000000000000062" t="0.75000000000001465" header="0.30000000000000032" footer="0.30000000000000032"/>
    <c:pageSetup orientation="landscape"/>
  </c:printSettings>
  <c:userShapes r:id="rId1"/>
</c:chartSpace>
</file>

<file path=xl/charts/chart2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 algn="l">
              <a:defRPr/>
            </a:pPr>
            <a:r>
              <a:rPr lang="en-US" sz="1400" b="0"/>
              <a:t>U.S. residential electricity price</a:t>
            </a:r>
          </a:p>
          <a:p>
            <a:pPr algn="l">
              <a:defRPr/>
            </a:pPr>
            <a:r>
              <a:rPr lang="en-US" sz="1000" b="0"/>
              <a:t>cents per kilowatthour</a:t>
            </a:r>
          </a:p>
        </c:rich>
      </c:tx>
      <c:layout>
        <c:manualLayout>
          <c:xMode val="edge"/>
          <c:yMode val="edge"/>
          <c:x val="9.876543209877511E-3"/>
          <c:y val="1.574803149606387E-2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5.7315656055818447E-2"/>
          <c:y val="0.17117395828480017"/>
          <c:w val="0.86510278095579929"/>
          <c:h val="0.53172964326204863"/>
        </c:manualLayout>
      </c:layout>
      <c:barChart>
        <c:barDir val="col"/>
        <c:grouping val="clustered"/>
        <c:varyColors val="0"/>
        <c:ser>
          <c:idx val="2"/>
          <c:order val="2"/>
          <c:tx>
            <c:v>Annual growth (right axis)</c:v>
          </c:tx>
          <c:spPr>
            <a:solidFill>
              <a:schemeClr val="accent3"/>
            </a:solidFill>
          </c:spPr>
          <c:invertIfNegative val="0"/>
          <c:dLbls>
            <c:dLbl>
              <c:idx val="0"/>
              <c:layout>
                <c:manualLayout>
                  <c:x val="0"/>
                  <c:y val="1.5779092702169626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1"/>
              <c:layout>
                <c:manualLayout>
                  <c:x val="2.3228803716608595E-3"/>
                  <c:y val="2.3066051654785754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2"/>
              <c:layout>
                <c:manualLayout>
                  <c:x val="2.3228803716608595E-3"/>
                  <c:y val="1.1834319526627219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9"/>
              <c:layout>
                <c:manualLayout>
                  <c:x val="-8.5171296388147688E-17"/>
                  <c:y val="1.5779092702169699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10"/>
              <c:layout>
                <c:manualLayout>
                  <c:x val="-8.5171296388147688E-17"/>
                  <c:y val="1.9724176489773097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11"/>
              <c:layout>
                <c:manualLayout>
                  <c:x val="0"/>
                  <c:y val="1.1834319526627219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12"/>
              <c:layout>
                <c:manualLayout>
                  <c:x val="1.8992747857737319E-3"/>
                  <c:y val="-3.1061206106705528E-5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numRef>
              <c:f>'Fig24'!$E$29:$E$41</c:f>
              <c:numCache>
                <c:formatCode>General</c:formatCode>
                <c:ptCount val="13"/>
                <c:pt idx="0">
                  <c:v>2007</c:v>
                </c:pt>
                <c:pt idx="1">
                  <c:v>2008</c:v>
                </c:pt>
                <c:pt idx="2">
                  <c:v>2009</c:v>
                </c:pt>
                <c:pt idx="3">
                  <c:v>2010</c:v>
                </c:pt>
                <c:pt idx="4">
                  <c:v>2011</c:v>
                </c:pt>
                <c:pt idx="5">
                  <c:v>2012</c:v>
                </c:pt>
                <c:pt idx="6">
                  <c:v>2013</c:v>
                </c:pt>
                <c:pt idx="7">
                  <c:v>2014</c:v>
                </c:pt>
                <c:pt idx="8">
                  <c:v>2015</c:v>
                </c:pt>
                <c:pt idx="9">
                  <c:v>2016</c:v>
                </c:pt>
                <c:pt idx="10">
                  <c:v>2017</c:v>
                </c:pt>
                <c:pt idx="11">
                  <c:v>2018</c:v>
                </c:pt>
                <c:pt idx="12">
                  <c:v>2019</c:v>
                </c:pt>
              </c:numCache>
            </c:numRef>
          </c:cat>
          <c:val>
            <c:numRef>
              <c:f>'Fig24'!$G$29:$G$41</c:f>
              <c:numCache>
                <c:formatCode>0.0%</c:formatCode>
                <c:ptCount val="13"/>
                <c:pt idx="0">
                  <c:v>2.3869585817872352E-2</c:v>
                </c:pt>
                <c:pt idx="1">
                  <c:v>5.7450102599974517E-2</c:v>
                </c:pt>
                <c:pt idx="2">
                  <c:v>2.1741645758544648E-2</c:v>
                </c:pt>
                <c:pt idx="3">
                  <c:v>2.4544324144055718E-3</c:v>
                </c:pt>
                <c:pt idx="4">
                  <c:v>1.5670772339547279E-2</c:v>
                </c:pt>
                <c:pt idx="5">
                  <c:v>1.379288283845459E-2</c:v>
                </c:pt>
                <c:pt idx="6">
                  <c:v>2.0868738840338796E-2</c:v>
                </c:pt>
                <c:pt idx="7">
                  <c:v>3.2291906060659459E-2</c:v>
                </c:pt>
                <c:pt idx="8">
                  <c:v>1.0652888363746671E-2</c:v>
                </c:pt>
                <c:pt idx="9">
                  <c:v>-8.0926157446510327E-3</c:v>
                </c:pt>
                <c:pt idx="10">
                  <c:v>2.7938002571193499E-2</c:v>
                </c:pt>
                <c:pt idx="11">
                  <c:v>2.07696113700091E-2</c:v>
                </c:pt>
                <c:pt idx="12">
                  <c:v>3.0854395659485112E-2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axId val="475721680"/>
        <c:axId val="475722240"/>
      </c:barChart>
      <c:lineChart>
        <c:grouping val="standard"/>
        <c:varyColors val="0"/>
        <c:ser>
          <c:idx val="0"/>
          <c:order val="0"/>
          <c:tx>
            <c:v>Residential electricity price</c:v>
          </c:tx>
          <c:spPr>
            <a:ln>
              <a:solidFill>
                <a:schemeClr val="accent1"/>
              </a:solidFill>
            </a:ln>
          </c:spPr>
          <c:marker>
            <c:symbol val="none"/>
          </c:marker>
          <c:cat>
            <c:numRef>
              <c:f>'Fig24'!$A$28:$A$183</c:f>
              <c:numCache>
                <c:formatCode>mmm\ yyyy</c:formatCode>
                <c:ptCount val="156"/>
                <c:pt idx="0">
                  <c:v>39083</c:v>
                </c:pt>
                <c:pt idx="1">
                  <c:v>39114</c:v>
                </c:pt>
                <c:pt idx="2">
                  <c:v>39142</c:v>
                </c:pt>
                <c:pt idx="3">
                  <c:v>39173</c:v>
                </c:pt>
                <c:pt idx="4">
                  <c:v>39203</c:v>
                </c:pt>
                <c:pt idx="5">
                  <c:v>39234</c:v>
                </c:pt>
                <c:pt idx="6">
                  <c:v>39264</c:v>
                </c:pt>
                <c:pt idx="7">
                  <c:v>39295</c:v>
                </c:pt>
                <c:pt idx="8">
                  <c:v>39326</c:v>
                </c:pt>
                <c:pt idx="9">
                  <c:v>39356</c:v>
                </c:pt>
                <c:pt idx="10">
                  <c:v>39387</c:v>
                </c:pt>
                <c:pt idx="11">
                  <c:v>39417</c:v>
                </c:pt>
                <c:pt idx="12">
                  <c:v>39448</c:v>
                </c:pt>
                <c:pt idx="13">
                  <c:v>39479</c:v>
                </c:pt>
                <c:pt idx="14">
                  <c:v>39508</c:v>
                </c:pt>
                <c:pt idx="15">
                  <c:v>39539</c:v>
                </c:pt>
                <c:pt idx="16">
                  <c:v>39569</c:v>
                </c:pt>
                <c:pt idx="17">
                  <c:v>39600</c:v>
                </c:pt>
                <c:pt idx="18">
                  <c:v>39630</c:v>
                </c:pt>
                <c:pt idx="19">
                  <c:v>39661</c:v>
                </c:pt>
                <c:pt idx="20">
                  <c:v>39692</c:v>
                </c:pt>
                <c:pt idx="21">
                  <c:v>39722</c:v>
                </c:pt>
                <c:pt idx="22">
                  <c:v>39753</c:v>
                </c:pt>
                <c:pt idx="23">
                  <c:v>39783</c:v>
                </c:pt>
                <c:pt idx="24">
                  <c:v>39814</c:v>
                </c:pt>
                <c:pt idx="25">
                  <c:v>39845</c:v>
                </c:pt>
                <c:pt idx="26">
                  <c:v>39873</c:v>
                </c:pt>
                <c:pt idx="27">
                  <c:v>39904</c:v>
                </c:pt>
                <c:pt idx="28">
                  <c:v>39934</c:v>
                </c:pt>
                <c:pt idx="29">
                  <c:v>39965</c:v>
                </c:pt>
                <c:pt idx="30">
                  <c:v>39995</c:v>
                </c:pt>
                <c:pt idx="31">
                  <c:v>40026</c:v>
                </c:pt>
                <c:pt idx="32">
                  <c:v>40057</c:v>
                </c:pt>
                <c:pt idx="33">
                  <c:v>40087</c:v>
                </c:pt>
                <c:pt idx="34">
                  <c:v>40118</c:v>
                </c:pt>
                <c:pt idx="35">
                  <c:v>40148</c:v>
                </c:pt>
                <c:pt idx="36">
                  <c:v>40179</c:v>
                </c:pt>
                <c:pt idx="37">
                  <c:v>40210</c:v>
                </c:pt>
                <c:pt idx="38">
                  <c:v>40238</c:v>
                </c:pt>
                <c:pt idx="39">
                  <c:v>40269</c:v>
                </c:pt>
                <c:pt idx="40">
                  <c:v>40299</c:v>
                </c:pt>
                <c:pt idx="41">
                  <c:v>40330</c:v>
                </c:pt>
                <c:pt idx="42">
                  <c:v>40360</c:v>
                </c:pt>
                <c:pt idx="43">
                  <c:v>40391</c:v>
                </c:pt>
                <c:pt idx="44">
                  <c:v>40422</c:v>
                </c:pt>
                <c:pt idx="45">
                  <c:v>40452</c:v>
                </c:pt>
                <c:pt idx="46">
                  <c:v>40483</c:v>
                </c:pt>
                <c:pt idx="47">
                  <c:v>40513</c:v>
                </c:pt>
                <c:pt idx="48">
                  <c:v>40544</c:v>
                </c:pt>
                <c:pt idx="49">
                  <c:v>40575</c:v>
                </c:pt>
                <c:pt idx="50">
                  <c:v>40603</c:v>
                </c:pt>
                <c:pt idx="51">
                  <c:v>40634</c:v>
                </c:pt>
                <c:pt idx="52">
                  <c:v>40664</c:v>
                </c:pt>
                <c:pt idx="53">
                  <c:v>40695</c:v>
                </c:pt>
                <c:pt idx="54">
                  <c:v>40725</c:v>
                </c:pt>
                <c:pt idx="55">
                  <c:v>40756</c:v>
                </c:pt>
                <c:pt idx="56">
                  <c:v>40787</c:v>
                </c:pt>
                <c:pt idx="57">
                  <c:v>40817</c:v>
                </c:pt>
                <c:pt idx="58">
                  <c:v>40848</c:v>
                </c:pt>
                <c:pt idx="59">
                  <c:v>40878</c:v>
                </c:pt>
                <c:pt idx="60">
                  <c:v>40909</c:v>
                </c:pt>
                <c:pt idx="61">
                  <c:v>40940</c:v>
                </c:pt>
                <c:pt idx="62">
                  <c:v>40969</c:v>
                </c:pt>
                <c:pt idx="63">
                  <c:v>41000</c:v>
                </c:pt>
                <c:pt idx="64">
                  <c:v>41030</c:v>
                </c:pt>
                <c:pt idx="65">
                  <c:v>41061</c:v>
                </c:pt>
                <c:pt idx="66">
                  <c:v>41091</c:v>
                </c:pt>
                <c:pt idx="67">
                  <c:v>41122</c:v>
                </c:pt>
                <c:pt idx="68">
                  <c:v>41153</c:v>
                </c:pt>
                <c:pt idx="69">
                  <c:v>41183</c:v>
                </c:pt>
                <c:pt idx="70">
                  <c:v>41214</c:v>
                </c:pt>
                <c:pt idx="71">
                  <c:v>41244</c:v>
                </c:pt>
                <c:pt idx="72">
                  <c:v>41275</c:v>
                </c:pt>
                <c:pt idx="73">
                  <c:v>41306</c:v>
                </c:pt>
                <c:pt idx="74">
                  <c:v>41334</c:v>
                </c:pt>
                <c:pt idx="75">
                  <c:v>41365</c:v>
                </c:pt>
                <c:pt idx="76">
                  <c:v>41395</c:v>
                </c:pt>
                <c:pt idx="77">
                  <c:v>41426</c:v>
                </c:pt>
                <c:pt idx="78">
                  <c:v>41456</c:v>
                </c:pt>
                <c:pt idx="79">
                  <c:v>41487</c:v>
                </c:pt>
                <c:pt idx="80">
                  <c:v>41518</c:v>
                </c:pt>
                <c:pt idx="81">
                  <c:v>41548</c:v>
                </c:pt>
                <c:pt idx="82">
                  <c:v>41579</c:v>
                </c:pt>
                <c:pt idx="83">
                  <c:v>41609</c:v>
                </c:pt>
                <c:pt idx="84">
                  <c:v>41640</c:v>
                </c:pt>
                <c:pt idx="85">
                  <c:v>41671</c:v>
                </c:pt>
                <c:pt idx="86">
                  <c:v>41699</c:v>
                </c:pt>
                <c:pt idx="87">
                  <c:v>41730</c:v>
                </c:pt>
                <c:pt idx="88">
                  <c:v>41760</c:v>
                </c:pt>
                <c:pt idx="89">
                  <c:v>41791</c:v>
                </c:pt>
                <c:pt idx="90">
                  <c:v>41821</c:v>
                </c:pt>
                <c:pt idx="91">
                  <c:v>41852</c:v>
                </c:pt>
                <c:pt idx="92">
                  <c:v>41883</c:v>
                </c:pt>
                <c:pt idx="93">
                  <c:v>41913</c:v>
                </c:pt>
                <c:pt idx="94">
                  <c:v>41944</c:v>
                </c:pt>
                <c:pt idx="95">
                  <c:v>41974</c:v>
                </c:pt>
                <c:pt idx="96">
                  <c:v>42005</c:v>
                </c:pt>
                <c:pt idx="97">
                  <c:v>42036</c:v>
                </c:pt>
                <c:pt idx="98">
                  <c:v>42064</c:v>
                </c:pt>
                <c:pt idx="99">
                  <c:v>42095</c:v>
                </c:pt>
                <c:pt idx="100">
                  <c:v>42125</c:v>
                </c:pt>
                <c:pt idx="101">
                  <c:v>42156</c:v>
                </c:pt>
                <c:pt idx="102">
                  <c:v>42186</c:v>
                </c:pt>
                <c:pt idx="103">
                  <c:v>42217</c:v>
                </c:pt>
                <c:pt idx="104">
                  <c:v>42248</c:v>
                </c:pt>
                <c:pt idx="105">
                  <c:v>42278</c:v>
                </c:pt>
                <c:pt idx="106">
                  <c:v>42309</c:v>
                </c:pt>
                <c:pt idx="107">
                  <c:v>42339</c:v>
                </c:pt>
                <c:pt idx="108">
                  <c:v>42370</c:v>
                </c:pt>
                <c:pt idx="109">
                  <c:v>42401</c:v>
                </c:pt>
                <c:pt idx="110">
                  <c:v>42430</c:v>
                </c:pt>
                <c:pt idx="111">
                  <c:v>42461</c:v>
                </c:pt>
                <c:pt idx="112">
                  <c:v>42491</c:v>
                </c:pt>
                <c:pt idx="113">
                  <c:v>42522</c:v>
                </c:pt>
                <c:pt idx="114">
                  <c:v>42552</c:v>
                </c:pt>
                <c:pt idx="115">
                  <c:v>42583</c:v>
                </c:pt>
                <c:pt idx="116">
                  <c:v>42614</c:v>
                </c:pt>
                <c:pt idx="117">
                  <c:v>42644</c:v>
                </c:pt>
                <c:pt idx="118">
                  <c:v>42675</c:v>
                </c:pt>
                <c:pt idx="119">
                  <c:v>42705</c:v>
                </c:pt>
                <c:pt idx="120">
                  <c:v>42736</c:v>
                </c:pt>
                <c:pt idx="121">
                  <c:v>42767</c:v>
                </c:pt>
                <c:pt idx="122">
                  <c:v>42795</c:v>
                </c:pt>
                <c:pt idx="123">
                  <c:v>42826</c:v>
                </c:pt>
                <c:pt idx="124">
                  <c:v>42856</c:v>
                </c:pt>
                <c:pt idx="125">
                  <c:v>42887</c:v>
                </c:pt>
                <c:pt idx="126">
                  <c:v>42917</c:v>
                </c:pt>
                <c:pt idx="127">
                  <c:v>42948</c:v>
                </c:pt>
                <c:pt idx="128">
                  <c:v>42979</c:v>
                </c:pt>
                <c:pt idx="129">
                  <c:v>43009</c:v>
                </c:pt>
                <c:pt idx="130">
                  <c:v>43040</c:v>
                </c:pt>
                <c:pt idx="131">
                  <c:v>43070</c:v>
                </c:pt>
                <c:pt idx="132">
                  <c:v>43101</c:v>
                </c:pt>
                <c:pt idx="133">
                  <c:v>43132</c:v>
                </c:pt>
                <c:pt idx="134">
                  <c:v>43160</c:v>
                </c:pt>
                <c:pt idx="135">
                  <c:v>43191</c:v>
                </c:pt>
                <c:pt idx="136">
                  <c:v>43221</c:v>
                </c:pt>
                <c:pt idx="137">
                  <c:v>43252</c:v>
                </c:pt>
                <c:pt idx="138">
                  <c:v>43282</c:v>
                </c:pt>
                <c:pt idx="139">
                  <c:v>43313</c:v>
                </c:pt>
                <c:pt idx="140">
                  <c:v>43344</c:v>
                </c:pt>
                <c:pt idx="141">
                  <c:v>43374</c:v>
                </c:pt>
                <c:pt idx="142">
                  <c:v>43405</c:v>
                </c:pt>
                <c:pt idx="143">
                  <c:v>43435</c:v>
                </c:pt>
                <c:pt idx="144">
                  <c:v>43466</c:v>
                </c:pt>
                <c:pt idx="145">
                  <c:v>43497</c:v>
                </c:pt>
                <c:pt idx="146">
                  <c:v>43525</c:v>
                </c:pt>
                <c:pt idx="147">
                  <c:v>43556</c:v>
                </c:pt>
                <c:pt idx="148">
                  <c:v>43586</c:v>
                </c:pt>
                <c:pt idx="149">
                  <c:v>43617</c:v>
                </c:pt>
                <c:pt idx="150">
                  <c:v>43647</c:v>
                </c:pt>
                <c:pt idx="151">
                  <c:v>43678</c:v>
                </c:pt>
                <c:pt idx="152">
                  <c:v>43709</c:v>
                </c:pt>
                <c:pt idx="153">
                  <c:v>43739</c:v>
                </c:pt>
                <c:pt idx="154">
                  <c:v>43770</c:v>
                </c:pt>
                <c:pt idx="155">
                  <c:v>43800</c:v>
                </c:pt>
              </c:numCache>
            </c:numRef>
          </c:cat>
          <c:val>
            <c:numRef>
              <c:f>'Fig24'!$B$28:$B$183</c:f>
              <c:numCache>
                <c:formatCode>#,##0.00</c:formatCode>
                <c:ptCount val="156"/>
                <c:pt idx="0">
                  <c:v>10.06</c:v>
                </c:pt>
                <c:pt idx="1">
                  <c:v>9.89</c:v>
                </c:pt>
                <c:pt idx="2">
                  <c:v>10.27</c:v>
                </c:pt>
                <c:pt idx="3">
                  <c:v>10.63</c:v>
                </c:pt>
                <c:pt idx="4">
                  <c:v>10.77</c:v>
                </c:pt>
                <c:pt idx="5">
                  <c:v>11.09</c:v>
                </c:pt>
                <c:pt idx="6">
                  <c:v>11.07</c:v>
                </c:pt>
                <c:pt idx="7">
                  <c:v>11.07</c:v>
                </c:pt>
                <c:pt idx="8">
                  <c:v>10.96</c:v>
                </c:pt>
                <c:pt idx="9">
                  <c:v>10.82</c:v>
                </c:pt>
                <c:pt idx="10">
                  <c:v>10.7</c:v>
                </c:pt>
                <c:pt idx="11">
                  <c:v>10.33</c:v>
                </c:pt>
                <c:pt idx="12">
                  <c:v>10.14</c:v>
                </c:pt>
                <c:pt idx="13">
                  <c:v>10.16</c:v>
                </c:pt>
                <c:pt idx="14">
                  <c:v>10.45</c:v>
                </c:pt>
                <c:pt idx="15">
                  <c:v>10.93</c:v>
                </c:pt>
                <c:pt idx="16">
                  <c:v>11.4</c:v>
                </c:pt>
                <c:pt idx="17">
                  <c:v>11.77</c:v>
                </c:pt>
                <c:pt idx="18">
                  <c:v>12.07</c:v>
                </c:pt>
                <c:pt idx="19">
                  <c:v>12.09</c:v>
                </c:pt>
                <c:pt idx="20">
                  <c:v>11.92</c:v>
                </c:pt>
                <c:pt idx="21">
                  <c:v>11.81</c:v>
                </c:pt>
                <c:pt idx="22">
                  <c:v>11.42</c:v>
                </c:pt>
                <c:pt idx="23">
                  <c:v>10.86</c:v>
                </c:pt>
                <c:pt idx="24">
                  <c:v>10.98</c:v>
                </c:pt>
                <c:pt idx="25">
                  <c:v>11.18</c:v>
                </c:pt>
                <c:pt idx="26">
                  <c:v>11.28</c:v>
                </c:pt>
                <c:pt idx="27">
                  <c:v>11.5</c:v>
                </c:pt>
                <c:pt idx="28">
                  <c:v>11.78</c:v>
                </c:pt>
                <c:pt idx="29">
                  <c:v>11.81</c:v>
                </c:pt>
                <c:pt idx="30">
                  <c:v>11.85</c:v>
                </c:pt>
                <c:pt idx="31">
                  <c:v>11.94</c:v>
                </c:pt>
                <c:pt idx="32">
                  <c:v>11.96</c:v>
                </c:pt>
                <c:pt idx="33">
                  <c:v>11.65</c:v>
                </c:pt>
                <c:pt idx="34">
                  <c:v>11.26</c:v>
                </c:pt>
                <c:pt idx="35">
                  <c:v>10.9</c:v>
                </c:pt>
                <c:pt idx="36">
                  <c:v>10.49</c:v>
                </c:pt>
                <c:pt idx="37">
                  <c:v>10.89</c:v>
                </c:pt>
                <c:pt idx="38">
                  <c:v>11.11</c:v>
                </c:pt>
                <c:pt idx="39">
                  <c:v>11.71</c:v>
                </c:pt>
                <c:pt idx="40">
                  <c:v>11.91</c:v>
                </c:pt>
                <c:pt idx="41">
                  <c:v>11.91</c:v>
                </c:pt>
                <c:pt idx="42">
                  <c:v>12.04</c:v>
                </c:pt>
                <c:pt idx="43">
                  <c:v>12.03</c:v>
                </c:pt>
                <c:pt idx="44">
                  <c:v>11.95</c:v>
                </c:pt>
                <c:pt idx="45">
                  <c:v>11.86</c:v>
                </c:pt>
                <c:pt idx="46">
                  <c:v>11.62</c:v>
                </c:pt>
                <c:pt idx="47">
                  <c:v>11.06</c:v>
                </c:pt>
                <c:pt idx="48">
                  <c:v>10.87</c:v>
                </c:pt>
                <c:pt idx="49">
                  <c:v>11.06</c:v>
                </c:pt>
                <c:pt idx="50">
                  <c:v>11.52</c:v>
                </c:pt>
                <c:pt idx="51">
                  <c:v>11.67</c:v>
                </c:pt>
                <c:pt idx="52">
                  <c:v>11.93</c:v>
                </c:pt>
                <c:pt idx="53">
                  <c:v>11.97</c:v>
                </c:pt>
                <c:pt idx="54">
                  <c:v>12.09</c:v>
                </c:pt>
                <c:pt idx="55">
                  <c:v>12.09</c:v>
                </c:pt>
                <c:pt idx="56">
                  <c:v>12.17</c:v>
                </c:pt>
                <c:pt idx="57">
                  <c:v>12.08</c:v>
                </c:pt>
                <c:pt idx="58">
                  <c:v>11.78</c:v>
                </c:pt>
                <c:pt idx="59">
                  <c:v>11.4</c:v>
                </c:pt>
                <c:pt idx="60">
                  <c:v>11.41</c:v>
                </c:pt>
                <c:pt idx="61">
                  <c:v>11.51</c:v>
                </c:pt>
                <c:pt idx="62">
                  <c:v>11.7</c:v>
                </c:pt>
                <c:pt idx="63">
                  <c:v>11.92</c:v>
                </c:pt>
                <c:pt idx="64">
                  <c:v>11.9</c:v>
                </c:pt>
                <c:pt idx="65">
                  <c:v>12.09</c:v>
                </c:pt>
                <c:pt idx="66">
                  <c:v>12</c:v>
                </c:pt>
                <c:pt idx="67">
                  <c:v>12.17</c:v>
                </c:pt>
                <c:pt idx="68">
                  <c:v>12.3</c:v>
                </c:pt>
                <c:pt idx="69">
                  <c:v>12.03</c:v>
                </c:pt>
                <c:pt idx="70">
                  <c:v>11.75</c:v>
                </c:pt>
                <c:pt idx="71">
                  <c:v>11.62</c:v>
                </c:pt>
                <c:pt idx="72">
                  <c:v>11.46</c:v>
                </c:pt>
                <c:pt idx="73">
                  <c:v>11.63</c:v>
                </c:pt>
                <c:pt idx="74">
                  <c:v>11.61</c:v>
                </c:pt>
                <c:pt idx="75">
                  <c:v>11.93</c:v>
                </c:pt>
                <c:pt idx="76">
                  <c:v>12.4</c:v>
                </c:pt>
                <c:pt idx="77">
                  <c:v>12.54</c:v>
                </c:pt>
                <c:pt idx="78">
                  <c:v>12.65</c:v>
                </c:pt>
                <c:pt idx="79">
                  <c:v>12.53</c:v>
                </c:pt>
                <c:pt idx="80">
                  <c:v>12.51</c:v>
                </c:pt>
                <c:pt idx="81">
                  <c:v>12.36</c:v>
                </c:pt>
                <c:pt idx="82">
                  <c:v>12.1</c:v>
                </c:pt>
                <c:pt idx="83">
                  <c:v>11.72</c:v>
                </c:pt>
                <c:pt idx="84">
                  <c:v>11.65</c:v>
                </c:pt>
                <c:pt idx="85">
                  <c:v>11.94</c:v>
                </c:pt>
                <c:pt idx="86">
                  <c:v>12.25</c:v>
                </c:pt>
                <c:pt idx="87">
                  <c:v>12.31</c:v>
                </c:pt>
                <c:pt idx="88">
                  <c:v>12.85</c:v>
                </c:pt>
                <c:pt idx="89">
                  <c:v>12.99</c:v>
                </c:pt>
                <c:pt idx="90">
                  <c:v>13.09</c:v>
                </c:pt>
                <c:pt idx="91">
                  <c:v>13.04</c:v>
                </c:pt>
                <c:pt idx="92">
                  <c:v>12.95</c:v>
                </c:pt>
                <c:pt idx="93">
                  <c:v>12.6</c:v>
                </c:pt>
                <c:pt idx="94">
                  <c:v>12.48</c:v>
                </c:pt>
                <c:pt idx="95">
                  <c:v>12.17</c:v>
                </c:pt>
                <c:pt idx="96">
                  <c:v>12.1</c:v>
                </c:pt>
                <c:pt idx="97">
                  <c:v>12.29</c:v>
                </c:pt>
                <c:pt idx="98">
                  <c:v>12.33</c:v>
                </c:pt>
                <c:pt idx="99">
                  <c:v>12.62</c:v>
                </c:pt>
                <c:pt idx="100">
                  <c:v>12.93</c:v>
                </c:pt>
                <c:pt idx="101">
                  <c:v>12.92</c:v>
                </c:pt>
                <c:pt idx="102">
                  <c:v>12.94</c:v>
                </c:pt>
                <c:pt idx="103">
                  <c:v>12.91</c:v>
                </c:pt>
                <c:pt idx="104">
                  <c:v>13.03</c:v>
                </c:pt>
                <c:pt idx="105">
                  <c:v>12.72</c:v>
                </c:pt>
                <c:pt idx="106">
                  <c:v>12.71</c:v>
                </c:pt>
                <c:pt idx="107">
                  <c:v>12.32</c:v>
                </c:pt>
                <c:pt idx="108">
                  <c:v>11.99</c:v>
                </c:pt>
                <c:pt idx="109">
                  <c:v>12.14</c:v>
                </c:pt>
                <c:pt idx="110">
                  <c:v>12.56</c:v>
                </c:pt>
                <c:pt idx="111">
                  <c:v>12.43</c:v>
                </c:pt>
                <c:pt idx="112">
                  <c:v>12.79</c:v>
                </c:pt>
                <c:pt idx="113">
                  <c:v>12.73</c:v>
                </c:pt>
                <c:pt idx="114">
                  <c:v>12.68</c:v>
                </c:pt>
                <c:pt idx="115">
                  <c:v>12.88</c:v>
                </c:pt>
                <c:pt idx="116">
                  <c:v>12.87</c:v>
                </c:pt>
                <c:pt idx="117">
                  <c:v>12.46</c:v>
                </c:pt>
                <c:pt idx="118">
                  <c:v>12.75</c:v>
                </c:pt>
                <c:pt idx="119">
                  <c:v>12.23</c:v>
                </c:pt>
                <c:pt idx="120">
                  <c:v>12.21</c:v>
                </c:pt>
                <c:pt idx="121">
                  <c:v>12.78</c:v>
                </c:pt>
                <c:pt idx="122">
                  <c:v>12.89</c:v>
                </c:pt>
                <c:pt idx="123">
                  <c:v>12.69</c:v>
                </c:pt>
                <c:pt idx="124">
                  <c:v>13.01</c:v>
                </c:pt>
                <c:pt idx="125">
                  <c:v>13.21</c:v>
                </c:pt>
                <c:pt idx="126">
                  <c:v>13.11</c:v>
                </c:pt>
                <c:pt idx="127">
                  <c:v>13.19</c:v>
                </c:pt>
                <c:pt idx="128">
                  <c:v>13.3</c:v>
                </c:pt>
                <c:pt idx="129">
                  <c:v>12.84</c:v>
                </c:pt>
                <c:pt idx="130">
                  <c:v>12.97</c:v>
                </c:pt>
                <c:pt idx="131">
                  <c:v>12.5</c:v>
                </c:pt>
                <c:pt idx="132">
                  <c:v>12.24273</c:v>
                </c:pt>
                <c:pt idx="133">
                  <c:v>12.868270000000001</c:v>
                </c:pt>
                <c:pt idx="134">
                  <c:v>#N/A</c:v>
                </c:pt>
                <c:pt idx="135">
                  <c:v>#N/A</c:v>
                </c:pt>
                <c:pt idx="136">
                  <c:v>#N/A</c:v>
                </c:pt>
                <c:pt idx="137">
                  <c:v>#N/A</c:v>
                </c:pt>
                <c:pt idx="138">
                  <c:v>#N/A</c:v>
                </c:pt>
                <c:pt idx="139">
                  <c:v>#N/A</c:v>
                </c:pt>
                <c:pt idx="140">
                  <c:v>#N/A</c:v>
                </c:pt>
                <c:pt idx="141">
                  <c:v>#N/A</c:v>
                </c:pt>
                <c:pt idx="142">
                  <c:v>#N/A</c:v>
                </c:pt>
                <c:pt idx="143">
                  <c:v>#N/A</c:v>
                </c:pt>
                <c:pt idx="144">
                  <c:v>#N/A</c:v>
                </c:pt>
                <c:pt idx="145">
                  <c:v>#N/A</c:v>
                </c:pt>
                <c:pt idx="146">
                  <c:v>#N/A</c:v>
                </c:pt>
                <c:pt idx="147">
                  <c:v>#N/A</c:v>
                </c:pt>
                <c:pt idx="148">
                  <c:v>#N/A</c:v>
                </c:pt>
                <c:pt idx="149">
                  <c:v>#N/A</c:v>
                </c:pt>
                <c:pt idx="150">
                  <c:v>#N/A</c:v>
                </c:pt>
                <c:pt idx="151">
                  <c:v>#N/A</c:v>
                </c:pt>
                <c:pt idx="152">
                  <c:v>#N/A</c:v>
                </c:pt>
                <c:pt idx="153">
                  <c:v>#N/A</c:v>
                </c:pt>
                <c:pt idx="154">
                  <c:v>#N/A</c:v>
                </c:pt>
                <c:pt idx="155">
                  <c:v>#N/A</c:v>
                </c:pt>
              </c:numCache>
            </c:numRef>
          </c:val>
          <c:smooth val="0"/>
        </c:ser>
        <c:ser>
          <c:idx val="1"/>
          <c:order val="1"/>
          <c:tx>
            <c:v>Price forecast</c:v>
          </c:tx>
          <c:spPr>
            <a:ln>
              <a:solidFill>
                <a:schemeClr val="accent1"/>
              </a:solidFill>
              <a:prstDash val="sysDash"/>
            </a:ln>
          </c:spPr>
          <c:marker>
            <c:symbol val="none"/>
          </c:marker>
          <c:cat>
            <c:numRef>
              <c:f>'Fig24'!$A$28:$A$183</c:f>
              <c:numCache>
                <c:formatCode>mmm\ yyyy</c:formatCode>
                <c:ptCount val="156"/>
                <c:pt idx="0">
                  <c:v>39083</c:v>
                </c:pt>
                <c:pt idx="1">
                  <c:v>39114</c:v>
                </c:pt>
                <c:pt idx="2">
                  <c:v>39142</c:v>
                </c:pt>
                <c:pt idx="3">
                  <c:v>39173</c:v>
                </c:pt>
                <c:pt idx="4">
                  <c:v>39203</c:v>
                </c:pt>
                <c:pt idx="5">
                  <c:v>39234</c:v>
                </c:pt>
                <c:pt idx="6">
                  <c:v>39264</c:v>
                </c:pt>
                <c:pt idx="7">
                  <c:v>39295</c:v>
                </c:pt>
                <c:pt idx="8">
                  <c:v>39326</c:v>
                </c:pt>
                <c:pt idx="9">
                  <c:v>39356</c:v>
                </c:pt>
                <c:pt idx="10">
                  <c:v>39387</c:v>
                </c:pt>
                <c:pt idx="11">
                  <c:v>39417</c:v>
                </c:pt>
                <c:pt idx="12">
                  <c:v>39448</c:v>
                </c:pt>
                <c:pt idx="13">
                  <c:v>39479</c:v>
                </c:pt>
                <c:pt idx="14">
                  <c:v>39508</c:v>
                </c:pt>
                <c:pt idx="15">
                  <c:v>39539</c:v>
                </c:pt>
                <c:pt idx="16">
                  <c:v>39569</c:v>
                </c:pt>
                <c:pt idx="17">
                  <c:v>39600</c:v>
                </c:pt>
                <c:pt idx="18">
                  <c:v>39630</c:v>
                </c:pt>
                <c:pt idx="19">
                  <c:v>39661</c:v>
                </c:pt>
                <c:pt idx="20">
                  <c:v>39692</c:v>
                </c:pt>
                <c:pt idx="21">
                  <c:v>39722</c:v>
                </c:pt>
                <c:pt idx="22">
                  <c:v>39753</c:v>
                </c:pt>
                <c:pt idx="23">
                  <c:v>39783</c:v>
                </c:pt>
                <c:pt idx="24">
                  <c:v>39814</c:v>
                </c:pt>
                <c:pt idx="25">
                  <c:v>39845</c:v>
                </c:pt>
                <c:pt idx="26">
                  <c:v>39873</c:v>
                </c:pt>
                <c:pt idx="27">
                  <c:v>39904</c:v>
                </c:pt>
                <c:pt idx="28">
                  <c:v>39934</c:v>
                </c:pt>
                <c:pt idx="29">
                  <c:v>39965</c:v>
                </c:pt>
                <c:pt idx="30">
                  <c:v>39995</c:v>
                </c:pt>
                <c:pt idx="31">
                  <c:v>40026</c:v>
                </c:pt>
                <c:pt idx="32">
                  <c:v>40057</c:v>
                </c:pt>
                <c:pt idx="33">
                  <c:v>40087</c:v>
                </c:pt>
                <c:pt idx="34">
                  <c:v>40118</c:v>
                </c:pt>
                <c:pt idx="35">
                  <c:v>40148</c:v>
                </c:pt>
                <c:pt idx="36">
                  <c:v>40179</c:v>
                </c:pt>
                <c:pt idx="37">
                  <c:v>40210</c:v>
                </c:pt>
                <c:pt idx="38">
                  <c:v>40238</c:v>
                </c:pt>
                <c:pt idx="39">
                  <c:v>40269</c:v>
                </c:pt>
                <c:pt idx="40">
                  <c:v>40299</c:v>
                </c:pt>
                <c:pt idx="41">
                  <c:v>40330</c:v>
                </c:pt>
                <c:pt idx="42">
                  <c:v>40360</c:v>
                </c:pt>
                <c:pt idx="43">
                  <c:v>40391</c:v>
                </c:pt>
                <c:pt idx="44">
                  <c:v>40422</c:v>
                </c:pt>
                <c:pt idx="45">
                  <c:v>40452</c:v>
                </c:pt>
                <c:pt idx="46">
                  <c:v>40483</c:v>
                </c:pt>
                <c:pt idx="47">
                  <c:v>40513</c:v>
                </c:pt>
                <c:pt idx="48">
                  <c:v>40544</c:v>
                </c:pt>
                <c:pt idx="49">
                  <c:v>40575</c:v>
                </c:pt>
                <c:pt idx="50">
                  <c:v>40603</c:v>
                </c:pt>
                <c:pt idx="51">
                  <c:v>40634</c:v>
                </c:pt>
                <c:pt idx="52">
                  <c:v>40664</c:v>
                </c:pt>
                <c:pt idx="53">
                  <c:v>40695</c:v>
                </c:pt>
                <c:pt idx="54">
                  <c:v>40725</c:v>
                </c:pt>
                <c:pt idx="55">
                  <c:v>40756</c:v>
                </c:pt>
                <c:pt idx="56">
                  <c:v>40787</c:v>
                </c:pt>
                <c:pt idx="57">
                  <c:v>40817</c:v>
                </c:pt>
                <c:pt idx="58">
                  <c:v>40848</c:v>
                </c:pt>
                <c:pt idx="59">
                  <c:v>40878</c:v>
                </c:pt>
                <c:pt idx="60">
                  <c:v>40909</c:v>
                </c:pt>
                <c:pt idx="61">
                  <c:v>40940</c:v>
                </c:pt>
                <c:pt idx="62">
                  <c:v>40969</c:v>
                </c:pt>
                <c:pt idx="63">
                  <c:v>41000</c:v>
                </c:pt>
                <c:pt idx="64">
                  <c:v>41030</c:v>
                </c:pt>
                <c:pt idx="65">
                  <c:v>41061</c:v>
                </c:pt>
                <c:pt idx="66">
                  <c:v>41091</c:v>
                </c:pt>
                <c:pt idx="67">
                  <c:v>41122</c:v>
                </c:pt>
                <c:pt idx="68">
                  <c:v>41153</c:v>
                </c:pt>
                <c:pt idx="69">
                  <c:v>41183</c:v>
                </c:pt>
                <c:pt idx="70">
                  <c:v>41214</c:v>
                </c:pt>
                <c:pt idx="71">
                  <c:v>41244</c:v>
                </c:pt>
                <c:pt idx="72">
                  <c:v>41275</c:v>
                </c:pt>
                <c:pt idx="73">
                  <c:v>41306</c:v>
                </c:pt>
                <c:pt idx="74">
                  <c:v>41334</c:v>
                </c:pt>
                <c:pt idx="75">
                  <c:v>41365</c:v>
                </c:pt>
                <c:pt idx="76">
                  <c:v>41395</c:v>
                </c:pt>
                <c:pt idx="77">
                  <c:v>41426</c:v>
                </c:pt>
                <c:pt idx="78">
                  <c:v>41456</c:v>
                </c:pt>
                <c:pt idx="79">
                  <c:v>41487</c:v>
                </c:pt>
                <c:pt idx="80">
                  <c:v>41518</c:v>
                </c:pt>
                <c:pt idx="81">
                  <c:v>41548</c:v>
                </c:pt>
                <c:pt idx="82">
                  <c:v>41579</c:v>
                </c:pt>
                <c:pt idx="83">
                  <c:v>41609</c:v>
                </c:pt>
                <c:pt idx="84">
                  <c:v>41640</c:v>
                </c:pt>
                <c:pt idx="85">
                  <c:v>41671</c:v>
                </c:pt>
                <c:pt idx="86">
                  <c:v>41699</c:v>
                </c:pt>
                <c:pt idx="87">
                  <c:v>41730</c:v>
                </c:pt>
                <c:pt idx="88">
                  <c:v>41760</c:v>
                </c:pt>
                <c:pt idx="89">
                  <c:v>41791</c:v>
                </c:pt>
                <c:pt idx="90">
                  <c:v>41821</c:v>
                </c:pt>
                <c:pt idx="91">
                  <c:v>41852</c:v>
                </c:pt>
                <c:pt idx="92">
                  <c:v>41883</c:v>
                </c:pt>
                <c:pt idx="93">
                  <c:v>41913</c:v>
                </c:pt>
                <c:pt idx="94">
                  <c:v>41944</c:v>
                </c:pt>
                <c:pt idx="95">
                  <c:v>41974</c:v>
                </c:pt>
                <c:pt idx="96">
                  <c:v>42005</c:v>
                </c:pt>
                <c:pt idx="97">
                  <c:v>42036</c:v>
                </c:pt>
                <c:pt idx="98">
                  <c:v>42064</c:v>
                </c:pt>
                <c:pt idx="99">
                  <c:v>42095</c:v>
                </c:pt>
                <c:pt idx="100">
                  <c:v>42125</c:v>
                </c:pt>
                <c:pt idx="101">
                  <c:v>42156</c:v>
                </c:pt>
                <c:pt idx="102">
                  <c:v>42186</c:v>
                </c:pt>
                <c:pt idx="103">
                  <c:v>42217</c:v>
                </c:pt>
                <c:pt idx="104">
                  <c:v>42248</c:v>
                </c:pt>
                <c:pt idx="105">
                  <c:v>42278</c:v>
                </c:pt>
                <c:pt idx="106">
                  <c:v>42309</c:v>
                </c:pt>
                <c:pt idx="107">
                  <c:v>42339</c:v>
                </c:pt>
                <c:pt idx="108">
                  <c:v>42370</c:v>
                </c:pt>
                <c:pt idx="109">
                  <c:v>42401</c:v>
                </c:pt>
                <c:pt idx="110">
                  <c:v>42430</c:v>
                </c:pt>
                <c:pt idx="111">
                  <c:v>42461</c:v>
                </c:pt>
                <c:pt idx="112">
                  <c:v>42491</c:v>
                </c:pt>
                <c:pt idx="113">
                  <c:v>42522</c:v>
                </c:pt>
                <c:pt idx="114">
                  <c:v>42552</c:v>
                </c:pt>
                <c:pt idx="115">
                  <c:v>42583</c:v>
                </c:pt>
                <c:pt idx="116">
                  <c:v>42614</c:v>
                </c:pt>
                <c:pt idx="117">
                  <c:v>42644</c:v>
                </c:pt>
                <c:pt idx="118">
                  <c:v>42675</c:v>
                </c:pt>
                <c:pt idx="119">
                  <c:v>42705</c:v>
                </c:pt>
                <c:pt idx="120">
                  <c:v>42736</c:v>
                </c:pt>
                <c:pt idx="121">
                  <c:v>42767</c:v>
                </c:pt>
                <c:pt idx="122">
                  <c:v>42795</c:v>
                </c:pt>
                <c:pt idx="123">
                  <c:v>42826</c:v>
                </c:pt>
                <c:pt idx="124">
                  <c:v>42856</c:v>
                </c:pt>
                <c:pt idx="125">
                  <c:v>42887</c:v>
                </c:pt>
                <c:pt idx="126">
                  <c:v>42917</c:v>
                </c:pt>
                <c:pt idx="127">
                  <c:v>42948</c:v>
                </c:pt>
                <c:pt idx="128">
                  <c:v>42979</c:v>
                </c:pt>
                <c:pt idx="129">
                  <c:v>43009</c:v>
                </c:pt>
                <c:pt idx="130">
                  <c:v>43040</c:v>
                </c:pt>
                <c:pt idx="131">
                  <c:v>43070</c:v>
                </c:pt>
                <c:pt idx="132">
                  <c:v>43101</c:v>
                </c:pt>
                <c:pt idx="133">
                  <c:v>43132</c:v>
                </c:pt>
                <c:pt idx="134">
                  <c:v>43160</c:v>
                </c:pt>
                <c:pt idx="135">
                  <c:v>43191</c:v>
                </c:pt>
                <c:pt idx="136">
                  <c:v>43221</c:v>
                </c:pt>
                <c:pt idx="137">
                  <c:v>43252</c:v>
                </c:pt>
                <c:pt idx="138">
                  <c:v>43282</c:v>
                </c:pt>
                <c:pt idx="139">
                  <c:v>43313</c:v>
                </c:pt>
                <c:pt idx="140">
                  <c:v>43344</c:v>
                </c:pt>
                <c:pt idx="141">
                  <c:v>43374</c:v>
                </c:pt>
                <c:pt idx="142">
                  <c:v>43405</c:v>
                </c:pt>
                <c:pt idx="143">
                  <c:v>43435</c:v>
                </c:pt>
                <c:pt idx="144">
                  <c:v>43466</c:v>
                </c:pt>
                <c:pt idx="145">
                  <c:v>43497</c:v>
                </c:pt>
                <c:pt idx="146">
                  <c:v>43525</c:v>
                </c:pt>
                <c:pt idx="147">
                  <c:v>43556</c:v>
                </c:pt>
                <c:pt idx="148">
                  <c:v>43586</c:v>
                </c:pt>
                <c:pt idx="149">
                  <c:v>43617</c:v>
                </c:pt>
                <c:pt idx="150">
                  <c:v>43647</c:v>
                </c:pt>
                <c:pt idx="151">
                  <c:v>43678</c:v>
                </c:pt>
                <c:pt idx="152">
                  <c:v>43709</c:v>
                </c:pt>
                <c:pt idx="153">
                  <c:v>43739</c:v>
                </c:pt>
                <c:pt idx="154">
                  <c:v>43770</c:v>
                </c:pt>
                <c:pt idx="155">
                  <c:v>43800</c:v>
                </c:pt>
              </c:numCache>
            </c:numRef>
          </c:cat>
          <c:val>
            <c:numRef>
              <c:f>'Fig24'!$C$28:$C$183</c:f>
              <c:numCache>
                <c:formatCode>#,##0.00</c:formatCode>
                <c:ptCount val="156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  <c:pt idx="48">
                  <c:v>#N/A</c:v>
                </c:pt>
                <c:pt idx="49">
                  <c:v>#N/A</c:v>
                </c:pt>
                <c:pt idx="50">
                  <c:v>#N/A</c:v>
                </c:pt>
                <c:pt idx="51">
                  <c:v>#N/A</c:v>
                </c:pt>
                <c:pt idx="52">
                  <c:v>#N/A</c:v>
                </c:pt>
                <c:pt idx="53">
                  <c:v>#N/A</c:v>
                </c:pt>
                <c:pt idx="54">
                  <c:v>#N/A</c:v>
                </c:pt>
                <c:pt idx="55">
                  <c:v>#N/A</c:v>
                </c:pt>
                <c:pt idx="56">
                  <c:v>#N/A</c:v>
                </c:pt>
                <c:pt idx="57">
                  <c:v>#N/A</c:v>
                </c:pt>
                <c:pt idx="58">
                  <c:v>#N/A</c:v>
                </c:pt>
                <c:pt idx="59">
                  <c:v>#N/A</c:v>
                </c:pt>
                <c:pt idx="60">
                  <c:v>#N/A</c:v>
                </c:pt>
                <c:pt idx="61">
                  <c:v>#N/A</c:v>
                </c:pt>
                <c:pt idx="62">
                  <c:v>#N/A</c:v>
                </c:pt>
                <c:pt idx="63">
                  <c:v>#N/A</c:v>
                </c:pt>
                <c:pt idx="64">
                  <c:v>#N/A</c:v>
                </c:pt>
                <c:pt idx="65">
                  <c:v>#N/A</c:v>
                </c:pt>
                <c:pt idx="66">
                  <c:v>#N/A</c:v>
                </c:pt>
                <c:pt idx="67">
                  <c:v>#N/A</c:v>
                </c:pt>
                <c:pt idx="68">
                  <c:v>#N/A</c:v>
                </c:pt>
                <c:pt idx="69">
                  <c:v>#N/A</c:v>
                </c:pt>
                <c:pt idx="70">
                  <c:v>#N/A</c:v>
                </c:pt>
                <c:pt idx="71">
                  <c:v>#N/A</c:v>
                </c:pt>
                <c:pt idx="72">
                  <c:v>#N/A</c:v>
                </c:pt>
                <c:pt idx="73">
                  <c:v>#N/A</c:v>
                </c:pt>
                <c:pt idx="74">
                  <c:v>#N/A</c:v>
                </c:pt>
                <c:pt idx="75">
                  <c:v>#N/A</c:v>
                </c:pt>
                <c:pt idx="76">
                  <c:v>#N/A</c:v>
                </c:pt>
                <c:pt idx="77">
                  <c:v>#N/A</c:v>
                </c:pt>
                <c:pt idx="78">
                  <c:v>#N/A</c:v>
                </c:pt>
                <c:pt idx="79">
                  <c:v>#N/A</c:v>
                </c:pt>
                <c:pt idx="80">
                  <c:v>#N/A</c:v>
                </c:pt>
                <c:pt idx="81">
                  <c:v>#N/A</c:v>
                </c:pt>
                <c:pt idx="82">
                  <c:v>#N/A</c:v>
                </c:pt>
                <c:pt idx="83">
                  <c:v>#N/A</c:v>
                </c:pt>
                <c:pt idx="84">
                  <c:v>#N/A</c:v>
                </c:pt>
                <c:pt idx="85">
                  <c:v>#N/A</c:v>
                </c:pt>
                <c:pt idx="86">
                  <c:v>#N/A</c:v>
                </c:pt>
                <c:pt idx="87">
                  <c:v>#N/A</c:v>
                </c:pt>
                <c:pt idx="88">
                  <c:v>#N/A</c:v>
                </c:pt>
                <c:pt idx="89">
                  <c:v>#N/A</c:v>
                </c:pt>
                <c:pt idx="90">
                  <c:v>#N/A</c:v>
                </c:pt>
                <c:pt idx="91">
                  <c:v>#N/A</c:v>
                </c:pt>
                <c:pt idx="92">
                  <c:v>#N/A</c:v>
                </c:pt>
                <c:pt idx="93">
                  <c:v>#N/A</c:v>
                </c:pt>
                <c:pt idx="94">
                  <c:v>#N/A</c:v>
                </c:pt>
                <c:pt idx="95">
                  <c:v>#N/A</c:v>
                </c:pt>
                <c:pt idx="96">
                  <c:v>#N/A</c:v>
                </c:pt>
                <c:pt idx="97">
                  <c:v>#N/A</c:v>
                </c:pt>
                <c:pt idx="98">
                  <c:v>#N/A</c:v>
                </c:pt>
                <c:pt idx="99">
                  <c:v>#N/A</c:v>
                </c:pt>
                <c:pt idx="100">
                  <c:v>#N/A</c:v>
                </c:pt>
                <c:pt idx="101">
                  <c:v>#N/A</c:v>
                </c:pt>
                <c:pt idx="102">
                  <c:v>#N/A</c:v>
                </c:pt>
                <c:pt idx="103">
                  <c:v>#N/A</c:v>
                </c:pt>
                <c:pt idx="104">
                  <c:v>#N/A</c:v>
                </c:pt>
                <c:pt idx="105">
                  <c:v>#N/A</c:v>
                </c:pt>
                <c:pt idx="106">
                  <c:v>#N/A</c:v>
                </c:pt>
                <c:pt idx="107">
                  <c:v>#N/A</c:v>
                </c:pt>
                <c:pt idx="108">
                  <c:v>#N/A</c:v>
                </c:pt>
                <c:pt idx="109">
                  <c:v>#N/A</c:v>
                </c:pt>
                <c:pt idx="110">
                  <c:v>#N/A</c:v>
                </c:pt>
                <c:pt idx="111">
                  <c:v>#N/A</c:v>
                </c:pt>
                <c:pt idx="112">
                  <c:v>#N/A</c:v>
                </c:pt>
                <c:pt idx="113">
                  <c:v>#N/A</c:v>
                </c:pt>
                <c:pt idx="114">
                  <c:v>#N/A</c:v>
                </c:pt>
                <c:pt idx="115">
                  <c:v>#N/A</c:v>
                </c:pt>
                <c:pt idx="116">
                  <c:v>#N/A</c:v>
                </c:pt>
                <c:pt idx="117">
                  <c:v>#N/A</c:v>
                </c:pt>
                <c:pt idx="118">
                  <c:v>#N/A</c:v>
                </c:pt>
                <c:pt idx="119">
                  <c:v>#N/A</c:v>
                </c:pt>
                <c:pt idx="120">
                  <c:v>#N/A</c:v>
                </c:pt>
                <c:pt idx="121">
                  <c:v>#N/A</c:v>
                </c:pt>
                <c:pt idx="122">
                  <c:v>#N/A</c:v>
                </c:pt>
                <c:pt idx="123">
                  <c:v>#N/A</c:v>
                </c:pt>
                <c:pt idx="124">
                  <c:v>#N/A</c:v>
                </c:pt>
                <c:pt idx="125">
                  <c:v>#N/A</c:v>
                </c:pt>
                <c:pt idx="126">
                  <c:v>#N/A</c:v>
                </c:pt>
                <c:pt idx="127">
                  <c:v>#N/A</c:v>
                </c:pt>
                <c:pt idx="128">
                  <c:v>#N/A</c:v>
                </c:pt>
                <c:pt idx="129">
                  <c:v>#N/A</c:v>
                </c:pt>
                <c:pt idx="130">
                  <c:v>#N/A</c:v>
                </c:pt>
                <c:pt idx="131">
                  <c:v>#N/A</c:v>
                </c:pt>
                <c:pt idx="132">
                  <c:v>#N/A</c:v>
                </c:pt>
                <c:pt idx="133">
                  <c:v>12.868270000000001</c:v>
                </c:pt>
                <c:pt idx="134">
                  <c:v>13.193070000000001</c:v>
                </c:pt>
                <c:pt idx="135">
                  <c:v>13.051360000000001</c:v>
                </c:pt>
                <c:pt idx="136">
                  <c:v>13.291729999999999</c:v>
                </c:pt>
                <c:pt idx="137">
                  <c:v>13.46664</c:v>
                </c:pt>
                <c:pt idx="138">
                  <c:v>13.427910000000001</c:v>
                </c:pt>
                <c:pt idx="139">
                  <c:v>13.43374</c:v>
                </c:pt>
                <c:pt idx="140">
                  <c:v>13.6036</c:v>
                </c:pt>
                <c:pt idx="141">
                  <c:v>13.14237</c:v>
                </c:pt>
                <c:pt idx="142">
                  <c:v>13.39504</c:v>
                </c:pt>
                <c:pt idx="143">
                  <c:v>12.95575</c:v>
                </c:pt>
                <c:pt idx="144">
                  <c:v>12.781689999999999</c:v>
                </c:pt>
                <c:pt idx="145">
                  <c:v>13.27952</c:v>
                </c:pt>
                <c:pt idx="146">
                  <c:v>13.58301</c:v>
                </c:pt>
                <c:pt idx="147">
                  <c:v>13.567600000000001</c:v>
                </c:pt>
                <c:pt idx="148">
                  <c:v>13.76478</c:v>
                </c:pt>
                <c:pt idx="149">
                  <c:v>13.916320000000001</c:v>
                </c:pt>
                <c:pt idx="150">
                  <c:v>13.83473</c:v>
                </c:pt>
                <c:pt idx="151">
                  <c:v>13.816509999999999</c:v>
                </c:pt>
                <c:pt idx="152">
                  <c:v>13.968830000000001</c:v>
                </c:pt>
                <c:pt idx="153">
                  <c:v>13.38799</c:v>
                </c:pt>
                <c:pt idx="154">
                  <c:v>13.72434</c:v>
                </c:pt>
                <c:pt idx="155">
                  <c:v>13.26539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75720560"/>
        <c:axId val="475721120"/>
      </c:lineChart>
      <c:dateAx>
        <c:axId val="475720560"/>
        <c:scaling>
          <c:orientation val="minMax"/>
        </c:scaling>
        <c:delete val="0"/>
        <c:axPos val="b"/>
        <c:numFmt formatCode="mmm\ yyyy" sourceLinked="1"/>
        <c:majorTickMark val="cross"/>
        <c:minorTickMark val="out"/>
        <c:tickLblPos val="none"/>
        <c:spPr>
          <a:ln>
            <a:solidFill>
              <a:schemeClr val="tx1"/>
            </a:solidFill>
          </a:ln>
        </c:spPr>
        <c:crossAx val="475721120"/>
        <c:crosses val="autoZero"/>
        <c:auto val="1"/>
        <c:lblOffset val="100"/>
        <c:baseTimeUnit val="months"/>
        <c:majorUnit val="12"/>
        <c:majorTimeUnit val="months"/>
        <c:minorUnit val="1"/>
        <c:minorTimeUnit val="months"/>
      </c:dateAx>
      <c:valAx>
        <c:axId val="475721120"/>
        <c:scaling>
          <c:orientation val="minMax"/>
          <c:max val="16"/>
        </c:scaling>
        <c:delete val="0"/>
        <c:axPos val="l"/>
        <c:majorGridlines>
          <c:spPr>
            <a:ln>
              <a:solidFill>
                <a:schemeClr val="bg1">
                  <a:lumMod val="75000"/>
                </a:schemeClr>
              </a:solidFill>
            </a:ln>
          </c:spPr>
        </c:majorGridlines>
        <c:numFmt formatCode="#,##0" sourceLinked="0"/>
        <c:majorTickMark val="out"/>
        <c:minorTickMark val="none"/>
        <c:tickLblPos val="nextTo"/>
        <c:spPr>
          <a:ln>
            <a:noFill/>
          </a:ln>
        </c:spPr>
        <c:crossAx val="475720560"/>
        <c:crosses val="autoZero"/>
        <c:crossBetween val="midCat"/>
        <c:majorUnit val="2"/>
      </c:valAx>
      <c:catAx>
        <c:axId val="47572168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low"/>
        <c:spPr>
          <a:ln>
            <a:solidFill>
              <a:schemeClr val="tx1"/>
            </a:solidFill>
          </a:ln>
        </c:spPr>
        <c:crossAx val="475722240"/>
        <c:crossesAt val="0"/>
        <c:auto val="1"/>
        <c:lblAlgn val="ctr"/>
        <c:lblOffset val="100"/>
        <c:noMultiLvlLbl val="0"/>
      </c:catAx>
      <c:valAx>
        <c:axId val="475722240"/>
        <c:scaling>
          <c:orientation val="minMax"/>
          <c:max val="0.21000000000000002"/>
          <c:min val="-3.0000000000000006E-2"/>
        </c:scaling>
        <c:delete val="0"/>
        <c:axPos val="r"/>
        <c:numFmt formatCode="0%" sourceLinked="0"/>
        <c:majorTickMark val="out"/>
        <c:minorTickMark val="none"/>
        <c:tickLblPos val="nextTo"/>
        <c:spPr>
          <a:ln>
            <a:noFill/>
          </a:ln>
        </c:spPr>
        <c:crossAx val="475721680"/>
        <c:crosses val="max"/>
        <c:crossBetween val="between"/>
        <c:majorUnit val="3.0000000000000006E-2"/>
        <c:minorUnit val="2.0000000000000011E-2"/>
      </c:valAx>
    </c:plotArea>
    <c:legend>
      <c:legendPos val="b"/>
      <c:layout>
        <c:manualLayout>
          <c:xMode val="edge"/>
          <c:yMode val="edge"/>
          <c:x val="4.9876393655922134E-2"/>
          <c:y val="0.83917085167506578"/>
          <c:w val="0.8999999999999998"/>
          <c:h val="5.0592927852527295E-2"/>
        </c:manualLayout>
      </c:layout>
      <c:overlay val="0"/>
    </c:legend>
    <c:plotVisOnly val="1"/>
    <c:dispBlanksAs val="gap"/>
    <c:showDLblsOverMax val="0"/>
  </c:chart>
  <c:spPr>
    <a:ln>
      <a:noFill/>
    </a:ln>
  </c:spPr>
  <c:txPr>
    <a:bodyPr/>
    <a:lstStyle/>
    <a:p>
      <a:pPr>
        <a:defRPr sz="1000">
          <a:latin typeface="Arial" pitchFamily="34" charset="0"/>
          <a:cs typeface="Arial" pitchFamily="34" charset="0"/>
        </a:defRPr>
      </a:pPr>
      <a:endParaRPr lang="en-US"/>
    </a:p>
  </c:txPr>
  <c:printSettings>
    <c:headerFooter/>
    <c:pageMargins b="0.75000000000001465" l="0.70000000000000062" r="0.70000000000000062" t="0.75000000000001465" header="0.30000000000000032" footer="0.30000000000000032"/>
    <c:pageSetup orientation="landscape"/>
  </c:printSettings>
  <c:userShapes r:id="rId1"/>
</c:chartSpace>
</file>

<file path=xl/charts/chart2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 algn="l">
              <a:defRPr/>
            </a:pPr>
            <a:r>
              <a:rPr lang="en-US" sz="1400" b="0"/>
              <a:t>U.S. electricity generation by fuel, all sectors</a:t>
            </a:r>
          </a:p>
          <a:p>
            <a:pPr algn="l">
              <a:defRPr/>
            </a:pPr>
            <a:r>
              <a:rPr lang="en-US" sz="1000" b="0"/>
              <a:t>thousand megawatthours per day</a:t>
            </a:r>
          </a:p>
        </c:rich>
      </c:tx>
      <c:layout>
        <c:manualLayout>
          <c:xMode val="edge"/>
          <c:yMode val="edge"/>
          <c:x val="8.6181962297448046E-3"/>
          <c:y val="1.574803149606387E-2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0.10168412709095123"/>
          <c:y val="0.17117395828480017"/>
          <c:w val="0.68855508446059865"/>
          <c:h val="0.59379086489928401"/>
        </c:manualLayout>
      </c:layout>
      <c:barChart>
        <c:barDir val="col"/>
        <c:grouping val="stacked"/>
        <c:varyColors val="0"/>
        <c:ser>
          <c:idx val="6"/>
          <c:order val="0"/>
          <c:tx>
            <c:v>Other sources</c:v>
          </c:tx>
          <c:spPr>
            <a:solidFill>
              <a:schemeClr val="accent5"/>
            </a:solidFill>
          </c:spPr>
          <c:invertIfNegative val="0"/>
          <c:cat>
            <c:numRef>
              <c:f>'Fig25'!$A$28:$A$37</c:f>
              <c:numCache>
                <c:formatCode>General</c:formatCode>
                <c:ptCount val="10"/>
                <c:pt idx="0">
                  <c:v>2010</c:v>
                </c:pt>
                <c:pt idx="1">
                  <c:v>2011</c:v>
                </c:pt>
                <c:pt idx="2">
                  <c:v>2012</c:v>
                </c:pt>
                <c:pt idx="3">
                  <c:v>2013</c:v>
                </c:pt>
                <c:pt idx="4">
                  <c:v>2014</c:v>
                </c:pt>
                <c:pt idx="5">
                  <c:v>2015</c:v>
                </c:pt>
                <c:pt idx="6">
                  <c:v>2016</c:v>
                </c:pt>
                <c:pt idx="7">
                  <c:v>2017</c:v>
                </c:pt>
                <c:pt idx="8">
                  <c:v>2018</c:v>
                </c:pt>
                <c:pt idx="9">
                  <c:v>2019</c:v>
                </c:pt>
              </c:numCache>
            </c:numRef>
          </c:cat>
          <c:val>
            <c:numRef>
              <c:f>'Fig25'!$H$28:$H$37</c:f>
              <c:numCache>
                <c:formatCode>#,##0</c:formatCode>
                <c:ptCount val="10"/>
                <c:pt idx="0">
                  <c:v>66.214033642999993</c:v>
                </c:pt>
                <c:pt idx="1">
                  <c:v>70.465188959000002</c:v>
                </c:pt>
                <c:pt idx="2">
                  <c:v>70.176629206999991</c:v>
                </c:pt>
                <c:pt idx="3">
                  <c:v>72.439598740000008</c:v>
                </c:pt>
                <c:pt idx="4">
                  <c:v>69.816646410999994</c:v>
                </c:pt>
                <c:pt idx="5">
                  <c:v>74.368494218999999</c:v>
                </c:pt>
                <c:pt idx="6">
                  <c:v>72.572846749000007</c:v>
                </c:pt>
                <c:pt idx="7">
                  <c:v>74.53023426499999</c:v>
                </c:pt>
                <c:pt idx="8">
                  <c:v>76.132150081999995</c:v>
                </c:pt>
                <c:pt idx="9">
                  <c:v>76.730463999999998</c:v>
                </c:pt>
              </c:numCache>
            </c:numRef>
          </c:val>
        </c:ser>
        <c:ser>
          <c:idx val="5"/>
          <c:order val="1"/>
          <c:tx>
            <c:v>renewables</c:v>
          </c:tx>
          <c:spPr>
            <a:solidFill>
              <a:schemeClr val="accent2"/>
            </a:solidFill>
          </c:spPr>
          <c:invertIfNegative val="0"/>
          <c:cat>
            <c:numRef>
              <c:f>'Fig25'!$A$28:$A$37</c:f>
              <c:numCache>
                <c:formatCode>General</c:formatCode>
                <c:ptCount val="10"/>
                <c:pt idx="0">
                  <c:v>2010</c:v>
                </c:pt>
                <c:pt idx="1">
                  <c:v>2011</c:v>
                </c:pt>
                <c:pt idx="2">
                  <c:v>2012</c:v>
                </c:pt>
                <c:pt idx="3">
                  <c:v>2013</c:v>
                </c:pt>
                <c:pt idx="4">
                  <c:v>2014</c:v>
                </c:pt>
                <c:pt idx="5">
                  <c:v>2015</c:v>
                </c:pt>
                <c:pt idx="6">
                  <c:v>2016</c:v>
                </c:pt>
                <c:pt idx="7">
                  <c:v>2017</c:v>
                </c:pt>
                <c:pt idx="8">
                  <c:v>2018</c:v>
                </c:pt>
                <c:pt idx="9">
                  <c:v>2019</c:v>
                </c:pt>
              </c:numCache>
            </c:numRef>
          </c:cat>
          <c:val>
            <c:numRef>
              <c:f>'Fig25'!$G$28:$G$37</c:f>
              <c:numCache>
                <c:formatCode>#,##0</c:formatCode>
                <c:ptCount val="10"/>
                <c:pt idx="0">
                  <c:v>458.00817510000002</c:v>
                </c:pt>
                <c:pt idx="1">
                  <c:v>531.45527888000004</c:v>
                </c:pt>
                <c:pt idx="2">
                  <c:v>596.53815410000004</c:v>
                </c:pt>
                <c:pt idx="3">
                  <c:v>694.54259715000001</c:v>
                </c:pt>
                <c:pt idx="4">
                  <c:v>764.96624125999995</c:v>
                </c:pt>
                <c:pt idx="5">
                  <c:v>808.65995581000004</c:v>
                </c:pt>
                <c:pt idx="6">
                  <c:v>933.42329915000005</c:v>
                </c:pt>
                <c:pt idx="7">
                  <c:v>1060.9443644</c:v>
                </c:pt>
                <c:pt idx="8">
                  <c:v>1110.3950603000001</c:v>
                </c:pt>
                <c:pt idx="9">
                  <c:v>1200.8988055</c:v>
                </c:pt>
              </c:numCache>
            </c:numRef>
          </c:val>
        </c:ser>
        <c:ser>
          <c:idx val="8"/>
          <c:order val="2"/>
          <c:tx>
            <c:v>Non-hydro</c:v>
          </c:tx>
          <c:spPr>
            <a:solidFill>
              <a:schemeClr val="accent2"/>
            </a:solidFill>
            <a:ln>
              <a:noFill/>
            </a:ln>
          </c:spPr>
          <c:invertIfNegative val="0"/>
          <c:cat>
            <c:numRef>
              <c:f>'Fig25'!$A$28:$A$37</c:f>
              <c:numCache>
                <c:formatCode>General</c:formatCode>
                <c:ptCount val="10"/>
                <c:pt idx="0">
                  <c:v>2010</c:v>
                </c:pt>
                <c:pt idx="1">
                  <c:v>2011</c:v>
                </c:pt>
                <c:pt idx="2">
                  <c:v>2012</c:v>
                </c:pt>
                <c:pt idx="3">
                  <c:v>2013</c:v>
                </c:pt>
                <c:pt idx="4">
                  <c:v>2014</c:v>
                </c:pt>
                <c:pt idx="5">
                  <c:v>2015</c:v>
                </c:pt>
                <c:pt idx="6">
                  <c:v>2016</c:v>
                </c:pt>
                <c:pt idx="7">
                  <c:v>2017</c:v>
                </c:pt>
                <c:pt idx="8">
                  <c:v>2018</c:v>
                </c:pt>
                <c:pt idx="9">
                  <c:v>2019</c:v>
                </c:pt>
              </c:numCache>
            </c:numRef>
          </c:cat>
          <c:val>
            <c:numRef>
              <c:f>'Fig25'!$R$28:$R$37</c:f>
              <c:numCache>
                <c:formatCode>General</c:formatCode>
                <c:ptCount val="10"/>
              </c:numCache>
            </c:numRef>
          </c:val>
        </c:ser>
        <c:ser>
          <c:idx val="4"/>
          <c:order val="3"/>
          <c:tx>
            <c:v>Hydropower</c:v>
          </c:tx>
          <c:spPr>
            <a:solidFill>
              <a:schemeClr val="accent1"/>
            </a:solidFill>
          </c:spPr>
          <c:invertIfNegative val="0"/>
          <c:cat>
            <c:numRef>
              <c:f>'Fig25'!$A$28:$A$37</c:f>
              <c:numCache>
                <c:formatCode>General</c:formatCode>
                <c:ptCount val="10"/>
                <c:pt idx="0">
                  <c:v>2010</c:v>
                </c:pt>
                <c:pt idx="1">
                  <c:v>2011</c:v>
                </c:pt>
                <c:pt idx="2">
                  <c:v>2012</c:v>
                </c:pt>
                <c:pt idx="3">
                  <c:v>2013</c:v>
                </c:pt>
                <c:pt idx="4">
                  <c:v>2014</c:v>
                </c:pt>
                <c:pt idx="5">
                  <c:v>2015</c:v>
                </c:pt>
                <c:pt idx="6">
                  <c:v>2016</c:v>
                </c:pt>
                <c:pt idx="7">
                  <c:v>2017</c:v>
                </c:pt>
                <c:pt idx="8">
                  <c:v>2018</c:v>
                </c:pt>
                <c:pt idx="9">
                  <c:v>2019</c:v>
                </c:pt>
              </c:numCache>
            </c:numRef>
          </c:cat>
          <c:val>
            <c:numRef>
              <c:f>'Fig25'!$F$28:$F$37</c:f>
              <c:numCache>
                <c:formatCode>#,##0</c:formatCode>
                <c:ptCount val="10"/>
                <c:pt idx="0">
                  <c:v>697.81351218999998</c:v>
                </c:pt>
                <c:pt idx="1">
                  <c:v>857.35447194999995</c:v>
                </c:pt>
                <c:pt idx="2">
                  <c:v>741.22873757000002</c:v>
                </c:pt>
                <c:pt idx="3">
                  <c:v>722.97080717999995</c:v>
                </c:pt>
                <c:pt idx="4">
                  <c:v>693.67964013999995</c:v>
                </c:pt>
                <c:pt idx="5">
                  <c:v>668.46189529000003</c:v>
                </c:pt>
                <c:pt idx="6">
                  <c:v>713.45907336000005</c:v>
                </c:pt>
                <c:pt idx="7">
                  <c:v>804.24645255999997</c:v>
                </c:pt>
                <c:pt idx="8">
                  <c:v>747.60407341999996</c:v>
                </c:pt>
                <c:pt idx="9">
                  <c:v>732.80807589000005</c:v>
                </c:pt>
              </c:numCache>
            </c:numRef>
          </c:val>
        </c:ser>
        <c:ser>
          <c:idx val="3"/>
          <c:order val="4"/>
          <c:tx>
            <c:v>Nuclear</c:v>
          </c:tx>
          <c:spPr>
            <a:solidFill>
              <a:schemeClr val="accent3"/>
            </a:solidFill>
          </c:spPr>
          <c:invertIfNegative val="0"/>
          <c:cat>
            <c:numRef>
              <c:f>'Fig25'!$A$28:$A$37</c:f>
              <c:numCache>
                <c:formatCode>General</c:formatCode>
                <c:ptCount val="10"/>
                <c:pt idx="0">
                  <c:v>2010</c:v>
                </c:pt>
                <c:pt idx="1">
                  <c:v>2011</c:v>
                </c:pt>
                <c:pt idx="2">
                  <c:v>2012</c:v>
                </c:pt>
                <c:pt idx="3">
                  <c:v>2013</c:v>
                </c:pt>
                <c:pt idx="4">
                  <c:v>2014</c:v>
                </c:pt>
                <c:pt idx="5">
                  <c:v>2015</c:v>
                </c:pt>
                <c:pt idx="6">
                  <c:v>2016</c:v>
                </c:pt>
                <c:pt idx="7">
                  <c:v>2017</c:v>
                </c:pt>
                <c:pt idx="8">
                  <c:v>2018</c:v>
                </c:pt>
                <c:pt idx="9">
                  <c:v>2019</c:v>
                </c:pt>
              </c:numCache>
            </c:numRef>
          </c:cat>
          <c:val>
            <c:numRef>
              <c:f>'Fig25'!$E$28:$E$37</c:f>
              <c:numCache>
                <c:formatCode>#,##0</c:formatCode>
                <c:ptCount val="10"/>
                <c:pt idx="0">
                  <c:v>2210.8720563000002</c:v>
                </c:pt>
                <c:pt idx="1">
                  <c:v>2164.9434712000002</c:v>
                </c:pt>
                <c:pt idx="2">
                  <c:v>2101.9979481</c:v>
                </c:pt>
                <c:pt idx="3">
                  <c:v>2161.6889670999999</c:v>
                </c:pt>
                <c:pt idx="4">
                  <c:v>2184.0163889999999</c:v>
                </c:pt>
                <c:pt idx="5">
                  <c:v>2184.0489781000001</c:v>
                </c:pt>
                <c:pt idx="6">
                  <c:v>2201.3495846999999</c:v>
                </c:pt>
                <c:pt idx="7">
                  <c:v>2205.3414658000002</c:v>
                </c:pt>
                <c:pt idx="8">
                  <c:v>2190.0430081999998</c:v>
                </c:pt>
                <c:pt idx="9">
                  <c:v>2139.7467698999999</c:v>
                </c:pt>
              </c:numCache>
            </c:numRef>
          </c:val>
        </c:ser>
        <c:ser>
          <c:idx val="2"/>
          <c:order val="5"/>
          <c:tx>
            <c:v>Petroleum</c:v>
          </c:tx>
          <c:spPr>
            <a:solidFill>
              <a:schemeClr val="accent6"/>
            </a:solidFill>
          </c:spPr>
          <c:invertIfNegative val="0"/>
          <c:cat>
            <c:numRef>
              <c:f>'Fig25'!$A$28:$A$37</c:f>
              <c:numCache>
                <c:formatCode>General</c:formatCode>
                <c:ptCount val="10"/>
                <c:pt idx="0">
                  <c:v>2010</c:v>
                </c:pt>
                <c:pt idx="1">
                  <c:v>2011</c:v>
                </c:pt>
                <c:pt idx="2">
                  <c:v>2012</c:v>
                </c:pt>
                <c:pt idx="3">
                  <c:v>2013</c:v>
                </c:pt>
                <c:pt idx="4">
                  <c:v>2014</c:v>
                </c:pt>
                <c:pt idx="5">
                  <c:v>2015</c:v>
                </c:pt>
                <c:pt idx="6">
                  <c:v>2016</c:v>
                </c:pt>
                <c:pt idx="7">
                  <c:v>2017</c:v>
                </c:pt>
                <c:pt idx="8">
                  <c:v>2018</c:v>
                </c:pt>
                <c:pt idx="9">
                  <c:v>2019</c:v>
                </c:pt>
              </c:numCache>
            </c:numRef>
          </c:cat>
          <c:val>
            <c:numRef>
              <c:f>'Fig25'!$D$28:$D$37</c:f>
              <c:numCache>
                <c:formatCode>#,##0</c:formatCode>
                <c:ptCount val="10"/>
                <c:pt idx="0">
                  <c:v>101.53698493</c:v>
                </c:pt>
                <c:pt idx="1">
                  <c:v>82.691043836000006</c:v>
                </c:pt>
                <c:pt idx="2">
                  <c:v>63.359365765</c:v>
                </c:pt>
                <c:pt idx="3">
                  <c:v>74.423095644</c:v>
                </c:pt>
                <c:pt idx="4">
                  <c:v>82.826978437999998</c:v>
                </c:pt>
                <c:pt idx="5">
                  <c:v>77.393792520999995</c:v>
                </c:pt>
                <c:pt idx="6">
                  <c:v>66.133314616999996</c:v>
                </c:pt>
                <c:pt idx="7">
                  <c:v>57.784030676999997</c:v>
                </c:pt>
                <c:pt idx="8">
                  <c:v>68.320752274</c:v>
                </c:pt>
                <c:pt idx="9">
                  <c:v>63.248451095999997</c:v>
                </c:pt>
              </c:numCache>
            </c:numRef>
          </c:val>
        </c:ser>
        <c:ser>
          <c:idx val="1"/>
          <c:order val="6"/>
          <c:tx>
            <c:v>Natural gas</c:v>
          </c:tx>
          <c:spPr>
            <a:solidFill>
              <a:schemeClr val="accent4"/>
            </a:solidFill>
          </c:spPr>
          <c:invertIfNegative val="0"/>
          <c:dLbls>
            <c:dLbl>
              <c:idx val="0"/>
              <c:layout/>
              <c:tx>
                <c:strRef>
                  <c:f>'Fig25'!$L$28</c:f>
                  <c:strCache>
                    <c:ptCount val="1"/>
                    <c:pt idx="0">
                      <c:v>23.9%</c:v>
                    </c:pt>
                  </c:strCache>
                </c:strRef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>
                    <c15:dlblFTEntry>
                      <c15:txfldGUID>{32B31487-98A0-4C38-9CB3-58F65B8FB64B}</c15:txfldGUID>
                      <c15:f>'Fig25'!$L$28</c15:f>
                      <c15:dlblFieldTableCache>
                        <c:ptCount val="1"/>
                        <c:pt idx="0">
                          <c:v>23.9%</c:v>
                        </c:pt>
                      </c15:dlblFieldTableCache>
                    </c15:dlblFTEntry>
                  </c15:dlblFieldTable>
                  <c15:showDataLabelsRange val="0"/>
                </c:ext>
              </c:extLst>
            </c:dLbl>
            <c:dLbl>
              <c:idx val="1"/>
              <c:layout/>
              <c:tx>
                <c:strRef>
                  <c:f>'Fig25'!$L$29</c:f>
                  <c:strCache>
                    <c:ptCount val="1"/>
                    <c:pt idx="0">
                      <c:v>24.7%</c:v>
                    </c:pt>
                  </c:strCache>
                </c:strRef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>
                    <c15:dlblFTEntry>
                      <c15:txfldGUID>{7BB8C2EC-865D-4C72-9720-A1189B8AE16D}</c15:txfldGUID>
                      <c15:f>'Fig25'!$L$29</c15:f>
                      <c15:dlblFieldTableCache>
                        <c:ptCount val="1"/>
                        <c:pt idx="0">
                          <c:v>24.7%</c:v>
                        </c:pt>
                      </c15:dlblFieldTableCache>
                    </c15:dlblFTEntry>
                  </c15:dlblFieldTable>
                  <c15:showDataLabelsRange val="0"/>
                </c:ext>
              </c:extLst>
            </c:dLbl>
            <c:dLbl>
              <c:idx val="2"/>
              <c:layout/>
              <c:tx>
                <c:strRef>
                  <c:f>'Fig25'!$L$30</c:f>
                  <c:strCache>
                    <c:ptCount val="1"/>
                    <c:pt idx="0">
                      <c:v>30.3%</c:v>
                    </c:pt>
                  </c:strCache>
                </c:strRef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>
                    <c15:dlblFTEntry>
                      <c15:txfldGUID>{2EA0D112-CF72-4AF5-B9F4-55950695110C}</c15:txfldGUID>
                      <c15:f>'Fig25'!$L$30</c15:f>
                      <c15:dlblFieldTableCache>
                        <c:ptCount val="1"/>
                        <c:pt idx="0">
                          <c:v>30.3%</c:v>
                        </c:pt>
                      </c15:dlblFieldTableCache>
                    </c15:dlblFTEntry>
                  </c15:dlblFieldTable>
                  <c15:showDataLabelsRange val="0"/>
                </c:ext>
              </c:extLst>
            </c:dLbl>
            <c:dLbl>
              <c:idx val="3"/>
              <c:layout/>
              <c:tx>
                <c:strRef>
                  <c:f>'Fig25'!$L$31</c:f>
                  <c:strCache>
                    <c:ptCount val="1"/>
                    <c:pt idx="0">
                      <c:v>27.7%</c:v>
                    </c:pt>
                  </c:strCache>
                </c:strRef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>
                    <c15:dlblFTEntry>
                      <c15:txfldGUID>{5E5ECE8C-B080-4910-8770-1FD97711DD12}</c15:txfldGUID>
                      <c15:f>'Fig25'!$L$31</c15:f>
                      <c15:dlblFieldTableCache>
                        <c:ptCount val="1"/>
                        <c:pt idx="0">
                          <c:v>27.7%</c:v>
                        </c:pt>
                      </c15:dlblFieldTableCache>
                    </c15:dlblFTEntry>
                  </c15:dlblFieldTable>
                  <c15:showDataLabelsRange val="0"/>
                </c:ext>
              </c:extLst>
            </c:dLbl>
            <c:dLbl>
              <c:idx val="4"/>
              <c:layout/>
              <c:tx>
                <c:strRef>
                  <c:f>'Fig25'!$L$32</c:f>
                  <c:strCache>
                    <c:ptCount val="1"/>
                    <c:pt idx="0">
                      <c:v>27.5%</c:v>
                    </c:pt>
                  </c:strCache>
                </c:strRef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>
                    <c15:dlblFTEntry>
                      <c15:txfldGUID>{D774D239-81FC-400E-A789-28DE59A00ED4}</c15:txfldGUID>
                      <c15:f>'Fig25'!$L$32</c15:f>
                      <c15:dlblFieldTableCache>
                        <c:ptCount val="1"/>
                        <c:pt idx="0">
                          <c:v>27.5%</c:v>
                        </c:pt>
                      </c15:dlblFieldTableCache>
                    </c15:dlblFTEntry>
                  </c15:dlblFieldTable>
                  <c15:showDataLabelsRange val="0"/>
                </c:ext>
              </c:extLst>
            </c:dLbl>
            <c:dLbl>
              <c:idx val="5"/>
              <c:layout/>
              <c:tx>
                <c:strRef>
                  <c:f>'Fig25'!$L$33</c:f>
                  <c:strCache>
                    <c:ptCount val="1"/>
                    <c:pt idx="0">
                      <c:v>32.7%</c:v>
                    </c:pt>
                  </c:strCache>
                </c:strRef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>
                    <c15:dlblFTEntry>
                      <c15:txfldGUID>{354E8502-56B1-40D3-9ABE-A02D75CA0362}</c15:txfldGUID>
                      <c15:f>'Fig25'!$L$33</c15:f>
                      <c15:dlblFieldTableCache>
                        <c:ptCount val="1"/>
                        <c:pt idx="0">
                          <c:v>32.7%</c:v>
                        </c:pt>
                      </c15:dlblFieldTableCache>
                    </c15:dlblFTEntry>
                  </c15:dlblFieldTable>
                  <c15:showDataLabelsRange val="0"/>
                </c:ext>
              </c:extLst>
            </c:dLbl>
            <c:dLbl>
              <c:idx val="6"/>
              <c:layout/>
              <c:tx>
                <c:strRef>
                  <c:f>'Fig25'!$L$34</c:f>
                  <c:strCache>
                    <c:ptCount val="1"/>
                    <c:pt idx="0">
                      <c:v>33.8%</c:v>
                    </c:pt>
                  </c:strCache>
                </c:strRef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>
                    <c15:dlblFTEntry>
                      <c15:txfldGUID>{8BA48F4F-AB32-40B6-A4B4-9FC85BF663CB}</c15:txfldGUID>
                      <c15:f>'Fig25'!$L$34</c15:f>
                      <c15:dlblFieldTableCache>
                        <c:ptCount val="1"/>
                        <c:pt idx="0">
                          <c:v>33.8%</c:v>
                        </c:pt>
                      </c15:dlblFieldTableCache>
                    </c15:dlblFTEntry>
                  </c15:dlblFieldTable>
                  <c15:showDataLabelsRange val="0"/>
                </c:ext>
              </c:extLst>
            </c:dLbl>
            <c:dLbl>
              <c:idx val="7"/>
              <c:layout/>
              <c:tx>
                <c:strRef>
                  <c:f>'Fig25'!$L$35</c:f>
                  <c:strCache>
                    <c:ptCount val="1"/>
                    <c:pt idx="0">
                      <c:v>31.7%</c:v>
                    </c:pt>
                  </c:strCache>
                </c:strRef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>
                    <c15:dlblFTEntry>
                      <c15:txfldGUID>{16B3A6BB-1394-4EA0-94CC-BF689FDE1729}</c15:txfldGUID>
                      <c15:f>'Fig25'!$L$35</c15:f>
                      <c15:dlblFieldTableCache>
                        <c:ptCount val="1"/>
                        <c:pt idx="0">
                          <c:v>31.7%</c:v>
                        </c:pt>
                      </c15:dlblFieldTableCache>
                    </c15:dlblFTEntry>
                  </c15:dlblFieldTable>
                  <c15:showDataLabelsRange val="0"/>
                </c:ext>
              </c:extLst>
            </c:dLbl>
            <c:dLbl>
              <c:idx val="8"/>
              <c:layout/>
              <c:tx>
                <c:strRef>
                  <c:f>'Fig25'!$L$36</c:f>
                  <c:strCache>
                    <c:ptCount val="1"/>
                    <c:pt idx="0">
                      <c:v>33.9%</c:v>
                    </c:pt>
                  </c:strCache>
                </c:strRef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>
                    <c15:dlblFTEntry>
                      <c15:txfldGUID>{0E488D95-7BEB-4CF4-A1D7-B95182ACCD99}</c15:txfldGUID>
                      <c15:f>'Fig25'!$L$36</c15:f>
                      <c15:dlblFieldTableCache>
                        <c:ptCount val="1"/>
                        <c:pt idx="0">
                          <c:v>33.9%</c:v>
                        </c:pt>
                      </c15:dlblFieldTableCache>
                    </c15:dlblFTEntry>
                  </c15:dlblFieldTable>
                  <c15:showDataLabelsRange val="0"/>
                </c:ext>
              </c:extLst>
            </c:dLbl>
            <c:dLbl>
              <c:idx val="9"/>
              <c:layout/>
              <c:tx>
                <c:strRef>
                  <c:f>'Fig25'!$L$37</c:f>
                  <c:strCache>
                    <c:ptCount val="1"/>
                    <c:pt idx="0">
                      <c:v>34.2%</c:v>
                    </c:pt>
                  </c:strCache>
                </c:strRef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>
                    <c15:dlblFTEntry>
                      <c15:txfldGUID>{56C55126-88ED-4B03-9AB3-EE3CD544C306}</c15:txfldGUID>
                      <c15:f>'Fig25'!$L$37</c15:f>
                      <c15:dlblFieldTableCache>
                        <c:ptCount val="1"/>
                        <c:pt idx="0">
                          <c:v>34.2%</c:v>
                        </c:pt>
                      </c15:dlblFieldTableCache>
                    </c15:dlblFTEntry>
                  </c15:dlblFieldTable>
                  <c15:showDataLabelsRange val="0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800"/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numRef>
              <c:f>'Fig25'!$A$28:$A$37</c:f>
              <c:numCache>
                <c:formatCode>General</c:formatCode>
                <c:ptCount val="10"/>
                <c:pt idx="0">
                  <c:v>2010</c:v>
                </c:pt>
                <c:pt idx="1">
                  <c:v>2011</c:v>
                </c:pt>
                <c:pt idx="2">
                  <c:v>2012</c:v>
                </c:pt>
                <c:pt idx="3">
                  <c:v>2013</c:v>
                </c:pt>
                <c:pt idx="4">
                  <c:v>2014</c:v>
                </c:pt>
                <c:pt idx="5">
                  <c:v>2015</c:v>
                </c:pt>
                <c:pt idx="6">
                  <c:v>2016</c:v>
                </c:pt>
                <c:pt idx="7">
                  <c:v>2017</c:v>
                </c:pt>
                <c:pt idx="8">
                  <c:v>2018</c:v>
                </c:pt>
                <c:pt idx="9">
                  <c:v>2019</c:v>
                </c:pt>
              </c:numCache>
            </c:numRef>
          </c:cat>
          <c:val>
            <c:numRef>
              <c:f>'Fig25'!$C$28:$C$37</c:f>
              <c:numCache>
                <c:formatCode>#,##0</c:formatCode>
                <c:ptCount val="10"/>
                <c:pt idx="0">
                  <c:v>2706.0197895000001</c:v>
                </c:pt>
                <c:pt idx="1">
                  <c:v>2777.2299143999999</c:v>
                </c:pt>
                <c:pt idx="2">
                  <c:v>3349.4376069</c:v>
                </c:pt>
                <c:pt idx="3">
                  <c:v>3081.7412297999999</c:v>
                </c:pt>
                <c:pt idx="4">
                  <c:v>3086.5998552999999</c:v>
                </c:pt>
                <c:pt idx="5">
                  <c:v>3653.3756131999999</c:v>
                </c:pt>
                <c:pt idx="6">
                  <c:v>3765.8659097999998</c:v>
                </c:pt>
                <c:pt idx="7">
                  <c:v>3487.2990847999999</c:v>
                </c:pt>
                <c:pt idx="8">
                  <c:v>3783.6891753</c:v>
                </c:pt>
                <c:pt idx="9">
                  <c:v>3864.5489151000002</c:v>
                </c:pt>
              </c:numCache>
            </c:numRef>
          </c:val>
        </c:ser>
        <c:ser>
          <c:idx val="0"/>
          <c:order val="7"/>
          <c:tx>
            <c:v>Coal</c:v>
          </c:tx>
          <c:spPr>
            <a:solidFill>
              <a:schemeClr val="accent1">
                <a:lumMod val="60000"/>
                <a:lumOff val="40000"/>
              </a:schemeClr>
            </a:solidFill>
          </c:spPr>
          <c:invertIfNegative val="0"/>
          <c:dLbls>
            <c:dLbl>
              <c:idx val="0"/>
              <c:layout/>
              <c:tx>
                <c:strRef>
                  <c:f>'Fig25'!$K$28</c:f>
                  <c:strCache>
                    <c:ptCount val="1"/>
                    <c:pt idx="0">
                      <c:v>44.8%</c:v>
                    </c:pt>
                  </c:strCache>
                </c:strRef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>
                    <c15:dlblFTEntry>
                      <c15:txfldGUID>{A0CEC6D3-F174-4772-8986-0B3E1A8B236D}</c15:txfldGUID>
                      <c15:f>'Fig25'!$K$28</c15:f>
                      <c15:dlblFieldTableCache>
                        <c:ptCount val="1"/>
                        <c:pt idx="0">
                          <c:v>44.8%</c:v>
                        </c:pt>
                      </c15:dlblFieldTableCache>
                    </c15:dlblFTEntry>
                  </c15:dlblFieldTable>
                  <c15:showDataLabelsRange val="0"/>
                </c:ext>
              </c:extLst>
            </c:dLbl>
            <c:dLbl>
              <c:idx val="1"/>
              <c:layout/>
              <c:tx>
                <c:strRef>
                  <c:f>'Fig25'!$K$29</c:f>
                  <c:strCache>
                    <c:ptCount val="1"/>
                    <c:pt idx="0">
                      <c:v>42.3%</c:v>
                    </c:pt>
                  </c:strCache>
                </c:strRef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>
                    <c15:dlblFTEntry>
                      <c15:txfldGUID>{D6E43FF0-4D32-432E-979C-DE17AF7EDA8D}</c15:txfldGUID>
                      <c15:f>'Fig25'!$K$29</c15:f>
                      <c15:dlblFieldTableCache>
                        <c:ptCount val="1"/>
                        <c:pt idx="0">
                          <c:v>42.3%</c:v>
                        </c:pt>
                      </c15:dlblFieldTableCache>
                    </c15:dlblFTEntry>
                  </c15:dlblFieldTable>
                  <c15:showDataLabelsRange val="0"/>
                </c:ext>
              </c:extLst>
            </c:dLbl>
            <c:dLbl>
              <c:idx val="2"/>
              <c:layout/>
              <c:tx>
                <c:strRef>
                  <c:f>'Fig25'!$K$30</c:f>
                  <c:strCache>
                    <c:ptCount val="1"/>
                    <c:pt idx="0">
                      <c:v>37.4%</c:v>
                    </c:pt>
                  </c:strCache>
                </c:strRef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>
                    <c15:dlblFTEntry>
                      <c15:txfldGUID>{5E2AB5AC-0140-452D-BA96-917530B525F7}</c15:txfldGUID>
                      <c15:f>'Fig25'!$K$30</c15:f>
                      <c15:dlblFieldTableCache>
                        <c:ptCount val="1"/>
                        <c:pt idx="0">
                          <c:v>37.4%</c:v>
                        </c:pt>
                      </c15:dlblFieldTableCache>
                    </c15:dlblFTEntry>
                  </c15:dlblFieldTable>
                  <c15:showDataLabelsRange val="0"/>
                </c:ext>
              </c:extLst>
            </c:dLbl>
            <c:dLbl>
              <c:idx val="3"/>
              <c:layout/>
              <c:tx>
                <c:strRef>
                  <c:f>'Fig25'!$K$31</c:f>
                  <c:strCache>
                    <c:ptCount val="1"/>
                    <c:pt idx="0">
                      <c:v>38.9%</c:v>
                    </c:pt>
                  </c:strCache>
                </c:strRef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>
                    <c15:dlblFTEntry>
                      <c15:txfldGUID>{0F236C5B-3764-429E-BF3F-4680FE1269B1}</c15:txfldGUID>
                      <c15:f>'Fig25'!$K$31</c15:f>
                      <c15:dlblFieldTableCache>
                        <c:ptCount val="1"/>
                        <c:pt idx="0">
                          <c:v>38.9%</c:v>
                        </c:pt>
                      </c15:dlblFieldTableCache>
                    </c15:dlblFTEntry>
                  </c15:dlblFieldTable>
                  <c15:showDataLabelsRange val="0"/>
                </c:ext>
              </c:extLst>
            </c:dLbl>
            <c:dLbl>
              <c:idx val="4"/>
              <c:layout/>
              <c:tx>
                <c:strRef>
                  <c:f>'Fig25'!$K$32</c:f>
                  <c:strCache>
                    <c:ptCount val="1"/>
                    <c:pt idx="0">
                      <c:v>38.6%</c:v>
                    </c:pt>
                  </c:strCache>
                </c:strRef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>
                    <c15:dlblFTEntry>
                      <c15:txfldGUID>{F72A831C-771E-4EB7-AD34-EF5EB4BDB629}</c15:txfldGUID>
                      <c15:f>'Fig25'!$K$32</c15:f>
                      <c15:dlblFieldTableCache>
                        <c:ptCount val="1"/>
                        <c:pt idx="0">
                          <c:v>38.6%</c:v>
                        </c:pt>
                      </c15:dlblFieldTableCache>
                    </c15:dlblFTEntry>
                  </c15:dlblFieldTable>
                  <c15:showDataLabelsRange val="0"/>
                </c:ext>
              </c:extLst>
            </c:dLbl>
            <c:dLbl>
              <c:idx val="5"/>
              <c:layout/>
              <c:tx>
                <c:strRef>
                  <c:f>'Fig25'!$K$33</c:f>
                  <c:strCache>
                    <c:ptCount val="1"/>
                    <c:pt idx="0">
                      <c:v>33.2%</c:v>
                    </c:pt>
                  </c:strCache>
                </c:strRef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>
                    <c15:dlblFTEntry>
                      <c15:txfldGUID>{683BEC66-037B-4C8C-9D44-C6CB2B03A3DF}</c15:txfldGUID>
                      <c15:f>'Fig25'!$K$33</c15:f>
                      <c15:dlblFieldTableCache>
                        <c:ptCount val="1"/>
                        <c:pt idx="0">
                          <c:v>33.2%</c:v>
                        </c:pt>
                      </c15:dlblFieldTableCache>
                    </c15:dlblFTEntry>
                  </c15:dlblFieldTable>
                  <c15:showDataLabelsRange val="0"/>
                </c:ext>
              </c:extLst>
            </c:dLbl>
            <c:dLbl>
              <c:idx val="6"/>
              <c:layout/>
              <c:tx>
                <c:strRef>
                  <c:f>'Fig25'!$K$34</c:f>
                  <c:strCache>
                    <c:ptCount val="1"/>
                    <c:pt idx="0">
                      <c:v>30.4%</c:v>
                    </c:pt>
                  </c:strCache>
                </c:strRef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>
                    <c15:dlblFTEntry>
                      <c15:txfldGUID>{FD3A3A6A-30E6-4C6E-822B-4F24AB44FA86}</c15:txfldGUID>
                      <c15:f>'Fig25'!$K$34</c15:f>
                      <c15:dlblFieldTableCache>
                        <c:ptCount val="1"/>
                        <c:pt idx="0">
                          <c:v>30.4%</c:v>
                        </c:pt>
                      </c15:dlblFieldTableCache>
                    </c15:dlblFTEntry>
                  </c15:dlblFieldTable>
                  <c15:showDataLabelsRange val="0"/>
                </c:ext>
              </c:extLst>
            </c:dLbl>
            <c:dLbl>
              <c:idx val="7"/>
              <c:layout/>
              <c:tx>
                <c:strRef>
                  <c:f>'Fig25'!$K$35</c:f>
                  <c:strCache>
                    <c:ptCount val="1"/>
                    <c:pt idx="0">
                      <c:v>30.1%</c:v>
                    </c:pt>
                  </c:strCache>
                </c:strRef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>
                    <c15:dlblFTEntry>
                      <c15:txfldGUID>{C649F951-4DE8-46E8-B6E7-385CA6B08A07}</c15:txfldGUID>
                      <c15:f>'Fig25'!$K$35</c15:f>
                      <c15:dlblFieldTableCache>
                        <c:ptCount val="1"/>
                        <c:pt idx="0">
                          <c:v>30.1%</c:v>
                        </c:pt>
                      </c15:dlblFieldTableCache>
                    </c15:dlblFTEntry>
                  </c15:dlblFieldTable>
                  <c15:showDataLabelsRange val="0"/>
                </c:ext>
              </c:extLst>
            </c:dLbl>
            <c:dLbl>
              <c:idx val="8"/>
              <c:layout/>
              <c:tx>
                <c:strRef>
                  <c:f>'Fig25'!$K$36</c:f>
                  <c:strCache>
                    <c:ptCount val="1"/>
                    <c:pt idx="0">
                      <c:v>28.6%</c:v>
                    </c:pt>
                  </c:strCache>
                </c:strRef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>
                    <c15:dlblFTEntry>
                      <c15:txfldGUID>{6D8D0E90-3D7F-409A-A60A-FD4129A44FA5}</c15:txfldGUID>
                      <c15:f>'Fig25'!$K$36</c15:f>
                      <c15:dlblFieldTableCache>
                        <c:ptCount val="1"/>
                        <c:pt idx="0">
                          <c:v>28.6%</c:v>
                        </c:pt>
                      </c15:dlblFieldTableCache>
                    </c15:dlblFTEntry>
                  </c15:dlblFieldTable>
                  <c15:showDataLabelsRange val="0"/>
                </c:ext>
              </c:extLst>
            </c:dLbl>
            <c:dLbl>
              <c:idx val="9"/>
              <c:layout/>
              <c:tx>
                <c:strRef>
                  <c:f>'Fig25'!$K$37</c:f>
                  <c:strCache>
                    <c:ptCount val="1"/>
                    <c:pt idx="0">
                      <c:v>28.5%</c:v>
                    </c:pt>
                  </c:strCache>
                </c:strRef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>
                    <c15:dlblFTEntry>
                      <c15:txfldGUID>{85271346-AF5D-497F-A742-B630647548F8}</c15:txfldGUID>
                      <c15:f>'Fig25'!$K$37</c15:f>
                      <c15:dlblFieldTableCache>
                        <c:ptCount val="1"/>
                        <c:pt idx="0">
                          <c:v>28.5%</c:v>
                        </c:pt>
                      </c15:dlblFieldTableCache>
                    </c15:dlblFTEntry>
                  </c15:dlblFieldTable>
                  <c15:showDataLabelsRange val="0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800"/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numRef>
              <c:f>'Fig25'!$A$28:$A$37</c:f>
              <c:numCache>
                <c:formatCode>General</c:formatCode>
                <c:ptCount val="10"/>
                <c:pt idx="0">
                  <c:v>2010</c:v>
                </c:pt>
                <c:pt idx="1">
                  <c:v>2011</c:v>
                </c:pt>
                <c:pt idx="2">
                  <c:v>2012</c:v>
                </c:pt>
                <c:pt idx="3">
                  <c:v>2013</c:v>
                </c:pt>
                <c:pt idx="4">
                  <c:v>2014</c:v>
                </c:pt>
                <c:pt idx="5">
                  <c:v>2015</c:v>
                </c:pt>
                <c:pt idx="6">
                  <c:v>2016</c:v>
                </c:pt>
                <c:pt idx="7">
                  <c:v>2017</c:v>
                </c:pt>
                <c:pt idx="8">
                  <c:v>2018</c:v>
                </c:pt>
                <c:pt idx="9">
                  <c:v>2019</c:v>
                </c:pt>
              </c:numCache>
            </c:numRef>
          </c:cat>
          <c:val>
            <c:numRef>
              <c:f>'Fig25'!$B$28:$B$37</c:f>
              <c:numCache>
                <c:formatCode>#,##0</c:formatCode>
                <c:ptCount val="10"/>
                <c:pt idx="0">
                  <c:v>5061.0692385000002</c:v>
                </c:pt>
                <c:pt idx="1">
                  <c:v>4749.1232848999998</c:v>
                </c:pt>
                <c:pt idx="2">
                  <c:v>4136.7293393999998</c:v>
                </c:pt>
                <c:pt idx="3">
                  <c:v>4331.8211221000001</c:v>
                </c:pt>
                <c:pt idx="4">
                  <c:v>4333.4529960999998</c:v>
                </c:pt>
                <c:pt idx="5">
                  <c:v>3705.2005227999998</c:v>
                </c:pt>
                <c:pt idx="6">
                  <c:v>3385.6520455</c:v>
                </c:pt>
                <c:pt idx="7">
                  <c:v>3309.3186464999999</c:v>
                </c:pt>
                <c:pt idx="8">
                  <c:v>3198.6017178000002</c:v>
                </c:pt>
                <c:pt idx="9">
                  <c:v>3222.9580848999999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overlap val="100"/>
        <c:axId val="475730080"/>
        <c:axId val="475730640"/>
      </c:barChart>
      <c:scatterChart>
        <c:scatterStyle val="lineMarker"/>
        <c:varyColors val="0"/>
        <c:ser>
          <c:idx val="7"/>
          <c:order val="8"/>
          <c:tx>
            <c:strRef>
              <c:f>'Fig25'!$B$41</c:f>
              <c:strCache>
                <c:ptCount val="1"/>
                <c:pt idx="0">
                  <c:v>Forecast</c:v>
                </c:pt>
              </c:strCache>
            </c:strRef>
          </c:tx>
          <c:spPr>
            <a:ln w="12700">
              <a:solidFill>
                <a:schemeClr val="tx1"/>
              </a:solidFill>
              <a:prstDash val="sysDash"/>
            </a:ln>
          </c:spPr>
          <c:marker>
            <c:symbol val="none"/>
          </c:marker>
          <c:dLbls>
            <c:dLbl>
              <c:idx val="0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1"/>
              <c:layout>
                <c:manualLayout>
                  <c:x val="-3.4868058255060255E-3"/>
                  <c:y val="4.4619317057729591E-2"/>
                </c:manualLayout>
              </c:layout>
              <c:dLblPos val="r"/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noFill/>
              <a:ln>
                <a:noFill/>
              </a:ln>
              <a:effectLst/>
            </c:sp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'Fig25'!$A$42:$A$43</c:f>
              <c:numCache>
                <c:formatCode>General</c:formatCode>
                <c:ptCount val="2"/>
                <c:pt idx="0">
                  <c:v>8.5</c:v>
                </c:pt>
                <c:pt idx="1">
                  <c:v>8.5</c:v>
                </c:pt>
              </c:numCache>
            </c:numRef>
          </c:xVal>
          <c:yVal>
            <c:numRef>
              <c:f>'Fig25'!$B$42:$B$43</c:f>
              <c:numCache>
                <c:formatCode>General</c:formatCode>
                <c:ptCount val="2"/>
                <c:pt idx="0">
                  <c:v>0</c:v>
                </c:pt>
                <c:pt idx="1">
                  <c:v>1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75731200"/>
        <c:axId val="475731760"/>
      </c:scatterChart>
      <c:catAx>
        <c:axId val="47573008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>
            <a:solidFill>
              <a:schemeClr val="tx1"/>
            </a:solidFill>
          </a:ln>
        </c:spPr>
        <c:crossAx val="475730640"/>
        <c:crosses val="autoZero"/>
        <c:auto val="1"/>
        <c:lblAlgn val="ctr"/>
        <c:lblOffset val="100"/>
        <c:noMultiLvlLbl val="0"/>
      </c:catAx>
      <c:valAx>
        <c:axId val="475730640"/>
        <c:scaling>
          <c:orientation val="minMax"/>
          <c:max val="14000"/>
          <c:min val="0"/>
        </c:scaling>
        <c:delete val="0"/>
        <c:axPos val="l"/>
        <c:majorGridlines>
          <c:spPr>
            <a:ln>
              <a:solidFill>
                <a:schemeClr val="bg1">
                  <a:lumMod val="75000"/>
                </a:schemeClr>
              </a:solidFill>
            </a:ln>
          </c:spPr>
        </c:majorGridlines>
        <c:numFmt formatCode="#,##0" sourceLinked="1"/>
        <c:majorTickMark val="out"/>
        <c:minorTickMark val="none"/>
        <c:tickLblPos val="nextTo"/>
        <c:spPr>
          <a:ln>
            <a:noFill/>
          </a:ln>
        </c:spPr>
        <c:crossAx val="475730080"/>
        <c:crosses val="autoZero"/>
        <c:crossBetween val="between"/>
      </c:valAx>
      <c:valAx>
        <c:axId val="475731200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one"/>
        <c:crossAx val="475731760"/>
        <c:crosses val="autoZero"/>
        <c:crossBetween val="midCat"/>
      </c:valAx>
      <c:valAx>
        <c:axId val="475731760"/>
        <c:scaling>
          <c:orientation val="minMax"/>
          <c:max val="1"/>
          <c:min val="0"/>
        </c:scaling>
        <c:delete val="0"/>
        <c:axPos val="r"/>
        <c:numFmt formatCode="General" sourceLinked="1"/>
        <c:majorTickMark val="none"/>
        <c:minorTickMark val="none"/>
        <c:tickLblPos val="none"/>
        <c:spPr>
          <a:ln>
            <a:noFill/>
          </a:ln>
        </c:spPr>
        <c:crossAx val="475731200"/>
        <c:crosses val="max"/>
        <c:crossBetween val="midCat"/>
      </c:valAx>
    </c:plotArea>
    <c:legend>
      <c:legendPos val="r"/>
      <c:legendEntry>
        <c:idx val="8"/>
        <c:delete val="1"/>
      </c:legendEntry>
      <c:layout>
        <c:manualLayout>
          <c:xMode val="edge"/>
          <c:yMode val="edge"/>
          <c:x val="0.81113189911090178"/>
          <c:y val="0.29904023808047631"/>
          <c:w val="0.1774720894930869"/>
          <c:h val="0.35415049496767975"/>
        </c:manualLayout>
      </c:layout>
      <c:overlay val="0"/>
    </c:legend>
    <c:plotVisOnly val="1"/>
    <c:dispBlanksAs val="gap"/>
    <c:showDLblsOverMax val="0"/>
  </c:chart>
  <c:spPr>
    <a:ln>
      <a:noFill/>
    </a:ln>
  </c:spPr>
  <c:txPr>
    <a:bodyPr/>
    <a:lstStyle/>
    <a:p>
      <a:pPr>
        <a:defRPr sz="1000">
          <a:latin typeface="Arial" pitchFamily="34" charset="0"/>
          <a:cs typeface="Arial" pitchFamily="34" charset="0"/>
        </a:defRPr>
      </a:pPr>
      <a:endParaRPr lang="en-US"/>
    </a:p>
  </c:txPr>
  <c:printSettings>
    <c:headerFooter/>
    <c:pageMargins b="0.75000000000001465" l="0.70000000000000062" r="0.70000000000000062" t="0.75000000000001465" header="0.30000000000000032" footer="0.30000000000000032"/>
    <c:pageSetup orientation="landscape"/>
  </c:printSettings>
  <c:userShapes r:id="rId1"/>
</c:chartSpace>
</file>

<file path=xl/charts/chart2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 algn="l">
              <a:defRPr/>
            </a:pPr>
            <a:r>
              <a:rPr lang="en-US" sz="1400" b="0"/>
              <a:t>U.S. renewable energy supply</a:t>
            </a:r>
          </a:p>
          <a:p>
            <a:pPr algn="l">
              <a:defRPr/>
            </a:pPr>
            <a:r>
              <a:rPr lang="en-US" sz="1000" b="0"/>
              <a:t>quadrillion British thermal units (Btu)</a:t>
            </a:r>
          </a:p>
        </c:rich>
      </c:tx>
      <c:layout>
        <c:manualLayout>
          <c:xMode val="edge"/>
          <c:yMode val="edge"/>
          <c:x val="8.9694984708108064E-3"/>
          <c:y val="1.574803149606387E-2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6.3242338610112761E-2"/>
          <c:y val="0.16722918510925791"/>
          <c:w val="0.69387381455366848"/>
          <c:h val="0.58590131854820005"/>
        </c:manualLayout>
      </c:layout>
      <c:barChart>
        <c:barDir val="col"/>
        <c:grouping val="stacked"/>
        <c:varyColors val="0"/>
        <c:ser>
          <c:idx val="0"/>
          <c:order val="0"/>
          <c:tx>
            <c:v>Hydropower</c:v>
          </c:tx>
          <c:spPr>
            <a:solidFill>
              <a:schemeClr val="accent1"/>
            </a:solidFill>
          </c:spPr>
          <c:invertIfNegative val="0"/>
          <c:cat>
            <c:numRef>
              <c:f>'Fig26'!$D$26:$M$26</c:f>
              <c:numCache>
                <c:formatCode>General</c:formatCode>
                <c:ptCount val="10"/>
                <c:pt idx="0">
                  <c:v>2010</c:v>
                </c:pt>
                <c:pt idx="1">
                  <c:v>2011</c:v>
                </c:pt>
                <c:pt idx="2">
                  <c:v>2012</c:v>
                </c:pt>
                <c:pt idx="3">
                  <c:v>2013</c:v>
                </c:pt>
                <c:pt idx="4">
                  <c:v>2014</c:v>
                </c:pt>
                <c:pt idx="5">
                  <c:v>2015</c:v>
                </c:pt>
                <c:pt idx="6">
                  <c:v>2016</c:v>
                </c:pt>
                <c:pt idx="7">
                  <c:v>2017</c:v>
                </c:pt>
                <c:pt idx="8">
                  <c:v>2018</c:v>
                </c:pt>
                <c:pt idx="9">
                  <c:v>2019</c:v>
                </c:pt>
              </c:numCache>
            </c:numRef>
          </c:cat>
          <c:val>
            <c:numRef>
              <c:f>'Fig26'!$D$27:$M$27</c:f>
              <c:numCache>
                <c:formatCode>0.000</c:formatCode>
                <c:ptCount val="10"/>
                <c:pt idx="0">
                  <c:v>2.5385411449999999</c:v>
                </c:pt>
                <c:pt idx="1">
                  <c:v>3.1028522430000001</c:v>
                </c:pt>
                <c:pt idx="2">
                  <c:v>2.6287019649999999</c:v>
                </c:pt>
                <c:pt idx="3">
                  <c:v>2.562382317</c:v>
                </c:pt>
                <c:pt idx="4">
                  <c:v>2.4665765739999999</c:v>
                </c:pt>
                <c:pt idx="5">
                  <c:v>2.3211773120000001</c:v>
                </c:pt>
                <c:pt idx="6">
                  <c:v>2.4724417980000002</c:v>
                </c:pt>
                <c:pt idx="7">
                  <c:v>2.7719968220000002</c:v>
                </c:pt>
                <c:pt idx="8">
                  <c:v>2.5940873</c:v>
                </c:pt>
                <c:pt idx="9">
                  <c:v>2.5417371000000002</c:v>
                </c:pt>
              </c:numCache>
            </c:numRef>
          </c:val>
        </c:ser>
        <c:ser>
          <c:idx val="1"/>
          <c:order val="1"/>
          <c:tx>
            <c:v>Wood biomass</c:v>
          </c:tx>
          <c:spPr>
            <a:solidFill>
              <a:schemeClr val="accent4"/>
            </a:solidFill>
          </c:spPr>
          <c:invertIfNegative val="0"/>
          <c:cat>
            <c:numRef>
              <c:f>'Fig26'!$D$26:$M$26</c:f>
              <c:numCache>
                <c:formatCode>General</c:formatCode>
                <c:ptCount val="10"/>
                <c:pt idx="0">
                  <c:v>2010</c:v>
                </c:pt>
                <c:pt idx="1">
                  <c:v>2011</c:v>
                </c:pt>
                <c:pt idx="2">
                  <c:v>2012</c:v>
                </c:pt>
                <c:pt idx="3">
                  <c:v>2013</c:v>
                </c:pt>
                <c:pt idx="4">
                  <c:v>2014</c:v>
                </c:pt>
                <c:pt idx="5">
                  <c:v>2015</c:v>
                </c:pt>
                <c:pt idx="6">
                  <c:v>2016</c:v>
                </c:pt>
                <c:pt idx="7">
                  <c:v>2017</c:v>
                </c:pt>
                <c:pt idx="8">
                  <c:v>2018</c:v>
                </c:pt>
                <c:pt idx="9">
                  <c:v>2019</c:v>
                </c:pt>
              </c:numCache>
            </c:numRef>
          </c:cat>
          <c:val>
            <c:numRef>
              <c:f>'Fig26'!$D$28:$M$28</c:f>
              <c:numCache>
                <c:formatCode>0.000</c:formatCode>
                <c:ptCount val="10"/>
                <c:pt idx="0">
                  <c:v>2.1162140630000001</c:v>
                </c:pt>
                <c:pt idx="1">
                  <c:v>2.1389559290000002</c:v>
                </c:pt>
                <c:pt idx="2">
                  <c:v>2.1331186230000001</c:v>
                </c:pt>
                <c:pt idx="3">
                  <c:v>2.3466011369999999</c:v>
                </c:pt>
                <c:pt idx="4">
                  <c:v>2.411952431</c:v>
                </c:pt>
                <c:pt idx="5">
                  <c:v>2.2408625190000002</c:v>
                </c:pt>
                <c:pt idx="6">
                  <c:v>2.1527731659999998</c:v>
                </c:pt>
                <c:pt idx="7">
                  <c:v>2.1717236880000002</c:v>
                </c:pt>
                <c:pt idx="8">
                  <c:v>2.1540227000000001</c:v>
                </c:pt>
                <c:pt idx="9">
                  <c:v>2.1577568</c:v>
                </c:pt>
              </c:numCache>
            </c:numRef>
          </c:val>
        </c:ser>
        <c:ser>
          <c:idx val="2"/>
          <c:order val="2"/>
          <c:tx>
            <c:v>Liquid biofuels</c:v>
          </c:tx>
          <c:spPr>
            <a:solidFill>
              <a:schemeClr val="accent3"/>
            </a:solidFill>
          </c:spPr>
          <c:invertIfNegative val="0"/>
          <c:cat>
            <c:numRef>
              <c:f>'Fig26'!$D$26:$M$26</c:f>
              <c:numCache>
                <c:formatCode>General</c:formatCode>
                <c:ptCount val="10"/>
                <c:pt idx="0">
                  <c:v>2010</c:v>
                </c:pt>
                <c:pt idx="1">
                  <c:v>2011</c:v>
                </c:pt>
                <c:pt idx="2">
                  <c:v>2012</c:v>
                </c:pt>
                <c:pt idx="3">
                  <c:v>2013</c:v>
                </c:pt>
                <c:pt idx="4">
                  <c:v>2014</c:v>
                </c:pt>
                <c:pt idx="5">
                  <c:v>2015</c:v>
                </c:pt>
                <c:pt idx="6">
                  <c:v>2016</c:v>
                </c:pt>
                <c:pt idx="7">
                  <c:v>2017</c:v>
                </c:pt>
                <c:pt idx="8">
                  <c:v>2018</c:v>
                </c:pt>
                <c:pt idx="9">
                  <c:v>2019</c:v>
                </c:pt>
              </c:numCache>
            </c:numRef>
          </c:cat>
          <c:val>
            <c:numRef>
              <c:f>'Fig26'!$D$29:$M$29</c:f>
              <c:numCache>
                <c:formatCode>0.000</c:formatCode>
                <c:ptCount val="10"/>
                <c:pt idx="0">
                  <c:v>1.1413686189000001</c:v>
                </c:pt>
                <c:pt idx="1">
                  <c:v>1.2729980890000001</c:v>
                </c:pt>
                <c:pt idx="2">
                  <c:v>1.2170591100999999</c:v>
                </c:pt>
                <c:pt idx="3">
                  <c:v>1.2700048177000001</c:v>
                </c:pt>
                <c:pt idx="4">
                  <c:v>1.3438127403</c:v>
                </c:pt>
                <c:pt idx="5">
                  <c:v>1.3818086570000001</c:v>
                </c:pt>
                <c:pt idx="6">
                  <c:v>1.4707870796</c:v>
                </c:pt>
                <c:pt idx="7">
                  <c:v>1.5103354651000001</c:v>
                </c:pt>
                <c:pt idx="8">
                  <c:v>1.5888918125</c:v>
                </c:pt>
                <c:pt idx="9">
                  <c:v>1.6233861999999999</c:v>
                </c:pt>
              </c:numCache>
            </c:numRef>
          </c:val>
        </c:ser>
        <c:ser>
          <c:idx val="3"/>
          <c:order val="3"/>
          <c:tx>
            <c:v>Wind power</c:v>
          </c:tx>
          <c:spPr>
            <a:solidFill>
              <a:schemeClr val="accent2"/>
            </a:solidFill>
          </c:spPr>
          <c:invertIfNegative val="0"/>
          <c:cat>
            <c:numRef>
              <c:f>'Fig26'!$D$26:$M$26</c:f>
              <c:numCache>
                <c:formatCode>General</c:formatCode>
                <c:ptCount val="10"/>
                <c:pt idx="0">
                  <c:v>2010</c:v>
                </c:pt>
                <c:pt idx="1">
                  <c:v>2011</c:v>
                </c:pt>
                <c:pt idx="2">
                  <c:v>2012</c:v>
                </c:pt>
                <c:pt idx="3">
                  <c:v>2013</c:v>
                </c:pt>
                <c:pt idx="4">
                  <c:v>2014</c:v>
                </c:pt>
                <c:pt idx="5">
                  <c:v>2015</c:v>
                </c:pt>
                <c:pt idx="6">
                  <c:v>2016</c:v>
                </c:pt>
                <c:pt idx="7">
                  <c:v>2017</c:v>
                </c:pt>
                <c:pt idx="8">
                  <c:v>2018</c:v>
                </c:pt>
                <c:pt idx="9">
                  <c:v>2019</c:v>
                </c:pt>
              </c:numCache>
            </c:numRef>
          </c:cat>
          <c:val>
            <c:numRef>
              <c:f>'Fig26'!$D$30:$M$30</c:f>
              <c:numCache>
                <c:formatCode>0.000</c:formatCode>
                <c:ptCount val="10"/>
                <c:pt idx="0">
                  <c:v>0.92327053465999998</c:v>
                </c:pt>
                <c:pt idx="1">
                  <c:v>1.1670944041</c:v>
                </c:pt>
                <c:pt idx="2">
                  <c:v>1.3393646844</c:v>
                </c:pt>
                <c:pt idx="3">
                  <c:v>1.6004236409000001</c:v>
                </c:pt>
                <c:pt idx="4">
                  <c:v>1.7260260421</c:v>
                </c:pt>
                <c:pt idx="5">
                  <c:v>1.7757054845</c:v>
                </c:pt>
                <c:pt idx="6">
                  <c:v>2.1134587410000001</c:v>
                </c:pt>
                <c:pt idx="7">
                  <c:v>2.3673934957</c:v>
                </c:pt>
                <c:pt idx="8">
                  <c:v>2.4536045</c:v>
                </c:pt>
                <c:pt idx="9">
                  <c:v>2.6419234</c:v>
                </c:pt>
              </c:numCache>
            </c:numRef>
          </c:val>
        </c:ser>
        <c:ser>
          <c:idx val="4"/>
          <c:order val="4"/>
          <c:tx>
            <c:v>Other biomass</c:v>
          </c:tx>
          <c:spPr>
            <a:solidFill>
              <a:schemeClr val="accent5"/>
            </a:solidFill>
          </c:spPr>
          <c:invertIfNegative val="0"/>
          <c:cat>
            <c:numRef>
              <c:f>'Fig26'!$D$26:$M$26</c:f>
              <c:numCache>
                <c:formatCode>General</c:formatCode>
                <c:ptCount val="10"/>
                <c:pt idx="0">
                  <c:v>2010</c:v>
                </c:pt>
                <c:pt idx="1">
                  <c:v>2011</c:v>
                </c:pt>
                <c:pt idx="2">
                  <c:v>2012</c:v>
                </c:pt>
                <c:pt idx="3">
                  <c:v>2013</c:v>
                </c:pt>
                <c:pt idx="4">
                  <c:v>2014</c:v>
                </c:pt>
                <c:pt idx="5">
                  <c:v>2015</c:v>
                </c:pt>
                <c:pt idx="6">
                  <c:v>2016</c:v>
                </c:pt>
                <c:pt idx="7">
                  <c:v>2017</c:v>
                </c:pt>
                <c:pt idx="8">
                  <c:v>2018</c:v>
                </c:pt>
                <c:pt idx="9">
                  <c:v>2019</c:v>
                </c:pt>
              </c:numCache>
            </c:numRef>
          </c:cat>
          <c:val>
            <c:numRef>
              <c:f>'Fig26'!$D$31:$M$31</c:f>
              <c:numCache>
                <c:formatCode>0.000</c:formatCode>
                <c:ptCount val="10"/>
                <c:pt idx="0">
                  <c:v>0.467912094</c:v>
                </c:pt>
                <c:pt idx="1">
                  <c:v>0.46179330699999999</c:v>
                </c:pt>
                <c:pt idx="2">
                  <c:v>0.46660426199999999</c:v>
                </c:pt>
                <c:pt idx="3">
                  <c:v>0.49643562200000002</c:v>
                </c:pt>
                <c:pt idx="4">
                  <c:v>0.51587706200000005</c:v>
                </c:pt>
                <c:pt idx="5">
                  <c:v>0.51837061200000001</c:v>
                </c:pt>
                <c:pt idx="6">
                  <c:v>0.50321864699999996</c:v>
                </c:pt>
                <c:pt idx="7">
                  <c:v>0.483514206</c:v>
                </c:pt>
                <c:pt idx="8">
                  <c:v>0.4918788</c:v>
                </c:pt>
                <c:pt idx="9">
                  <c:v>0.49604890000000001</c:v>
                </c:pt>
              </c:numCache>
            </c:numRef>
          </c:val>
        </c:ser>
        <c:ser>
          <c:idx val="5"/>
          <c:order val="5"/>
          <c:tx>
            <c:v>Geothermal</c:v>
          </c:tx>
          <c:spPr>
            <a:solidFill>
              <a:schemeClr val="accent1">
                <a:lumMod val="60000"/>
                <a:lumOff val="40000"/>
              </a:schemeClr>
            </a:solidFill>
          </c:spPr>
          <c:invertIfNegative val="0"/>
          <c:cat>
            <c:numRef>
              <c:f>'Fig26'!$D$26:$M$26</c:f>
              <c:numCache>
                <c:formatCode>General</c:formatCode>
                <c:ptCount val="10"/>
                <c:pt idx="0">
                  <c:v>2010</c:v>
                </c:pt>
                <c:pt idx="1">
                  <c:v>2011</c:v>
                </c:pt>
                <c:pt idx="2">
                  <c:v>2012</c:v>
                </c:pt>
                <c:pt idx="3">
                  <c:v>2013</c:v>
                </c:pt>
                <c:pt idx="4">
                  <c:v>2014</c:v>
                </c:pt>
                <c:pt idx="5">
                  <c:v>2015</c:v>
                </c:pt>
                <c:pt idx="6">
                  <c:v>2016</c:v>
                </c:pt>
                <c:pt idx="7">
                  <c:v>2017</c:v>
                </c:pt>
                <c:pt idx="8">
                  <c:v>2018</c:v>
                </c:pt>
                <c:pt idx="9">
                  <c:v>2019</c:v>
                </c:pt>
              </c:numCache>
            </c:numRef>
          </c:cat>
          <c:val>
            <c:numRef>
              <c:f>'Fig26'!$D$32:$M$32</c:f>
              <c:numCache>
                <c:formatCode>0.000</c:formatCode>
                <c:ptCount val="10"/>
                <c:pt idx="0">
                  <c:v>0.20797864399999999</c:v>
                </c:pt>
                <c:pt idx="1">
                  <c:v>0.21231091899999999</c:v>
                </c:pt>
                <c:pt idx="2">
                  <c:v>0.21159204200000001</c:v>
                </c:pt>
                <c:pt idx="3">
                  <c:v>0.214006166</c:v>
                </c:pt>
                <c:pt idx="4">
                  <c:v>0.214489708</c:v>
                </c:pt>
                <c:pt idx="5">
                  <c:v>0.211835882</c:v>
                </c:pt>
                <c:pt idx="6">
                  <c:v>0.20960385000000001</c:v>
                </c:pt>
                <c:pt idx="7">
                  <c:v>0.21170444699999999</c:v>
                </c:pt>
                <c:pt idx="8">
                  <c:v>0.22657849999999999</c:v>
                </c:pt>
                <c:pt idx="9">
                  <c:v>0.2291668</c:v>
                </c:pt>
              </c:numCache>
            </c:numRef>
          </c:val>
        </c:ser>
        <c:ser>
          <c:idx val="6"/>
          <c:order val="6"/>
          <c:tx>
            <c:v>Solar</c:v>
          </c:tx>
          <c:spPr>
            <a:solidFill>
              <a:schemeClr val="accent6"/>
            </a:solidFill>
          </c:spPr>
          <c:invertIfNegative val="0"/>
          <c:cat>
            <c:numRef>
              <c:f>'Fig26'!$D$26:$M$26</c:f>
              <c:numCache>
                <c:formatCode>General</c:formatCode>
                <c:ptCount val="10"/>
                <c:pt idx="0">
                  <c:v>2010</c:v>
                </c:pt>
                <c:pt idx="1">
                  <c:v>2011</c:v>
                </c:pt>
                <c:pt idx="2">
                  <c:v>2012</c:v>
                </c:pt>
                <c:pt idx="3">
                  <c:v>2013</c:v>
                </c:pt>
                <c:pt idx="4">
                  <c:v>2014</c:v>
                </c:pt>
                <c:pt idx="5">
                  <c:v>2015</c:v>
                </c:pt>
                <c:pt idx="6">
                  <c:v>2016</c:v>
                </c:pt>
                <c:pt idx="7">
                  <c:v>2017</c:v>
                </c:pt>
                <c:pt idx="8">
                  <c:v>2018</c:v>
                </c:pt>
                <c:pt idx="9">
                  <c:v>2019</c:v>
                </c:pt>
              </c:numCache>
            </c:numRef>
          </c:cat>
          <c:val>
            <c:numRef>
              <c:f>'Fig26'!$D$33:$M$33</c:f>
              <c:numCache>
                <c:formatCode>0.000</c:formatCode>
                <c:ptCount val="10"/>
                <c:pt idx="0">
                  <c:v>9.0478133000000002E-2</c:v>
                </c:pt>
                <c:pt idx="1">
                  <c:v>0.110891157</c:v>
                </c:pt>
                <c:pt idx="2">
                  <c:v>0.15702274699999999</c:v>
                </c:pt>
                <c:pt idx="3">
                  <c:v>0.22503495700000001</c:v>
                </c:pt>
                <c:pt idx="4">
                  <c:v>0.33679262199999999</c:v>
                </c:pt>
                <c:pt idx="5">
                  <c:v>0.42646263499999998</c:v>
                </c:pt>
                <c:pt idx="6">
                  <c:v>0.56969985300000003</c:v>
                </c:pt>
                <c:pt idx="7">
                  <c:v>0.76977298900000002</c:v>
                </c:pt>
                <c:pt idx="8">
                  <c:v>0.90371219999999997</c:v>
                </c:pt>
                <c:pt idx="9">
                  <c:v>1.0692489000000001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overlap val="100"/>
        <c:axId val="475739600"/>
        <c:axId val="475740160"/>
      </c:barChart>
      <c:scatterChart>
        <c:scatterStyle val="lineMarker"/>
        <c:varyColors val="0"/>
        <c:ser>
          <c:idx val="7"/>
          <c:order val="7"/>
          <c:tx>
            <c:strRef>
              <c:f>'Fig26'!$B$37</c:f>
              <c:strCache>
                <c:ptCount val="1"/>
                <c:pt idx="0">
                  <c:v>Forecast</c:v>
                </c:pt>
              </c:strCache>
            </c:strRef>
          </c:tx>
          <c:spPr>
            <a:ln w="12700">
              <a:solidFill>
                <a:schemeClr val="tx1"/>
              </a:solidFill>
              <a:prstDash val="sysDash"/>
            </a:ln>
          </c:spPr>
          <c:marker>
            <c:symbol val="none"/>
          </c:marker>
          <c:dLbls>
            <c:dLbl>
              <c:idx val="0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1"/>
              <c:layout>
                <c:manualLayout>
                  <c:x val="-2.4880443331495158E-3"/>
                  <c:y val="3.9686622086812014E-2"/>
                </c:manualLayout>
              </c:layout>
              <c:dLblPos val="r"/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noFill/>
              <a:ln>
                <a:noFill/>
              </a:ln>
              <a:effectLst/>
            </c:sp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'Fig26'!$A$38:$A$39</c:f>
              <c:numCache>
                <c:formatCode>General</c:formatCode>
                <c:ptCount val="2"/>
                <c:pt idx="0">
                  <c:v>8.5</c:v>
                </c:pt>
                <c:pt idx="1">
                  <c:v>8.5</c:v>
                </c:pt>
              </c:numCache>
            </c:numRef>
          </c:xVal>
          <c:yVal>
            <c:numRef>
              <c:f>'Fig26'!$B$38:$B$39</c:f>
              <c:numCache>
                <c:formatCode>General</c:formatCode>
                <c:ptCount val="2"/>
                <c:pt idx="0">
                  <c:v>0</c:v>
                </c:pt>
                <c:pt idx="1">
                  <c:v>1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75740720"/>
        <c:axId val="475741280"/>
      </c:scatterChart>
      <c:catAx>
        <c:axId val="47573960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>
            <a:solidFill>
              <a:schemeClr val="tx1"/>
            </a:solidFill>
          </a:ln>
        </c:spPr>
        <c:crossAx val="475740160"/>
        <c:crosses val="autoZero"/>
        <c:auto val="1"/>
        <c:lblAlgn val="ctr"/>
        <c:lblOffset val="100"/>
        <c:noMultiLvlLbl val="0"/>
      </c:catAx>
      <c:valAx>
        <c:axId val="475740160"/>
        <c:scaling>
          <c:orientation val="minMax"/>
          <c:max val="12"/>
          <c:min val="0"/>
        </c:scaling>
        <c:delete val="0"/>
        <c:axPos val="l"/>
        <c:majorGridlines>
          <c:spPr>
            <a:ln>
              <a:solidFill>
                <a:schemeClr val="bg1">
                  <a:lumMod val="75000"/>
                </a:schemeClr>
              </a:solidFill>
            </a:ln>
          </c:spPr>
        </c:majorGridlines>
        <c:numFmt formatCode="0" sourceLinked="0"/>
        <c:majorTickMark val="out"/>
        <c:minorTickMark val="none"/>
        <c:tickLblPos val="nextTo"/>
        <c:spPr>
          <a:ln>
            <a:noFill/>
          </a:ln>
        </c:spPr>
        <c:crossAx val="475739600"/>
        <c:crosses val="autoZero"/>
        <c:crossBetween val="between"/>
      </c:valAx>
      <c:valAx>
        <c:axId val="475740720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one"/>
        <c:crossAx val="475741280"/>
        <c:crosses val="autoZero"/>
        <c:crossBetween val="midCat"/>
      </c:valAx>
      <c:valAx>
        <c:axId val="475741280"/>
        <c:scaling>
          <c:orientation val="minMax"/>
          <c:max val="1"/>
          <c:min val="0"/>
        </c:scaling>
        <c:delete val="0"/>
        <c:axPos val="r"/>
        <c:numFmt formatCode="General" sourceLinked="1"/>
        <c:majorTickMark val="none"/>
        <c:minorTickMark val="none"/>
        <c:tickLblPos val="none"/>
        <c:spPr>
          <a:ln>
            <a:noFill/>
          </a:ln>
        </c:spPr>
        <c:crossAx val="475740720"/>
        <c:crosses val="max"/>
        <c:crossBetween val="midCat"/>
      </c:valAx>
    </c:plotArea>
    <c:legend>
      <c:legendPos val="r"/>
      <c:legendEntry>
        <c:idx val="7"/>
        <c:delete val="1"/>
      </c:legendEntry>
      <c:layout>
        <c:manualLayout>
          <c:xMode val="edge"/>
          <c:yMode val="edge"/>
          <c:x val="0.78128377115253556"/>
          <c:y val="0.30953892574453418"/>
          <c:w val="0.18466114812571741"/>
          <c:h val="0.35415049496767875"/>
        </c:manualLayout>
      </c:layout>
      <c:overlay val="0"/>
    </c:legend>
    <c:plotVisOnly val="1"/>
    <c:dispBlanksAs val="gap"/>
    <c:showDLblsOverMax val="0"/>
  </c:chart>
  <c:spPr>
    <a:ln>
      <a:noFill/>
    </a:ln>
  </c:spPr>
  <c:txPr>
    <a:bodyPr/>
    <a:lstStyle/>
    <a:p>
      <a:pPr>
        <a:defRPr sz="1000">
          <a:latin typeface="Arial" pitchFamily="34" charset="0"/>
          <a:cs typeface="Arial" pitchFamily="34" charset="0"/>
        </a:defRPr>
      </a:pPr>
      <a:endParaRPr lang="en-US"/>
    </a:p>
  </c:txPr>
  <c:printSettings>
    <c:headerFooter/>
    <c:pageMargins b="0.75000000000001465" l="0.70000000000000062" r="0.70000000000000062" t="0.75000000000001465" header="0.30000000000000032" footer="0.30000000000000032"/>
    <c:pageSetup orientation="landscape"/>
  </c:printSettings>
  <c:userShapes r:id="rId1"/>
</c:chartSpace>
</file>

<file path=xl/charts/chart3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 algn="l">
              <a:defRPr/>
            </a:pPr>
            <a:r>
              <a:rPr lang="en-US" sz="1400" b="0"/>
              <a:t>U.S. annual energy expenditures</a:t>
            </a:r>
          </a:p>
          <a:p>
            <a:pPr algn="l">
              <a:defRPr/>
            </a:pPr>
            <a:r>
              <a:rPr lang="en-US" sz="1000" b="0"/>
              <a:t>share of gross domestic product</a:t>
            </a:r>
          </a:p>
        </c:rich>
      </c:tx>
      <c:layout>
        <c:manualLayout>
          <c:xMode val="edge"/>
          <c:yMode val="edge"/>
          <c:x val="1.0564940066252401E-2"/>
          <c:y val="1.574803149606387E-2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8.2227404501266602E-2"/>
          <c:y val="0.17117395828480017"/>
          <c:w val="0.8890416746687152"/>
          <c:h val="0.62528692789140949"/>
        </c:manualLayout>
      </c:layout>
      <c:lineChart>
        <c:grouping val="standard"/>
        <c:varyColors val="0"/>
        <c:ser>
          <c:idx val="1"/>
          <c:order val="0"/>
          <c:tx>
            <c:v>Energy expenditures as share of GDP</c:v>
          </c:tx>
          <c:spPr>
            <a:ln>
              <a:solidFill>
                <a:schemeClr val="accent1"/>
              </a:solidFill>
            </a:ln>
          </c:spPr>
          <c:marker>
            <c:symbol val="none"/>
          </c:marker>
          <c:cat>
            <c:numRef>
              <c:f>'Fig27'!$A$28:$A$54</c:f>
              <c:numCache>
                <c:formatCode>General</c:formatCode>
                <c:ptCount val="27"/>
                <c:pt idx="0">
                  <c:v>1993</c:v>
                </c:pt>
                <c:pt idx="1">
                  <c:v>1994</c:v>
                </c:pt>
                <c:pt idx="2">
                  <c:v>1995</c:v>
                </c:pt>
                <c:pt idx="3">
                  <c:v>1996</c:v>
                </c:pt>
                <c:pt idx="4">
                  <c:v>1997</c:v>
                </c:pt>
                <c:pt idx="5">
                  <c:v>1998</c:v>
                </c:pt>
                <c:pt idx="6">
                  <c:v>1999</c:v>
                </c:pt>
                <c:pt idx="7">
                  <c:v>2000</c:v>
                </c:pt>
                <c:pt idx="8">
                  <c:v>2001</c:v>
                </c:pt>
                <c:pt idx="9">
                  <c:v>2002</c:v>
                </c:pt>
                <c:pt idx="10">
                  <c:v>2003</c:v>
                </c:pt>
                <c:pt idx="11">
                  <c:v>2004</c:v>
                </c:pt>
                <c:pt idx="12">
                  <c:v>2005</c:v>
                </c:pt>
                <c:pt idx="13">
                  <c:v>2006</c:v>
                </c:pt>
                <c:pt idx="14">
                  <c:v>2007</c:v>
                </c:pt>
                <c:pt idx="15">
                  <c:v>2008</c:v>
                </c:pt>
                <c:pt idx="16">
                  <c:v>2009</c:v>
                </c:pt>
                <c:pt idx="17">
                  <c:v>2010</c:v>
                </c:pt>
                <c:pt idx="18">
                  <c:v>2011</c:v>
                </c:pt>
                <c:pt idx="19">
                  <c:v>2012</c:v>
                </c:pt>
                <c:pt idx="20">
                  <c:v>2013</c:v>
                </c:pt>
                <c:pt idx="21">
                  <c:v>2014</c:v>
                </c:pt>
                <c:pt idx="22">
                  <c:v>2015</c:v>
                </c:pt>
                <c:pt idx="23">
                  <c:v>2016</c:v>
                </c:pt>
                <c:pt idx="24">
                  <c:v>2017</c:v>
                </c:pt>
                <c:pt idx="25">
                  <c:v>2018</c:v>
                </c:pt>
                <c:pt idx="26">
                  <c:v>2019</c:v>
                </c:pt>
              </c:numCache>
            </c:numRef>
          </c:cat>
          <c:val>
            <c:numRef>
              <c:f>'Fig27'!$B$28:$B$54</c:f>
              <c:numCache>
                <c:formatCode>0.0%</c:formatCode>
                <c:ptCount val="27"/>
                <c:pt idx="0">
                  <c:v>7.1514936533000006E-2</c:v>
                </c:pt>
                <c:pt idx="1">
                  <c:v>6.9032180770999998E-2</c:v>
                </c:pt>
                <c:pt idx="2">
                  <c:v>6.7103541431000002E-2</c:v>
                </c:pt>
                <c:pt idx="3">
                  <c:v>6.9123344327E-2</c:v>
                </c:pt>
                <c:pt idx="4">
                  <c:v>6.5925483497000004E-2</c:v>
                </c:pt>
                <c:pt idx="5">
                  <c:v>5.7858245384000001E-2</c:v>
                </c:pt>
                <c:pt idx="6">
                  <c:v>5.7837285303000002E-2</c:v>
                </c:pt>
                <c:pt idx="7">
                  <c:v>6.6875775727E-2</c:v>
                </c:pt>
                <c:pt idx="8">
                  <c:v>6.5557155138999998E-2</c:v>
                </c:pt>
                <c:pt idx="9">
                  <c:v>6.0492981738000003E-2</c:v>
                </c:pt>
                <c:pt idx="10">
                  <c:v>6.5609447069999993E-2</c:v>
                </c:pt>
                <c:pt idx="11">
                  <c:v>7.0987195074000004E-2</c:v>
                </c:pt>
                <c:pt idx="12">
                  <c:v>7.9881401372999997E-2</c:v>
                </c:pt>
                <c:pt idx="13">
                  <c:v>8.3650557732000003E-2</c:v>
                </c:pt>
                <c:pt idx="14">
                  <c:v>8.5235724467999999E-2</c:v>
                </c:pt>
                <c:pt idx="15">
                  <c:v>9.5756194855999996E-2</c:v>
                </c:pt>
                <c:pt idx="16">
                  <c:v>7.3968049723000001E-2</c:v>
                </c:pt>
                <c:pt idx="17">
                  <c:v>8.0994757629000005E-2</c:v>
                </c:pt>
                <c:pt idx="18">
                  <c:v>8.9763498538000003E-2</c:v>
                </c:pt>
                <c:pt idx="19">
                  <c:v>8.3937361746E-2</c:v>
                </c:pt>
                <c:pt idx="20">
                  <c:v>8.2575529913000004E-2</c:v>
                </c:pt>
                <c:pt idx="21">
                  <c:v>8.0038917240999999E-2</c:v>
                </c:pt>
                <c:pt idx="22">
                  <c:v>6.0300633702999998E-2</c:v>
                </c:pt>
                <c:pt idx="23">
                  <c:v>5.4379336512999997E-2</c:v>
                </c:pt>
                <c:pt idx="24">
                  <c:v>5.7570288460000001E-2</c:v>
                </c:pt>
                <c:pt idx="25">
                  <c:v>5.8979666000999999E-2</c:v>
                </c:pt>
                <c:pt idx="26">
                  <c:v>5.6879636810000002E-2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75823584"/>
        <c:axId val="475824144"/>
      </c:lineChart>
      <c:scatterChart>
        <c:scatterStyle val="lineMarker"/>
        <c:varyColors val="0"/>
        <c:ser>
          <c:idx val="0"/>
          <c:order val="1"/>
          <c:tx>
            <c:strRef>
              <c:f>'Fig27'!$B$57</c:f>
              <c:strCache>
                <c:ptCount val="1"/>
                <c:pt idx="0">
                  <c:v>Forecast</c:v>
                </c:pt>
              </c:strCache>
            </c:strRef>
          </c:tx>
          <c:spPr>
            <a:ln w="12700">
              <a:solidFill>
                <a:srgbClr val="000000"/>
              </a:solidFill>
              <a:prstDash val="sysDash"/>
            </a:ln>
          </c:spPr>
          <c:marker>
            <c:symbol val="none"/>
          </c:marker>
          <c:dLbls>
            <c:dLbl>
              <c:idx val="0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1"/>
              <c:layout>
                <c:manualLayout>
                  <c:x val="-8.6495285650269333E-3"/>
                  <c:y val="-2.3471689154433584E-2"/>
                </c:manualLayout>
              </c:layout>
              <c:dLblPos val="r"/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noFill/>
              <a:ln>
                <a:noFill/>
              </a:ln>
              <a:effectLst/>
            </c:sp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'Fig27'!$A$58:$A$59</c:f>
              <c:numCache>
                <c:formatCode>General</c:formatCode>
                <c:ptCount val="2"/>
                <c:pt idx="0">
                  <c:v>25.5</c:v>
                </c:pt>
                <c:pt idx="1">
                  <c:v>25.5</c:v>
                </c:pt>
              </c:numCache>
            </c:numRef>
          </c:xVal>
          <c:yVal>
            <c:numRef>
              <c:f>'Fig27'!$B$58:$B$59</c:f>
              <c:numCache>
                <c:formatCode>General</c:formatCode>
                <c:ptCount val="2"/>
                <c:pt idx="0">
                  <c:v>0</c:v>
                </c:pt>
                <c:pt idx="1">
                  <c:v>1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75824704"/>
        <c:axId val="475825264"/>
      </c:scatterChart>
      <c:catAx>
        <c:axId val="47582358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>
            <a:solidFill>
              <a:schemeClr val="tx1"/>
            </a:solidFill>
          </a:ln>
        </c:spPr>
        <c:crossAx val="475824144"/>
        <c:crosses val="autoZero"/>
        <c:auto val="1"/>
        <c:lblAlgn val="ctr"/>
        <c:lblOffset val="100"/>
        <c:tickLblSkip val="2"/>
        <c:tickMarkSkip val="1"/>
        <c:noMultiLvlLbl val="0"/>
      </c:catAx>
      <c:valAx>
        <c:axId val="475824144"/>
        <c:scaling>
          <c:orientation val="minMax"/>
          <c:max val="0.12000000000000002"/>
          <c:min val="0"/>
        </c:scaling>
        <c:delete val="0"/>
        <c:axPos val="l"/>
        <c:majorGridlines>
          <c:spPr>
            <a:ln>
              <a:solidFill>
                <a:schemeClr val="bg1">
                  <a:lumMod val="75000"/>
                </a:schemeClr>
              </a:solidFill>
            </a:ln>
          </c:spPr>
        </c:majorGridlines>
        <c:numFmt formatCode="0%" sourceLinked="0"/>
        <c:majorTickMark val="out"/>
        <c:minorTickMark val="none"/>
        <c:tickLblPos val="nextTo"/>
        <c:spPr>
          <a:ln>
            <a:noFill/>
          </a:ln>
        </c:spPr>
        <c:crossAx val="475823584"/>
        <c:crosses val="autoZero"/>
        <c:crossBetween val="between"/>
      </c:valAx>
      <c:valAx>
        <c:axId val="475824704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one"/>
        <c:crossAx val="475825264"/>
        <c:crosses val="autoZero"/>
        <c:crossBetween val="midCat"/>
      </c:valAx>
      <c:valAx>
        <c:axId val="475825264"/>
        <c:scaling>
          <c:orientation val="minMax"/>
          <c:max val="1"/>
          <c:min val="0"/>
        </c:scaling>
        <c:delete val="0"/>
        <c:axPos val="r"/>
        <c:numFmt formatCode="General" sourceLinked="1"/>
        <c:majorTickMark val="none"/>
        <c:minorTickMark val="none"/>
        <c:tickLblPos val="none"/>
        <c:spPr>
          <a:ln>
            <a:noFill/>
          </a:ln>
        </c:spPr>
        <c:crossAx val="475824704"/>
        <c:crosses val="max"/>
        <c:crossBetween val="midCat"/>
      </c:valAx>
    </c:plotArea>
    <c:plotVisOnly val="1"/>
    <c:dispBlanksAs val="gap"/>
    <c:showDLblsOverMax val="0"/>
  </c:chart>
  <c:spPr>
    <a:ln>
      <a:noFill/>
    </a:ln>
  </c:spPr>
  <c:txPr>
    <a:bodyPr/>
    <a:lstStyle/>
    <a:p>
      <a:pPr>
        <a:defRPr sz="1000">
          <a:latin typeface="Arial" pitchFamily="34" charset="0"/>
          <a:cs typeface="Arial" pitchFamily="34" charset="0"/>
        </a:defRPr>
      </a:pPr>
      <a:endParaRPr lang="en-US"/>
    </a:p>
  </c:txPr>
  <c:printSettings>
    <c:headerFooter/>
    <c:pageMargins b="0.75000000000001465" l="0.70000000000000062" r="0.70000000000000062" t="0.75000000000001465" header="0.30000000000000032" footer="0.30000000000000032"/>
    <c:pageSetup orientation="landscape"/>
  </c:printSettings>
  <c:userShapes r:id="rId1"/>
</c:chartSpace>
</file>

<file path=xl/charts/chart3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 algn="l">
              <a:defRPr/>
            </a:pPr>
            <a:r>
              <a:rPr lang="en-US" sz="1400" b="0"/>
              <a:t>U.S. energy-related carbon dioxide emissions</a:t>
            </a:r>
          </a:p>
          <a:p>
            <a:pPr algn="l">
              <a:defRPr/>
            </a:pPr>
            <a:r>
              <a:rPr lang="en-US" sz="1000" b="0"/>
              <a:t>annual growth</a:t>
            </a:r>
          </a:p>
        </c:rich>
      </c:tx>
      <c:layout>
        <c:manualLayout>
          <c:xMode val="edge"/>
          <c:yMode val="edge"/>
          <c:x val="1.2744539411206804E-2"/>
          <c:y val="1.574803149606387E-2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8.5169482019875717E-2"/>
          <c:y val="0.17117395828480017"/>
          <c:w val="0.8939378304208021"/>
          <c:h val="0.5930668281849073"/>
        </c:manualLayout>
      </c:layout>
      <c:barChart>
        <c:barDir val="col"/>
        <c:grouping val="clustered"/>
        <c:varyColors val="0"/>
        <c:ser>
          <c:idx val="0"/>
          <c:order val="0"/>
          <c:tx>
            <c:v>Total energy</c:v>
          </c:tx>
          <c:spPr>
            <a:solidFill>
              <a:schemeClr val="accent1"/>
            </a:solidFill>
          </c:spPr>
          <c:invertIfNegative val="0"/>
          <c:cat>
            <c:numRef>
              <c:f>'Fig28'!$J$26:$M$26</c:f>
              <c:numCache>
                <c:formatCode>General</c:formatCode>
                <c:ptCount val="4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</c:numCache>
            </c:numRef>
          </c:cat>
          <c:val>
            <c:numRef>
              <c:f>'Fig28'!$J$27:$M$27</c:f>
              <c:numCache>
                <c:formatCode>0.0%</c:formatCode>
                <c:ptCount val="4"/>
                <c:pt idx="0">
                  <c:v>-1.6439723750852897E-2</c:v>
                </c:pt>
                <c:pt idx="1">
                  <c:v>-6.3148054340774751E-3</c:v>
                </c:pt>
                <c:pt idx="2">
                  <c:v>9.5020401107899222E-3</c:v>
                </c:pt>
                <c:pt idx="3">
                  <c:v>8.4422227131615291E-3</c:v>
                </c:pt>
              </c:numCache>
            </c:numRef>
          </c:val>
        </c:ser>
        <c:ser>
          <c:idx val="1"/>
          <c:order val="1"/>
          <c:tx>
            <c:v>Coal</c:v>
          </c:tx>
          <c:spPr>
            <a:solidFill>
              <a:schemeClr val="accent4"/>
            </a:solidFill>
          </c:spPr>
          <c:invertIfNegative val="0"/>
          <c:cat>
            <c:numRef>
              <c:f>'Fig28'!$J$26:$M$26</c:f>
              <c:numCache>
                <c:formatCode>General</c:formatCode>
                <c:ptCount val="4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</c:numCache>
            </c:numRef>
          </c:cat>
          <c:val>
            <c:numRef>
              <c:f>'Fig28'!$J$28:$M$28</c:f>
              <c:numCache>
                <c:formatCode>0.0%</c:formatCode>
                <c:ptCount val="4"/>
                <c:pt idx="0">
                  <c:v>-8.5226324016826838E-2</c:v>
                </c:pt>
                <c:pt idx="1">
                  <c:v>-1.8519785540153655E-2</c:v>
                </c:pt>
                <c:pt idx="2">
                  <c:v>-3.8891198746880185E-2</c:v>
                </c:pt>
                <c:pt idx="3">
                  <c:v>1.5315567906060146E-4</c:v>
                </c:pt>
              </c:numCache>
            </c:numRef>
          </c:val>
        </c:ser>
        <c:ser>
          <c:idx val="2"/>
          <c:order val="2"/>
          <c:tx>
            <c:v>Petroleum</c:v>
          </c:tx>
          <c:spPr>
            <a:solidFill>
              <a:schemeClr val="accent3"/>
            </a:solidFill>
          </c:spPr>
          <c:invertIfNegative val="0"/>
          <c:cat>
            <c:numRef>
              <c:f>'Fig28'!$J$26:$M$26</c:f>
              <c:numCache>
                <c:formatCode>General</c:formatCode>
                <c:ptCount val="4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</c:numCache>
            </c:numRef>
          </c:cat>
          <c:val>
            <c:numRef>
              <c:f>'Fig28'!$J$29:$M$29</c:f>
              <c:numCache>
                <c:formatCode>0.0%</c:formatCode>
                <c:ptCount val="4"/>
                <c:pt idx="0">
                  <c:v>1.2135414082820928E-2</c:v>
                </c:pt>
                <c:pt idx="1">
                  <c:v>4.3793999794439209E-3</c:v>
                </c:pt>
                <c:pt idx="2">
                  <c:v>8.3073023677411317E-3</c:v>
                </c:pt>
                <c:pt idx="3">
                  <c:v>8.7275756921825209E-3</c:v>
                </c:pt>
              </c:numCache>
            </c:numRef>
          </c:val>
        </c:ser>
        <c:ser>
          <c:idx val="3"/>
          <c:order val="3"/>
          <c:tx>
            <c:v>Natural gas</c:v>
          </c:tx>
          <c:spPr>
            <a:solidFill>
              <a:schemeClr val="accent2"/>
            </a:solidFill>
          </c:spPr>
          <c:invertIfNegative val="0"/>
          <c:cat>
            <c:numRef>
              <c:f>'Fig28'!$J$26:$M$26</c:f>
              <c:numCache>
                <c:formatCode>General</c:formatCode>
                <c:ptCount val="4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</c:numCache>
            </c:numRef>
          </c:cat>
          <c:val>
            <c:numRef>
              <c:f>'Fig28'!$J$30:$M$30</c:f>
              <c:numCache>
                <c:formatCode>0.0%</c:formatCode>
                <c:ptCount val="4"/>
                <c:pt idx="0">
                  <c:v>7.7913669800762086E-3</c:v>
                </c:pt>
                <c:pt idx="1">
                  <c:v>-1.1955459390858958E-2</c:v>
                </c:pt>
                <c:pt idx="2">
                  <c:v>5.5023753419231047E-2</c:v>
                </c:pt>
                <c:pt idx="3">
                  <c:v>1.4869160693166794E-2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475830864"/>
        <c:axId val="475831424"/>
      </c:barChart>
      <c:scatterChart>
        <c:scatterStyle val="lineMarker"/>
        <c:varyColors val="0"/>
        <c:ser>
          <c:idx val="4"/>
          <c:order val="4"/>
          <c:tx>
            <c:strRef>
              <c:f>'Fig28'!$D$33</c:f>
              <c:strCache>
                <c:ptCount val="1"/>
                <c:pt idx="0">
                  <c:v>Forecast</c:v>
                </c:pt>
              </c:strCache>
            </c:strRef>
          </c:tx>
          <c:spPr>
            <a:ln w="12700">
              <a:solidFill>
                <a:schemeClr val="tx1"/>
              </a:solidFill>
              <a:prstDash val="sysDash"/>
            </a:ln>
          </c:spPr>
          <c:marker>
            <c:symbol val="none"/>
          </c:marker>
          <c:dLbls>
            <c:dLbl>
              <c:idx val="0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1"/>
              <c:layout>
                <c:manualLayout>
                  <c:x val="0.18509570450035209"/>
                  <c:y val="3.5516163494638549E-2"/>
                </c:manualLayout>
              </c:layout>
              <c:dLblPos val="r"/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noFill/>
              <a:ln>
                <a:noFill/>
              </a:ln>
              <a:effectLst/>
            </c:sp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'Fig28'!$C$34:$C$35</c:f>
              <c:numCache>
                <c:formatCode>General</c:formatCode>
                <c:ptCount val="2"/>
                <c:pt idx="0">
                  <c:v>2.5</c:v>
                </c:pt>
                <c:pt idx="1">
                  <c:v>2.5</c:v>
                </c:pt>
              </c:numCache>
            </c:numRef>
          </c:xVal>
          <c:yVal>
            <c:numRef>
              <c:f>'Fig28'!$D$34:$D$35</c:f>
              <c:numCache>
                <c:formatCode>General</c:formatCode>
                <c:ptCount val="2"/>
                <c:pt idx="0">
                  <c:v>0</c:v>
                </c:pt>
                <c:pt idx="1">
                  <c:v>1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75831984"/>
        <c:axId val="475832544"/>
      </c:scatterChart>
      <c:catAx>
        <c:axId val="47583086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low"/>
        <c:spPr>
          <a:ln>
            <a:solidFill>
              <a:schemeClr val="tx1"/>
            </a:solidFill>
          </a:ln>
        </c:spPr>
        <c:crossAx val="475831424"/>
        <c:crosses val="autoZero"/>
        <c:auto val="1"/>
        <c:lblAlgn val="ctr"/>
        <c:lblOffset val="100"/>
        <c:noMultiLvlLbl val="0"/>
      </c:catAx>
      <c:valAx>
        <c:axId val="475831424"/>
        <c:scaling>
          <c:orientation val="minMax"/>
          <c:max val="6.0000000000000012E-2"/>
          <c:min val="-0.15000000000000002"/>
        </c:scaling>
        <c:delete val="0"/>
        <c:axPos val="l"/>
        <c:majorGridlines>
          <c:spPr>
            <a:ln>
              <a:solidFill>
                <a:schemeClr val="bg1">
                  <a:lumMod val="75000"/>
                </a:schemeClr>
              </a:solidFill>
            </a:ln>
          </c:spPr>
        </c:majorGridlines>
        <c:numFmt formatCode="0%" sourceLinked="0"/>
        <c:majorTickMark val="out"/>
        <c:minorTickMark val="none"/>
        <c:tickLblPos val="nextTo"/>
        <c:spPr>
          <a:ln>
            <a:noFill/>
          </a:ln>
        </c:spPr>
        <c:crossAx val="475830864"/>
        <c:crosses val="autoZero"/>
        <c:crossBetween val="between"/>
        <c:majorUnit val="3.0000000000000006E-2"/>
        <c:minorUnit val="1.0000000000000005E-2"/>
      </c:valAx>
      <c:valAx>
        <c:axId val="475831984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one"/>
        <c:crossAx val="475832544"/>
        <c:crosses val="autoZero"/>
        <c:crossBetween val="midCat"/>
      </c:valAx>
      <c:valAx>
        <c:axId val="475832544"/>
        <c:scaling>
          <c:orientation val="minMax"/>
          <c:max val="1"/>
          <c:min val="0"/>
        </c:scaling>
        <c:delete val="0"/>
        <c:axPos val="r"/>
        <c:numFmt formatCode="General" sourceLinked="1"/>
        <c:majorTickMark val="none"/>
        <c:minorTickMark val="none"/>
        <c:tickLblPos val="none"/>
        <c:spPr>
          <a:ln>
            <a:noFill/>
          </a:ln>
        </c:spPr>
        <c:crossAx val="475831984"/>
        <c:crosses val="max"/>
        <c:crossBetween val="midCat"/>
      </c:valAx>
    </c:plotArea>
    <c:legend>
      <c:legendPos val="b"/>
      <c:legendEntry>
        <c:idx val="4"/>
        <c:delete val="1"/>
      </c:legendEntry>
      <c:layout>
        <c:manualLayout>
          <c:xMode val="edge"/>
          <c:yMode val="edge"/>
          <c:x val="0.20174783707593369"/>
          <c:y val="0.84704486742312635"/>
          <c:w val="0.59650432584812396"/>
          <c:h val="5.8482349469629887E-2"/>
        </c:manualLayout>
      </c:layout>
      <c:overlay val="0"/>
    </c:legend>
    <c:plotVisOnly val="1"/>
    <c:dispBlanksAs val="gap"/>
    <c:showDLblsOverMax val="0"/>
  </c:chart>
  <c:spPr>
    <a:ln>
      <a:noFill/>
    </a:ln>
  </c:spPr>
  <c:txPr>
    <a:bodyPr/>
    <a:lstStyle/>
    <a:p>
      <a:pPr>
        <a:defRPr sz="1000">
          <a:latin typeface="Arial" pitchFamily="34" charset="0"/>
          <a:cs typeface="Arial" pitchFamily="34" charset="0"/>
        </a:defRPr>
      </a:pPr>
      <a:endParaRPr lang="en-US"/>
    </a:p>
  </c:txPr>
  <c:printSettings>
    <c:headerFooter/>
    <c:pageMargins b="0.75000000000001465" l="0.70000000000000062" r="0.70000000000000062" t="0.75000000000001465" header="0.30000000000000032" footer="0.30000000000000032"/>
    <c:pageSetup orientation="landscape"/>
  </c:printSettings>
  <c:userShapes r:id="rId1"/>
</c:chartSpace>
</file>

<file path=xl/charts/chart3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 algn="l">
              <a:defRPr/>
            </a:pPr>
            <a:r>
              <a:rPr lang="en-US" sz="1400" b="0"/>
              <a:t>U.S. total industrial production index</a:t>
            </a:r>
          </a:p>
          <a:p>
            <a:pPr algn="l">
              <a:defRPr/>
            </a:pPr>
            <a:r>
              <a:rPr lang="en-US" sz="1000" b="0"/>
              <a:t>index (2007 = 100)</a:t>
            </a:r>
          </a:p>
        </c:rich>
      </c:tx>
      <c:layout>
        <c:manualLayout>
          <c:xMode val="edge"/>
          <c:yMode val="edge"/>
          <c:x val="1.1475029036004667E-2"/>
          <c:y val="1.183431952662722E-2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7.3834673104886533E-2"/>
          <c:y val="0.16925064840267748"/>
          <c:w val="0.83686027051496614"/>
          <c:h val="0.62942117442420364"/>
        </c:manualLayout>
      </c:layout>
      <c:barChart>
        <c:barDir val="col"/>
        <c:grouping val="clustered"/>
        <c:varyColors val="0"/>
        <c:ser>
          <c:idx val="2"/>
          <c:order val="2"/>
          <c:tx>
            <c:v>Change from prior year (right axis)</c:v>
          </c:tx>
          <c:invertIfNegative val="0"/>
          <c:val>
            <c:numRef>
              <c:f>'Fig33'!$C$28:$C$99</c:f>
              <c:numCache>
                <c:formatCode>0.0%</c:formatCode>
                <c:ptCount val="72"/>
                <c:pt idx="0">
                  <c:v>1.6956157608999999E-2</c:v>
                </c:pt>
                <c:pt idx="1">
                  <c:v>2.1308384688E-2</c:v>
                </c:pt>
                <c:pt idx="2">
                  <c:v>2.7341508470000001E-2</c:v>
                </c:pt>
                <c:pt idx="3">
                  <c:v>3.0492662288000003E-2</c:v>
                </c:pt>
                <c:pt idx="4">
                  <c:v>3.3319369545000005E-2</c:v>
                </c:pt>
                <c:pt idx="5">
                  <c:v>3.5306705408000003E-2</c:v>
                </c:pt>
                <c:pt idx="6">
                  <c:v>4.1411887815000006E-2</c:v>
                </c:pt>
                <c:pt idx="7">
                  <c:v>3.2796745991999998E-2</c:v>
                </c:pt>
                <c:pt idx="8">
                  <c:v>3.0831476887000001E-2</c:v>
                </c:pt>
                <c:pt idx="9">
                  <c:v>3.2369565386999997E-2</c:v>
                </c:pt>
                <c:pt idx="10">
                  <c:v>3.7008577103000005E-2</c:v>
                </c:pt>
                <c:pt idx="11">
                  <c:v>3.1831880184000003E-2</c:v>
                </c:pt>
                <c:pt idx="12">
                  <c:v>2.9320811685E-2</c:v>
                </c:pt>
                <c:pt idx="13">
                  <c:v>1.7397606080000003E-2</c:v>
                </c:pt>
                <c:pt idx="14">
                  <c:v>4.9725215341999999E-3</c:v>
                </c:pt>
                <c:pt idx="15">
                  <c:v>-1.1290247153999998E-3</c:v>
                </c:pt>
                <c:pt idx="16">
                  <c:v>-7.5713813963999999E-3</c:v>
                </c:pt>
                <c:pt idx="17">
                  <c:v>-1.4004956869000001E-2</c:v>
                </c:pt>
                <c:pt idx="18">
                  <c:v>-9.2604266299000006E-3</c:v>
                </c:pt>
                <c:pt idx="19">
                  <c:v>-8.6876926725000005E-3</c:v>
                </c:pt>
                <c:pt idx="20">
                  <c:v>-1.4461912990000001E-2</c:v>
                </c:pt>
                <c:pt idx="21">
                  <c:v>-1.6875918093999999E-2</c:v>
                </c:pt>
                <c:pt idx="22">
                  <c:v>-3.0173505394000003E-2</c:v>
                </c:pt>
                <c:pt idx="23">
                  <c:v>-3.2541922942E-2</c:v>
                </c:pt>
                <c:pt idx="24">
                  <c:v>-2.0192245783999998E-2</c:v>
                </c:pt>
                <c:pt idx="25">
                  <c:v>-2.0521264397E-2</c:v>
                </c:pt>
                <c:pt idx="26">
                  <c:v>-2.4251364508000001E-2</c:v>
                </c:pt>
                <c:pt idx="27">
                  <c:v>-1.7128405233999999E-2</c:v>
                </c:pt>
                <c:pt idx="28">
                  <c:v>-1.4662801591E-2</c:v>
                </c:pt>
                <c:pt idx="29">
                  <c:v>-8.3448165111999987E-3</c:v>
                </c:pt>
                <c:pt idx="30">
                  <c:v>-1.2416399559999999E-2</c:v>
                </c:pt>
                <c:pt idx="31">
                  <c:v>-1.3043840201000001E-2</c:v>
                </c:pt>
                <c:pt idx="32">
                  <c:v>-1.1650246920000001E-2</c:v>
                </c:pt>
                <c:pt idx="33">
                  <c:v>-7.9833084145E-3</c:v>
                </c:pt>
                <c:pt idx="34">
                  <c:v>-4.3396053057999998E-3</c:v>
                </c:pt>
                <c:pt idx="35">
                  <c:v>8.2551237442999997E-3</c:v>
                </c:pt>
                <c:pt idx="36">
                  <c:v>-2.4158744209E-4</c:v>
                </c:pt>
                <c:pt idx="37">
                  <c:v>4.2152253591000001E-3</c:v>
                </c:pt>
                <c:pt idx="38">
                  <c:v>1.3556521594999999E-2</c:v>
                </c:pt>
                <c:pt idx="39">
                  <c:v>2.1163666269E-2</c:v>
                </c:pt>
                <c:pt idx="40">
                  <c:v>2.2509809722999999E-2</c:v>
                </c:pt>
                <c:pt idx="41">
                  <c:v>2.0632262430999998E-2</c:v>
                </c:pt>
                <c:pt idx="42">
                  <c:v>1.7354648882000001E-2</c:v>
                </c:pt>
                <c:pt idx="43">
                  <c:v>1.3925904955999999E-2</c:v>
                </c:pt>
                <c:pt idx="44">
                  <c:v>1.7280352034999998E-2</c:v>
                </c:pt>
                <c:pt idx="45">
                  <c:v>3.3599485142999999E-2</c:v>
                </c:pt>
                <c:pt idx="46">
                  <c:v>3.4621429501000001E-2</c:v>
                </c:pt>
                <c:pt idx="47">
                  <c:v>3.5620015901000002E-2</c:v>
                </c:pt>
                <c:pt idx="48">
                  <c:v>4.2234116685999995E-2</c:v>
                </c:pt>
                <c:pt idx="49">
                  <c:v>4.2778972180999998E-2</c:v>
                </c:pt>
                <c:pt idx="50">
                  <c:v>4.2719370000000007E-2</c:v>
                </c:pt>
                <c:pt idx="51">
                  <c:v>3.0977450000000004E-2</c:v>
                </c:pt>
                <c:pt idx="52">
                  <c:v>3.217184E-2</c:v>
                </c:pt>
                <c:pt idx="53">
                  <c:v>3.2055090000000001E-2</c:v>
                </c:pt>
                <c:pt idx="54">
                  <c:v>3.6305030000000002E-2</c:v>
                </c:pt>
                <c:pt idx="55">
                  <c:v>4.2915660000000001E-2</c:v>
                </c:pt>
                <c:pt idx="56">
                  <c:v>4.3826119999999996E-2</c:v>
                </c:pt>
                <c:pt idx="57">
                  <c:v>2.9288140000000001E-2</c:v>
                </c:pt>
                <c:pt idx="58">
                  <c:v>3.3529969999999999E-2</c:v>
                </c:pt>
                <c:pt idx="59">
                  <c:v>2.7231930000000001E-2</c:v>
                </c:pt>
                <c:pt idx="60">
                  <c:v>2.6451159999999998E-2</c:v>
                </c:pt>
                <c:pt idx="61">
                  <c:v>2.6122260000000001E-2</c:v>
                </c:pt>
                <c:pt idx="62">
                  <c:v>2.6650209999999997E-2</c:v>
                </c:pt>
                <c:pt idx="63">
                  <c:v>2.9511850000000003E-2</c:v>
                </c:pt>
                <c:pt idx="64">
                  <c:v>3.0637120000000004E-2</c:v>
                </c:pt>
                <c:pt idx="65">
                  <c:v>3.1506059999999995E-2</c:v>
                </c:pt>
                <c:pt idx="66">
                  <c:v>3.2368939999999999E-2</c:v>
                </c:pt>
                <c:pt idx="67">
                  <c:v>3.2539769999999996E-2</c:v>
                </c:pt>
                <c:pt idx="68">
                  <c:v>3.227153E-2</c:v>
                </c:pt>
                <c:pt idx="69">
                  <c:v>3.04899E-2</c:v>
                </c:pt>
                <c:pt idx="70">
                  <c:v>3.016539E-2</c:v>
                </c:pt>
                <c:pt idx="71">
                  <c:v>3.021281E-2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75"/>
        <c:axId val="475838704"/>
        <c:axId val="475838144"/>
      </c:barChart>
      <c:lineChart>
        <c:grouping val="standard"/>
        <c:varyColors val="0"/>
        <c:ser>
          <c:idx val="0"/>
          <c:order val="0"/>
          <c:tx>
            <c:v>Industrial production index (left axis)</c:v>
          </c:tx>
          <c:marker>
            <c:symbol val="none"/>
          </c:marker>
          <c:cat>
            <c:numRef>
              <c:f>'Fig33'!$A$28:$A$99</c:f>
              <c:numCache>
                <c:formatCode>mmm\ yyyy</c:formatCode>
                <c:ptCount val="72"/>
                <c:pt idx="0">
                  <c:v>41640</c:v>
                </c:pt>
                <c:pt idx="1">
                  <c:v>41671</c:v>
                </c:pt>
                <c:pt idx="2">
                  <c:v>41699</c:v>
                </c:pt>
                <c:pt idx="3">
                  <c:v>41730</c:v>
                </c:pt>
                <c:pt idx="4">
                  <c:v>41760</c:v>
                </c:pt>
                <c:pt idx="5">
                  <c:v>41791</c:v>
                </c:pt>
                <c:pt idx="6">
                  <c:v>41821</c:v>
                </c:pt>
                <c:pt idx="7">
                  <c:v>41852</c:v>
                </c:pt>
                <c:pt idx="8">
                  <c:v>41883</c:v>
                </c:pt>
                <c:pt idx="9">
                  <c:v>41913</c:v>
                </c:pt>
                <c:pt idx="10">
                  <c:v>41944</c:v>
                </c:pt>
                <c:pt idx="11">
                  <c:v>41974</c:v>
                </c:pt>
                <c:pt idx="12">
                  <c:v>42005</c:v>
                </c:pt>
                <c:pt idx="13">
                  <c:v>42036</c:v>
                </c:pt>
                <c:pt idx="14">
                  <c:v>42064</c:v>
                </c:pt>
                <c:pt idx="15">
                  <c:v>42095</c:v>
                </c:pt>
                <c:pt idx="16">
                  <c:v>42125</c:v>
                </c:pt>
                <c:pt idx="17">
                  <c:v>42156</c:v>
                </c:pt>
                <c:pt idx="18">
                  <c:v>42186</c:v>
                </c:pt>
                <c:pt idx="19">
                  <c:v>42217</c:v>
                </c:pt>
                <c:pt idx="20">
                  <c:v>42248</c:v>
                </c:pt>
                <c:pt idx="21">
                  <c:v>42278</c:v>
                </c:pt>
                <c:pt idx="22">
                  <c:v>42309</c:v>
                </c:pt>
                <c:pt idx="23">
                  <c:v>42339</c:v>
                </c:pt>
                <c:pt idx="24">
                  <c:v>42370</c:v>
                </c:pt>
                <c:pt idx="25">
                  <c:v>42401</c:v>
                </c:pt>
                <c:pt idx="26">
                  <c:v>42430</c:v>
                </c:pt>
                <c:pt idx="27">
                  <c:v>42461</c:v>
                </c:pt>
                <c:pt idx="28">
                  <c:v>42491</c:v>
                </c:pt>
                <c:pt idx="29">
                  <c:v>42522</c:v>
                </c:pt>
                <c:pt idx="30">
                  <c:v>42552</c:v>
                </c:pt>
                <c:pt idx="31">
                  <c:v>42583</c:v>
                </c:pt>
                <c:pt idx="32">
                  <c:v>42614</c:v>
                </c:pt>
                <c:pt idx="33">
                  <c:v>42644</c:v>
                </c:pt>
                <c:pt idx="34">
                  <c:v>42675</c:v>
                </c:pt>
                <c:pt idx="35">
                  <c:v>42705</c:v>
                </c:pt>
                <c:pt idx="36">
                  <c:v>42736</c:v>
                </c:pt>
                <c:pt idx="37">
                  <c:v>42767</c:v>
                </c:pt>
                <c:pt idx="38">
                  <c:v>42795</c:v>
                </c:pt>
                <c:pt idx="39">
                  <c:v>42826</c:v>
                </c:pt>
                <c:pt idx="40">
                  <c:v>42856</c:v>
                </c:pt>
                <c:pt idx="41">
                  <c:v>42887</c:v>
                </c:pt>
                <c:pt idx="42">
                  <c:v>42917</c:v>
                </c:pt>
                <c:pt idx="43">
                  <c:v>42948</c:v>
                </c:pt>
                <c:pt idx="44">
                  <c:v>42979</c:v>
                </c:pt>
                <c:pt idx="45">
                  <c:v>43009</c:v>
                </c:pt>
                <c:pt idx="46">
                  <c:v>43040</c:v>
                </c:pt>
                <c:pt idx="47">
                  <c:v>43070</c:v>
                </c:pt>
                <c:pt idx="48">
                  <c:v>43101</c:v>
                </c:pt>
                <c:pt idx="49">
                  <c:v>43132</c:v>
                </c:pt>
                <c:pt idx="50">
                  <c:v>43160</c:v>
                </c:pt>
                <c:pt idx="51">
                  <c:v>43191</c:v>
                </c:pt>
                <c:pt idx="52">
                  <c:v>43221</c:v>
                </c:pt>
                <c:pt idx="53">
                  <c:v>43252</c:v>
                </c:pt>
                <c:pt idx="54">
                  <c:v>43282</c:v>
                </c:pt>
                <c:pt idx="55">
                  <c:v>43313</c:v>
                </c:pt>
                <c:pt idx="56">
                  <c:v>43344</c:v>
                </c:pt>
                <c:pt idx="57">
                  <c:v>43374</c:v>
                </c:pt>
                <c:pt idx="58">
                  <c:v>43405</c:v>
                </c:pt>
                <c:pt idx="59">
                  <c:v>43435</c:v>
                </c:pt>
                <c:pt idx="60">
                  <c:v>43466</c:v>
                </c:pt>
                <c:pt idx="61">
                  <c:v>43497</c:v>
                </c:pt>
                <c:pt idx="62">
                  <c:v>43525</c:v>
                </c:pt>
                <c:pt idx="63">
                  <c:v>43556</c:v>
                </c:pt>
                <c:pt idx="64">
                  <c:v>43586</c:v>
                </c:pt>
                <c:pt idx="65">
                  <c:v>43617</c:v>
                </c:pt>
                <c:pt idx="66">
                  <c:v>43647</c:v>
                </c:pt>
                <c:pt idx="67">
                  <c:v>43678</c:v>
                </c:pt>
                <c:pt idx="68">
                  <c:v>43709</c:v>
                </c:pt>
                <c:pt idx="69">
                  <c:v>43739</c:v>
                </c:pt>
                <c:pt idx="70">
                  <c:v>43770</c:v>
                </c:pt>
                <c:pt idx="71">
                  <c:v>43800</c:v>
                </c:pt>
              </c:numCache>
            </c:numRef>
          </c:cat>
          <c:val>
            <c:numRef>
              <c:f>'Fig33'!$B$28:$B$99</c:f>
              <c:numCache>
                <c:formatCode>0</c:formatCode>
                <c:ptCount val="72"/>
                <c:pt idx="0">
                  <c:v>102.6063</c:v>
                </c:pt>
                <c:pt idx="1">
                  <c:v>103.6292</c:v>
                </c:pt>
                <c:pt idx="2">
                  <c:v>104.55459999999999</c:v>
                </c:pt>
                <c:pt idx="3">
                  <c:v>104.7807</c:v>
                </c:pt>
                <c:pt idx="4">
                  <c:v>105.07989999999999</c:v>
                </c:pt>
                <c:pt idx="5">
                  <c:v>105.46980000000001</c:v>
                </c:pt>
                <c:pt idx="6">
                  <c:v>105.4919</c:v>
                </c:pt>
                <c:pt idx="7">
                  <c:v>105.425</c:v>
                </c:pt>
                <c:pt idx="8">
                  <c:v>105.7329</c:v>
                </c:pt>
                <c:pt idx="9">
                  <c:v>105.7898</c:v>
                </c:pt>
                <c:pt idx="10">
                  <c:v>106.6134</c:v>
                </c:pt>
                <c:pt idx="11">
                  <c:v>106.3797</c:v>
                </c:pt>
                <c:pt idx="12">
                  <c:v>105.6148</c:v>
                </c:pt>
                <c:pt idx="13">
                  <c:v>105.43210000000001</c:v>
                </c:pt>
                <c:pt idx="14">
                  <c:v>105.0745</c:v>
                </c:pt>
                <c:pt idx="15">
                  <c:v>104.66240000000001</c:v>
                </c:pt>
                <c:pt idx="16">
                  <c:v>104.2843</c:v>
                </c:pt>
                <c:pt idx="17">
                  <c:v>103.9927</c:v>
                </c:pt>
                <c:pt idx="18">
                  <c:v>104.515</c:v>
                </c:pt>
                <c:pt idx="19">
                  <c:v>104.5091</c:v>
                </c:pt>
                <c:pt idx="20">
                  <c:v>104.2038</c:v>
                </c:pt>
                <c:pt idx="21">
                  <c:v>104.00449999999999</c:v>
                </c:pt>
                <c:pt idx="22">
                  <c:v>103.3965</c:v>
                </c:pt>
                <c:pt idx="23">
                  <c:v>102.9179</c:v>
                </c:pt>
                <c:pt idx="24">
                  <c:v>103.48220000000001</c:v>
                </c:pt>
                <c:pt idx="25">
                  <c:v>103.2685</c:v>
                </c:pt>
                <c:pt idx="26">
                  <c:v>102.52630000000001</c:v>
                </c:pt>
                <c:pt idx="27">
                  <c:v>102.86969999999999</c:v>
                </c:pt>
                <c:pt idx="28">
                  <c:v>102.7552</c:v>
                </c:pt>
                <c:pt idx="29">
                  <c:v>103.1249</c:v>
                </c:pt>
                <c:pt idx="30">
                  <c:v>103.21729999999999</c:v>
                </c:pt>
                <c:pt idx="31">
                  <c:v>103.1459</c:v>
                </c:pt>
                <c:pt idx="32">
                  <c:v>102.9898</c:v>
                </c:pt>
                <c:pt idx="33">
                  <c:v>103.1742</c:v>
                </c:pt>
                <c:pt idx="34">
                  <c:v>102.9478</c:v>
                </c:pt>
                <c:pt idx="35">
                  <c:v>103.7675</c:v>
                </c:pt>
                <c:pt idx="36">
                  <c:v>103.4572</c:v>
                </c:pt>
                <c:pt idx="37">
                  <c:v>103.7038</c:v>
                </c:pt>
                <c:pt idx="38">
                  <c:v>103.9162</c:v>
                </c:pt>
                <c:pt idx="39">
                  <c:v>105.0468</c:v>
                </c:pt>
                <c:pt idx="40">
                  <c:v>105.0682</c:v>
                </c:pt>
                <c:pt idx="41">
                  <c:v>105.2526</c:v>
                </c:pt>
                <c:pt idx="42">
                  <c:v>105.0086</c:v>
                </c:pt>
                <c:pt idx="43">
                  <c:v>104.5823</c:v>
                </c:pt>
                <c:pt idx="44">
                  <c:v>104.76949999999999</c:v>
                </c:pt>
                <c:pt idx="45">
                  <c:v>106.6408</c:v>
                </c:pt>
                <c:pt idx="46">
                  <c:v>106.512</c:v>
                </c:pt>
                <c:pt idx="47">
                  <c:v>107.4637</c:v>
                </c:pt>
                <c:pt idx="48">
                  <c:v>107.82662345999999</c:v>
                </c:pt>
                <c:pt idx="49">
                  <c:v>108.14014198</c:v>
                </c:pt>
                <c:pt idx="50">
                  <c:v>108.3554</c:v>
                </c:pt>
                <c:pt idx="51">
                  <c:v>108.3009</c:v>
                </c:pt>
                <c:pt idx="52">
                  <c:v>108.44840000000001</c:v>
                </c:pt>
                <c:pt idx="53">
                  <c:v>108.62649999999999</c:v>
                </c:pt>
                <c:pt idx="54">
                  <c:v>108.82089999999999</c:v>
                </c:pt>
                <c:pt idx="55">
                  <c:v>109.0705</c:v>
                </c:pt>
                <c:pt idx="56">
                  <c:v>109.36109999999999</c:v>
                </c:pt>
                <c:pt idx="57">
                  <c:v>109.7641</c:v>
                </c:pt>
                <c:pt idx="58">
                  <c:v>110.08329999999999</c:v>
                </c:pt>
                <c:pt idx="59">
                  <c:v>110.3901</c:v>
                </c:pt>
                <c:pt idx="60">
                  <c:v>110.6788</c:v>
                </c:pt>
                <c:pt idx="61">
                  <c:v>110.965</c:v>
                </c:pt>
                <c:pt idx="62">
                  <c:v>111.2431</c:v>
                </c:pt>
                <c:pt idx="63">
                  <c:v>111.497</c:v>
                </c:pt>
                <c:pt idx="64">
                  <c:v>111.771</c:v>
                </c:pt>
                <c:pt idx="65">
                  <c:v>112.0489</c:v>
                </c:pt>
                <c:pt idx="66">
                  <c:v>112.3434</c:v>
                </c:pt>
                <c:pt idx="67">
                  <c:v>112.61960000000001</c:v>
                </c:pt>
                <c:pt idx="68">
                  <c:v>112.8904</c:v>
                </c:pt>
                <c:pt idx="69">
                  <c:v>113.1108</c:v>
                </c:pt>
                <c:pt idx="70">
                  <c:v>113.4041</c:v>
                </c:pt>
                <c:pt idx="71">
                  <c:v>113.7253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75837024"/>
        <c:axId val="475837584"/>
      </c:lineChart>
      <c:scatterChart>
        <c:scatterStyle val="lineMarker"/>
        <c:varyColors val="0"/>
        <c:ser>
          <c:idx val="1"/>
          <c:order val="1"/>
          <c:tx>
            <c:strRef>
              <c:f>'Fig33'!$B$102</c:f>
              <c:strCache>
                <c:ptCount val="1"/>
                <c:pt idx="0">
                  <c:v>Forecast</c:v>
                </c:pt>
              </c:strCache>
            </c:strRef>
          </c:tx>
          <c:spPr>
            <a:ln w="15875">
              <a:solidFill>
                <a:schemeClr val="tx1"/>
              </a:solidFill>
              <a:prstDash val="sysDash"/>
            </a:ln>
          </c:spPr>
          <c:marker>
            <c:symbol val="none"/>
          </c:marker>
          <c:dLbls>
            <c:dLbl>
              <c:idx val="0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1"/>
              <c:layout>
                <c:manualLayout>
                  <c:x val="-2.323063275627132E-3"/>
                  <c:y val="-4.0653345467494953E-2"/>
                </c:manualLayout>
              </c:layout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/>
              </c:extLst>
            </c:dLbl>
            <c:spPr>
              <a:noFill/>
              <a:ln>
                <a:noFill/>
              </a:ln>
              <a:effectLst/>
            </c:sp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'Fig33'!$A$103:$A$104</c:f>
              <c:numCache>
                <c:formatCode>General</c:formatCode>
                <c:ptCount val="2"/>
                <c:pt idx="0">
                  <c:v>50.5</c:v>
                </c:pt>
                <c:pt idx="1">
                  <c:v>50.5</c:v>
                </c:pt>
              </c:numCache>
            </c:numRef>
          </c:xVal>
          <c:yVal>
            <c:numRef>
              <c:f>'Fig33'!$B$103:$B$104</c:f>
              <c:numCache>
                <c:formatCode>General</c:formatCode>
                <c:ptCount val="2"/>
                <c:pt idx="0">
                  <c:v>-0.2</c:v>
                </c:pt>
                <c:pt idx="1">
                  <c:v>0.6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75838704"/>
        <c:axId val="475838144"/>
      </c:scatterChart>
      <c:dateAx>
        <c:axId val="475837024"/>
        <c:scaling>
          <c:orientation val="minMax"/>
        </c:scaling>
        <c:delete val="0"/>
        <c:axPos val="b"/>
        <c:numFmt formatCode="mmm\ yyyy" sourceLinked="1"/>
        <c:majorTickMark val="cross"/>
        <c:minorTickMark val="out"/>
        <c:tickLblPos val="nextTo"/>
        <c:spPr>
          <a:ln>
            <a:solidFill>
              <a:schemeClr val="tx1"/>
            </a:solidFill>
          </a:ln>
        </c:spPr>
        <c:crossAx val="475837584"/>
        <c:crosses val="autoZero"/>
        <c:auto val="1"/>
        <c:lblOffset val="100"/>
        <c:baseTimeUnit val="months"/>
        <c:majorUnit val="12"/>
        <c:majorTimeUnit val="months"/>
        <c:minorUnit val="1"/>
        <c:minorTimeUnit val="months"/>
      </c:dateAx>
      <c:valAx>
        <c:axId val="475837584"/>
        <c:scaling>
          <c:orientation val="minMax"/>
          <c:max val="120"/>
          <c:min val="80"/>
        </c:scaling>
        <c:delete val="0"/>
        <c:axPos val="l"/>
        <c:majorGridlines>
          <c:spPr>
            <a:ln>
              <a:solidFill>
                <a:schemeClr val="bg1">
                  <a:lumMod val="75000"/>
                </a:schemeClr>
              </a:solidFill>
            </a:ln>
          </c:spPr>
        </c:majorGridlines>
        <c:numFmt formatCode="0" sourceLinked="1"/>
        <c:majorTickMark val="out"/>
        <c:minorTickMark val="none"/>
        <c:tickLblPos val="nextTo"/>
        <c:spPr>
          <a:ln>
            <a:noFill/>
          </a:ln>
        </c:spPr>
        <c:crossAx val="475837024"/>
        <c:crosses val="autoZero"/>
        <c:crossBetween val="between"/>
        <c:majorUnit val="5"/>
      </c:valAx>
      <c:valAx>
        <c:axId val="475838144"/>
        <c:scaling>
          <c:orientation val="minMax"/>
          <c:max val="0.18000000000000002"/>
          <c:min val="-6.0000000000000012E-2"/>
        </c:scaling>
        <c:delete val="0"/>
        <c:axPos val="r"/>
        <c:numFmt formatCode="0%" sourceLinked="0"/>
        <c:majorTickMark val="out"/>
        <c:minorTickMark val="none"/>
        <c:tickLblPos val="nextTo"/>
        <c:spPr>
          <a:ln>
            <a:noFill/>
          </a:ln>
        </c:spPr>
        <c:crossAx val="475838704"/>
        <c:crosses val="max"/>
        <c:crossBetween val="between"/>
        <c:majorUnit val="3.0000000000000006E-2"/>
      </c:valAx>
      <c:catAx>
        <c:axId val="475838704"/>
        <c:scaling>
          <c:orientation val="minMax"/>
        </c:scaling>
        <c:delete val="0"/>
        <c:axPos val="b"/>
        <c:numFmt formatCode="mmm\ yyyy" sourceLinked="1"/>
        <c:majorTickMark val="cross"/>
        <c:minorTickMark val="none"/>
        <c:tickLblPos val="none"/>
        <c:spPr>
          <a:ln>
            <a:solidFill>
              <a:schemeClr val="tx1">
                <a:lumMod val="50000"/>
                <a:lumOff val="50000"/>
              </a:schemeClr>
            </a:solidFill>
          </a:ln>
        </c:spPr>
        <c:crossAx val="475838144"/>
        <c:crossesAt val="0"/>
        <c:auto val="0"/>
        <c:lblAlgn val="ctr"/>
        <c:lblOffset val="100"/>
        <c:tickLblSkip val="12"/>
        <c:tickMarkSkip val="12"/>
        <c:noMultiLvlLbl val="0"/>
      </c:catAx>
    </c:plotArea>
    <c:legend>
      <c:legendPos val="l"/>
      <c:legendEntry>
        <c:idx val="2"/>
        <c:delete val="1"/>
      </c:legendEntry>
      <c:layout>
        <c:manualLayout>
          <c:xMode val="edge"/>
          <c:yMode val="edge"/>
          <c:x val="6.6976323081566022E-2"/>
          <c:y val="0.17184346931507932"/>
          <c:w val="0.47512195121952361"/>
          <c:h val="0.13167404370311667"/>
        </c:manualLayout>
      </c:layout>
      <c:overlay val="1"/>
    </c:legend>
    <c:plotVisOnly val="1"/>
    <c:dispBlanksAs val="gap"/>
    <c:showDLblsOverMax val="0"/>
  </c:chart>
  <c:spPr>
    <a:ln>
      <a:noFill/>
    </a:ln>
  </c:spPr>
  <c:txPr>
    <a:bodyPr/>
    <a:lstStyle/>
    <a:p>
      <a:pPr>
        <a:defRPr>
          <a:latin typeface="Arial" pitchFamily="34" charset="0"/>
          <a:cs typeface="Arial" pitchFamily="34" charset="0"/>
        </a:defRPr>
      </a:pPr>
      <a:endParaRPr lang="en-US"/>
    </a:p>
  </c:txPr>
  <c:printSettings>
    <c:headerFooter/>
    <c:pageMargins b="0.75000000000001465" l="0.70000000000000095" r="0.70000000000000095" t="0.75000000000001465" header="0.30000000000000032" footer="0.30000000000000032"/>
    <c:pageSetup orientation="landscape"/>
  </c:printSettings>
  <c:userShapes r:id="rId1"/>
</c:chartSpace>
</file>

<file path=xl/charts/chart3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 algn="l">
              <a:defRPr/>
            </a:pPr>
            <a:r>
              <a:rPr lang="en-US" sz="1400" b="0"/>
              <a:t>U.S. disposable income</a:t>
            </a:r>
          </a:p>
          <a:p>
            <a:pPr algn="l">
              <a:defRPr/>
            </a:pPr>
            <a:r>
              <a:rPr lang="en-US" sz="1000" b="0"/>
              <a:t>billion 2009 dollars, seasonally adjusted</a:t>
            </a:r>
          </a:p>
        </c:rich>
      </c:tx>
      <c:layout>
        <c:manualLayout>
          <c:xMode val="edge"/>
          <c:yMode val="edge"/>
          <c:x val="1.1475029036004667E-2"/>
          <c:y val="1.183431952662722E-2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0.10147694952765079"/>
          <c:y val="0.16925064840267748"/>
          <c:w val="0.82083239595050617"/>
          <c:h val="0.62942117442420364"/>
        </c:manualLayout>
      </c:layout>
      <c:barChart>
        <c:barDir val="col"/>
        <c:grouping val="clustered"/>
        <c:varyColors val="0"/>
        <c:ser>
          <c:idx val="2"/>
          <c:order val="2"/>
          <c:tx>
            <c:v>Change from prior year (right axis)</c:v>
          </c:tx>
          <c:invertIfNegative val="0"/>
          <c:val>
            <c:numRef>
              <c:f>'Fig34'!$C$28:$C$99</c:f>
              <c:numCache>
                <c:formatCode>0.0%</c:formatCode>
                <c:ptCount val="72"/>
                <c:pt idx="0">
                  <c:v>1.869616545E-2</c:v>
                </c:pt>
                <c:pt idx="1">
                  <c:v>2.5234413266999999E-2</c:v>
                </c:pt>
                <c:pt idx="2">
                  <c:v>3.0196328559999999E-2</c:v>
                </c:pt>
                <c:pt idx="3">
                  <c:v>3.2699261122000001E-2</c:v>
                </c:pt>
                <c:pt idx="4">
                  <c:v>3.0370119553000001E-2</c:v>
                </c:pt>
                <c:pt idx="5">
                  <c:v>3.2662076134000004E-2</c:v>
                </c:pt>
                <c:pt idx="6">
                  <c:v>3.5029335551999996E-2</c:v>
                </c:pt>
                <c:pt idx="7">
                  <c:v>3.7378493972999999E-2</c:v>
                </c:pt>
                <c:pt idx="8">
                  <c:v>3.7396145758000002E-2</c:v>
                </c:pt>
                <c:pt idx="9">
                  <c:v>4.6058657818000004E-2</c:v>
                </c:pt>
                <c:pt idx="10">
                  <c:v>4.9102333158E-2</c:v>
                </c:pt>
                <c:pt idx="11">
                  <c:v>5.3050260860999995E-2</c:v>
                </c:pt>
                <c:pt idx="12">
                  <c:v>5.3368013529000002E-2</c:v>
                </c:pt>
                <c:pt idx="13">
                  <c:v>5.0728161552000002E-2</c:v>
                </c:pt>
                <c:pt idx="14">
                  <c:v>4.3712417414000004E-2</c:v>
                </c:pt>
                <c:pt idx="15">
                  <c:v>4.6895350214000001E-2</c:v>
                </c:pt>
                <c:pt idx="16">
                  <c:v>4.6799295567E-2</c:v>
                </c:pt>
                <c:pt idx="17">
                  <c:v>4.3463674031000002E-2</c:v>
                </c:pt>
                <c:pt idx="18">
                  <c:v>4.1521882927999999E-2</c:v>
                </c:pt>
                <c:pt idx="19">
                  <c:v>3.8655350196999998E-2</c:v>
                </c:pt>
                <c:pt idx="20">
                  <c:v>3.8756469797000002E-2</c:v>
                </c:pt>
                <c:pt idx="21">
                  <c:v>3.7240194297000005E-2</c:v>
                </c:pt>
                <c:pt idx="22">
                  <c:v>3.1613539269999998E-2</c:v>
                </c:pt>
                <c:pt idx="23">
                  <c:v>2.7731449687999999E-2</c:v>
                </c:pt>
                <c:pt idx="24">
                  <c:v>2.3869285307000002E-2</c:v>
                </c:pt>
                <c:pt idx="25">
                  <c:v>1.9470765432999998E-2</c:v>
                </c:pt>
                <c:pt idx="26">
                  <c:v>2.2541666328000001E-2</c:v>
                </c:pt>
                <c:pt idx="27">
                  <c:v>1.883881183E-2</c:v>
                </c:pt>
                <c:pt idx="28">
                  <c:v>1.6396873566E-2</c:v>
                </c:pt>
                <c:pt idx="29">
                  <c:v>1.6252974085E-2</c:v>
                </c:pt>
                <c:pt idx="30">
                  <c:v>1.8048074604E-2</c:v>
                </c:pt>
                <c:pt idx="31">
                  <c:v>1.4097608699E-2</c:v>
                </c:pt>
                <c:pt idx="32">
                  <c:v>1.0805233860000001E-2</c:v>
                </c:pt>
                <c:pt idx="33">
                  <c:v>4.5715195922000004E-3</c:v>
                </c:pt>
                <c:pt idx="34">
                  <c:v>2.5962028541999999E-3</c:v>
                </c:pt>
                <c:pt idx="35">
                  <c:v>-7.1594488814999998E-5</c:v>
                </c:pt>
                <c:pt idx="36">
                  <c:v>5.0541631180999998E-3</c:v>
                </c:pt>
                <c:pt idx="37">
                  <c:v>9.2866188265000003E-3</c:v>
                </c:pt>
                <c:pt idx="38">
                  <c:v>1.2556125084000001E-2</c:v>
                </c:pt>
                <c:pt idx="39">
                  <c:v>9.5703264377E-3</c:v>
                </c:pt>
                <c:pt idx="40">
                  <c:v>1.2623942724999998E-2</c:v>
                </c:pt>
                <c:pt idx="41">
                  <c:v>1.0685754963E-2</c:v>
                </c:pt>
                <c:pt idx="42">
                  <c:v>9.7445413984999993E-3</c:v>
                </c:pt>
                <c:pt idx="43">
                  <c:v>1.0469713743E-2</c:v>
                </c:pt>
                <c:pt idx="44">
                  <c:v>1.1512624324E-2</c:v>
                </c:pt>
                <c:pt idx="45">
                  <c:v>1.542803685E-2</c:v>
                </c:pt>
                <c:pt idx="46">
                  <c:v>1.7562393759999999E-2</c:v>
                </c:pt>
                <c:pt idx="47">
                  <c:v>2.1376462820000001E-2</c:v>
                </c:pt>
                <c:pt idx="48">
                  <c:v>2.6754289174000002E-2</c:v>
                </c:pt>
                <c:pt idx="49">
                  <c:v>2.7239341801000003E-2</c:v>
                </c:pt>
                <c:pt idx="50">
                  <c:v>2.4778929999999998E-2</c:v>
                </c:pt>
                <c:pt idx="51">
                  <c:v>2.6025659999999999E-2</c:v>
                </c:pt>
                <c:pt idx="52">
                  <c:v>2.407577E-2</c:v>
                </c:pt>
                <c:pt idx="53">
                  <c:v>2.729991E-2</c:v>
                </c:pt>
                <c:pt idx="54">
                  <c:v>2.967208E-2</c:v>
                </c:pt>
                <c:pt idx="55">
                  <c:v>3.3163390000000001E-2</c:v>
                </c:pt>
                <c:pt idx="56">
                  <c:v>3.5541389999999999E-2</c:v>
                </c:pt>
                <c:pt idx="57">
                  <c:v>3.5769099999999998E-2</c:v>
                </c:pt>
                <c:pt idx="58">
                  <c:v>3.8869290000000001E-2</c:v>
                </c:pt>
                <c:pt idx="59">
                  <c:v>4.0374130000000001E-2</c:v>
                </c:pt>
                <c:pt idx="60">
                  <c:v>3.5885060000000003E-2</c:v>
                </c:pt>
                <c:pt idx="61">
                  <c:v>3.5323030000000005E-2</c:v>
                </c:pt>
                <c:pt idx="62">
                  <c:v>3.5151020000000005E-2</c:v>
                </c:pt>
                <c:pt idx="63">
                  <c:v>3.6148010000000001E-2</c:v>
                </c:pt>
                <c:pt idx="64">
                  <c:v>3.6158700000000002E-2</c:v>
                </c:pt>
                <c:pt idx="65">
                  <c:v>3.5968779999999999E-2</c:v>
                </c:pt>
                <c:pt idx="66">
                  <c:v>3.5287980000000004E-2</c:v>
                </c:pt>
                <c:pt idx="67">
                  <c:v>3.4921129999999995E-2</c:v>
                </c:pt>
                <c:pt idx="68">
                  <c:v>3.4575260000000003E-2</c:v>
                </c:pt>
                <c:pt idx="69">
                  <c:v>3.475864E-2</c:v>
                </c:pt>
                <c:pt idx="70">
                  <c:v>3.4072490000000004E-2</c:v>
                </c:pt>
                <c:pt idx="71">
                  <c:v>3.3031190000000002E-2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75"/>
        <c:axId val="475844864"/>
        <c:axId val="475844304"/>
      </c:barChart>
      <c:lineChart>
        <c:grouping val="standard"/>
        <c:varyColors val="0"/>
        <c:ser>
          <c:idx val="0"/>
          <c:order val="0"/>
          <c:tx>
            <c:v>Real disposable income (left axis)</c:v>
          </c:tx>
          <c:marker>
            <c:symbol val="none"/>
          </c:marker>
          <c:cat>
            <c:numRef>
              <c:f>'Fig34'!$A$28:$A$99</c:f>
              <c:numCache>
                <c:formatCode>mmm\ yyyy</c:formatCode>
                <c:ptCount val="72"/>
                <c:pt idx="0">
                  <c:v>41640</c:v>
                </c:pt>
                <c:pt idx="1">
                  <c:v>41671</c:v>
                </c:pt>
                <c:pt idx="2">
                  <c:v>41699</c:v>
                </c:pt>
                <c:pt idx="3">
                  <c:v>41730</c:v>
                </c:pt>
                <c:pt idx="4">
                  <c:v>41760</c:v>
                </c:pt>
                <c:pt idx="5">
                  <c:v>41791</c:v>
                </c:pt>
                <c:pt idx="6">
                  <c:v>41821</c:v>
                </c:pt>
                <c:pt idx="7">
                  <c:v>41852</c:v>
                </c:pt>
                <c:pt idx="8">
                  <c:v>41883</c:v>
                </c:pt>
                <c:pt idx="9">
                  <c:v>41913</c:v>
                </c:pt>
                <c:pt idx="10">
                  <c:v>41944</c:v>
                </c:pt>
                <c:pt idx="11">
                  <c:v>41974</c:v>
                </c:pt>
                <c:pt idx="12">
                  <c:v>42005</c:v>
                </c:pt>
                <c:pt idx="13">
                  <c:v>42036</c:v>
                </c:pt>
                <c:pt idx="14">
                  <c:v>42064</c:v>
                </c:pt>
                <c:pt idx="15">
                  <c:v>42095</c:v>
                </c:pt>
                <c:pt idx="16">
                  <c:v>42125</c:v>
                </c:pt>
                <c:pt idx="17">
                  <c:v>42156</c:v>
                </c:pt>
                <c:pt idx="18">
                  <c:v>42186</c:v>
                </c:pt>
                <c:pt idx="19">
                  <c:v>42217</c:v>
                </c:pt>
                <c:pt idx="20">
                  <c:v>42248</c:v>
                </c:pt>
                <c:pt idx="21">
                  <c:v>42278</c:v>
                </c:pt>
                <c:pt idx="22">
                  <c:v>42309</c:v>
                </c:pt>
                <c:pt idx="23">
                  <c:v>42339</c:v>
                </c:pt>
                <c:pt idx="24">
                  <c:v>42370</c:v>
                </c:pt>
                <c:pt idx="25">
                  <c:v>42401</c:v>
                </c:pt>
                <c:pt idx="26">
                  <c:v>42430</c:v>
                </c:pt>
                <c:pt idx="27">
                  <c:v>42461</c:v>
                </c:pt>
                <c:pt idx="28">
                  <c:v>42491</c:v>
                </c:pt>
                <c:pt idx="29">
                  <c:v>42522</c:v>
                </c:pt>
                <c:pt idx="30">
                  <c:v>42552</c:v>
                </c:pt>
                <c:pt idx="31">
                  <c:v>42583</c:v>
                </c:pt>
                <c:pt idx="32">
                  <c:v>42614</c:v>
                </c:pt>
                <c:pt idx="33">
                  <c:v>42644</c:v>
                </c:pt>
                <c:pt idx="34">
                  <c:v>42675</c:v>
                </c:pt>
                <c:pt idx="35">
                  <c:v>42705</c:v>
                </c:pt>
                <c:pt idx="36">
                  <c:v>42736</c:v>
                </c:pt>
                <c:pt idx="37">
                  <c:v>42767</c:v>
                </c:pt>
                <c:pt idx="38">
                  <c:v>42795</c:v>
                </c:pt>
                <c:pt idx="39">
                  <c:v>42826</c:v>
                </c:pt>
                <c:pt idx="40">
                  <c:v>42856</c:v>
                </c:pt>
                <c:pt idx="41">
                  <c:v>42887</c:v>
                </c:pt>
                <c:pt idx="42">
                  <c:v>42917</c:v>
                </c:pt>
                <c:pt idx="43">
                  <c:v>42948</c:v>
                </c:pt>
                <c:pt idx="44">
                  <c:v>42979</c:v>
                </c:pt>
                <c:pt idx="45">
                  <c:v>43009</c:v>
                </c:pt>
                <c:pt idx="46">
                  <c:v>43040</c:v>
                </c:pt>
                <c:pt idx="47">
                  <c:v>43070</c:v>
                </c:pt>
                <c:pt idx="48">
                  <c:v>43101</c:v>
                </c:pt>
                <c:pt idx="49">
                  <c:v>43132</c:v>
                </c:pt>
                <c:pt idx="50">
                  <c:v>43160</c:v>
                </c:pt>
                <c:pt idx="51">
                  <c:v>43191</c:v>
                </c:pt>
                <c:pt idx="52">
                  <c:v>43221</c:v>
                </c:pt>
                <c:pt idx="53">
                  <c:v>43252</c:v>
                </c:pt>
                <c:pt idx="54">
                  <c:v>43282</c:v>
                </c:pt>
                <c:pt idx="55">
                  <c:v>43313</c:v>
                </c:pt>
                <c:pt idx="56">
                  <c:v>43344</c:v>
                </c:pt>
                <c:pt idx="57">
                  <c:v>43374</c:v>
                </c:pt>
                <c:pt idx="58">
                  <c:v>43405</c:v>
                </c:pt>
                <c:pt idx="59">
                  <c:v>43435</c:v>
                </c:pt>
                <c:pt idx="60">
                  <c:v>43466</c:v>
                </c:pt>
                <c:pt idx="61">
                  <c:v>43497</c:v>
                </c:pt>
                <c:pt idx="62">
                  <c:v>43525</c:v>
                </c:pt>
                <c:pt idx="63">
                  <c:v>43556</c:v>
                </c:pt>
                <c:pt idx="64">
                  <c:v>43586</c:v>
                </c:pt>
                <c:pt idx="65">
                  <c:v>43617</c:v>
                </c:pt>
                <c:pt idx="66">
                  <c:v>43647</c:v>
                </c:pt>
                <c:pt idx="67">
                  <c:v>43678</c:v>
                </c:pt>
                <c:pt idx="68">
                  <c:v>43709</c:v>
                </c:pt>
                <c:pt idx="69">
                  <c:v>43739</c:v>
                </c:pt>
                <c:pt idx="70">
                  <c:v>43770</c:v>
                </c:pt>
                <c:pt idx="71">
                  <c:v>43800</c:v>
                </c:pt>
              </c:numCache>
            </c:numRef>
          </c:cat>
          <c:val>
            <c:numRef>
              <c:f>'Fig34'!$B$28:$B$99</c:f>
              <c:numCache>
                <c:formatCode>#,##0</c:formatCode>
                <c:ptCount val="72"/>
                <c:pt idx="0">
                  <c:v>11649.3</c:v>
                </c:pt>
                <c:pt idx="1">
                  <c:v>11721.3</c:v>
                </c:pt>
                <c:pt idx="2">
                  <c:v>11790.7</c:v>
                </c:pt>
                <c:pt idx="3">
                  <c:v>11824.2</c:v>
                </c:pt>
                <c:pt idx="4">
                  <c:v>11867.7</c:v>
                </c:pt>
                <c:pt idx="5">
                  <c:v>11922.6</c:v>
                </c:pt>
                <c:pt idx="6">
                  <c:v>11943.1</c:v>
                </c:pt>
                <c:pt idx="7">
                  <c:v>12006.1</c:v>
                </c:pt>
                <c:pt idx="8">
                  <c:v>12036.7</c:v>
                </c:pt>
                <c:pt idx="9">
                  <c:v>12105.2</c:v>
                </c:pt>
                <c:pt idx="10">
                  <c:v>12172</c:v>
                </c:pt>
                <c:pt idx="11">
                  <c:v>12231.6</c:v>
                </c:pt>
                <c:pt idx="12">
                  <c:v>12271</c:v>
                </c:pt>
                <c:pt idx="13">
                  <c:v>12315.9</c:v>
                </c:pt>
                <c:pt idx="14">
                  <c:v>12306.1</c:v>
                </c:pt>
                <c:pt idx="15">
                  <c:v>12378.7</c:v>
                </c:pt>
                <c:pt idx="16">
                  <c:v>12423.1</c:v>
                </c:pt>
                <c:pt idx="17">
                  <c:v>12440.8</c:v>
                </c:pt>
                <c:pt idx="18">
                  <c:v>12439</c:v>
                </c:pt>
                <c:pt idx="19">
                  <c:v>12470.2</c:v>
                </c:pt>
                <c:pt idx="20">
                  <c:v>12503.2</c:v>
                </c:pt>
                <c:pt idx="21">
                  <c:v>12556</c:v>
                </c:pt>
                <c:pt idx="22">
                  <c:v>12556.8</c:v>
                </c:pt>
                <c:pt idx="23">
                  <c:v>12570.8</c:v>
                </c:pt>
                <c:pt idx="24">
                  <c:v>12563.9</c:v>
                </c:pt>
                <c:pt idx="25">
                  <c:v>12555.7</c:v>
                </c:pt>
                <c:pt idx="26">
                  <c:v>12583.5</c:v>
                </c:pt>
                <c:pt idx="27">
                  <c:v>12611.9</c:v>
                </c:pt>
                <c:pt idx="28">
                  <c:v>12626.8</c:v>
                </c:pt>
                <c:pt idx="29">
                  <c:v>12643</c:v>
                </c:pt>
                <c:pt idx="30">
                  <c:v>12663.5</c:v>
                </c:pt>
                <c:pt idx="31">
                  <c:v>12646</c:v>
                </c:pt>
                <c:pt idx="32">
                  <c:v>12638.3</c:v>
                </c:pt>
                <c:pt idx="33">
                  <c:v>12613.4</c:v>
                </c:pt>
                <c:pt idx="34">
                  <c:v>12589.4</c:v>
                </c:pt>
                <c:pt idx="35">
                  <c:v>12569.9</c:v>
                </c:pt>
                <c:pt idx="36">
                  <c:v>12627.4</c:v>
                </c:pt>
                <c:pt idx="37">
                  <c:v>12672.3</c:v>
                </c:pt>
                <c:pt idx="38">
                  <c:v>12741.5</c:v>
                </c:pt>
                <c:pt idx="39">
                  <c:v>12732.6</c:v>
                </c:pt>
                <c:pt idx="40">
                  <c:v>12786.2</c:v>
                </c:pt>
                <c:pt idx="41">
                  <c:v>12778.1</c:v>
                </c:pt>
                <c:pt idx="42">
                  <c:v>12786.9</c:v>
                </c:pt>
                <c:pt idx="43">
                  <c:v>12778.4</c:v>
                </c:pt>
                <c:pt idx="44">
                  <c:v>12783.8</c:v>
                </c:pt>
                <c:pt idx="45">
                  <c:v>12808</c:v>
                </c:pt>
                <c:pt idx="46">
                  <c:v>12810.5</c:v>
                </c:pt>
                <c:pt idx="47">
                  <c:v>12838.6</c:v>
                </c:pt>
                <c:pt idx="48">
                  <c:v>12965.237111</c:v>
                </c:pt>
                <c:pt idx="49">
                  <c:v>13017.485111</c:v>
                </c:pt>
                <c:pt idx="50">
                  <c:v>13057.22</c:v>
                </c:pt>
                <c:pt idx="51">
                  <c:v>13063.97</c:v>
                </c:pt>
                <c:pt idx="52">
                  <c:v>13094.04</c:v>
                </c:pt>
                <c:pt idx="53">
                  <c:v>13126.94</c:v>
                </c:pt>
                <c:pt idx="54">
                  <c:v>13166.31</c:v>
                </c:pt>
                <c:pt idx="55">
                  <c:v>13202.18</c:v>
                </c:pt>
                <c:pt idx="56">
                  <c:v>13238.15</c:v>
                </c:pt>
                <c:pt idx="57">
                  <c:v>13266.13</c:v>
                </c:pt>
                <c:pt idx="58">
                  <c:v>13308.44</c:v>
                </c:pt>
                <c:pt idx="59">
                  <c:v>13356.95</c:v>
                </c:pt>
                <c:pt idx="60">
                  <c:v>13430.5</c:v>
                </c:pt>
                <c:pt idx="61">
                  <c:v>13477.3</c:v>
                </c:pt>
                <c:pt idx="62">
                  <c:v>13516.2</c:v>
                </c:pt>
                <c:pt idx="63">
                  <c:v>13536.21</c:v>
                </c:pt>
                <c:pt idx="64">
                  <c:v>13567.5</c:v>
                </c:pt>
                <c:pt idx="65">
                  <c:v>13599.1</c:v>
                </c:pt>
                <c:pt idx="66">
                  <c:v>13630.93</c:v>
                </c:pt>
                <c:pt idx="67">
                  <c:v>13663.21</c:v>
                </c:pt>
                <c:pt idx="68">
                  <c:v>13695.87</c:v>
                </c:pt>
                <c:pt idx="69">
                  <c:v>13727.24</c:v>
                </c:pt>
                <c:pt idx="70">
                  <c:v>13761.89</c:v>
                </c:pt>
                <c:pt idx="71">
                  <c:v>13798.14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75843184"/>
        <c:axId val="475843744"/>
      </c:lineChart>
      <c:scatterChart>
        <c:scatterStyle val="lineMarker"/>
        <c:varyColors val="0"/>
        <c:ser>
          <c:idx val="1"/>
          <c:order val="1"/>
          <c:tx>
            <c:strRef>
              <c:f>'Fig34'!$B$102</c:f>
              <c:strCache>
                <c:ptCount val="1"/>
                <c:pt idx="0">
                  <c:v>Forecast</c:v>
                </c:pt>
              </c:strCache>
            </c:strRef>
          </c:tx>
          <c:spPr>
            <a:ln w="15875">
              <a:solidFill>
                <a:schemeClr val="tx1"/>
              </a:solidFill>
              <a:prstDash val="sysDash"/>
            </a:ln>
          </c:spPr>
          <c:marker>
            <c:symbol val="none"/>
          </c:marker>
          <c:dLbls>
            <c:dLbl>
              <c:idx val="0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1"/>
              <c:layout>
                <c:manualLayout>
                  <c:x val="2.0905740440981476E-2"/>
                  <c:y val="2.7613412228796905E-2"/>
                </c:manualLayout>
              </c:layout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/>
              </c:extLst>
            </c:dLbl>
            <c:spPr>
              <a:noFill/>
              <a:ln>
                <a:noFill/>
              </a:ln>
              <a:effectLst/>
            </c:sp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'Fig34'!$A$103:$A$104</c:f>
              <c:numCache>
                <c:formatCode>General</c:formatCode>
                <c:ptCount val="2"/>
                <c:pt idx="0">
                  <c:v>50.5</c:v>
                </c:pt>
                <c:pt idx="1">
                  <c:v>50.5</c:v>
                </c:pt>
              </c:numCache>
            </c:numRef>
          </c:xVal>
          <c:yVal>
            <c:numRef>
              <c:f>'Fig34'!$B$103:$B$104</c:f>
              <c:numCache>
                <c:formatCode>General</c:formatCode>
                <c:ptCount val="2"/>
                <c:pt idx="0">
                  <c:v>-1</c:v>
                </c:pt>
                <c:pt idx="1">
                  <c:v>1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75844864"/>
        <c:axId val="475844304"/>
      </c:scatterChart>
      <c:dateAx>
        <c:axId val="475843184"/>
        <c:scaling>
          <c:orientation val="minMax"/>
        </c:scaling>
        <c:delete val="0"/>
        <c:axPos val="b"/>
        <c:numFmt formatCode="mmm\ yyyy" sourceLinked="1"/>
        <c:majorTickMark val="cross"/>
        <c:minorTickMark val="out"/>
        <c:tickLblPos val="nextTo"/>
        <c:spPr>
          <a:ln>
            <a:solidFill>
              <a:schemeClr val="tx1"/>
            </a:solidFill>
          </a:ln>
        </c:spPr>
        <c:crossAx val="475843744"/>
        <c:crosses val="autoZero"/>
        <c:auto val="1"/>
        <c:lblOffset val="100"/>
        <c:baseTimeUnit val="months"/>
        <c:majorUnit val="12"/>
        <c:majorTimeUnit val="months"/>
        <c:minorUnit val="1"/>
        <c:minorTimeUnit val="months"/>
      </c:dateAx>
      <c:valAx>
        <c:axId val="475843744"/>
        <c:scaling>
          <c:orientation val="minMax"/>
          <c:max val="14000"/>
          <c:min val="10800"/>
        </c:scaling>
        <c:delete val="0"/>
        <c:axPos val="l"/>
        <c:majorGridlines>
          <c:spPr>
            <a:ln>
              <a:solidFill>
                <a:schemeClr val="bg1">
                  <a:lumMod val="75000"/>
                </a:schemeClr>
              </a:solidFill>
            </a:ln>
          </c:spPr>
        </c:majorGridlines>
        <c:numFmt formatCode="#,##0" sourceLinked="1"/>
        <c:majorTickMark val="out"/>
        <c:minorTickMark val="none"/>
        <c:tickLblPos val="nextTo"/>
        <c:spPr>
          <a:ln>
            <a:noFill/>
          </a:ln>
        </c:spPr>
        <c:crossAx val="475843184"/>
        <c:crosses val="autoZero"/>
        <c:crossBetween val="between"/>
        <c:majorUnit val="400"/>
      </c:valAx>
      <c:valAx>
        <c:axId val="475844304"/>
        <c:scaling>
          <c:orientation val="minMax"/>
          <c:max val="0.21000000000000002"/>
          <c:min val="-6.0000000000000012E-2"/>
        </c:scaling>
        <c:delete val="0"/>
        <c:axPos val="r"/>
        <c:numFmt formatCode="0%" sourceLinked="0"/>
        <c:majorTickMark val="out"/>
        <c:minorTickMark val="none"/>
        <c:tickLblPos val="nextTo"/>
        <c:spPr>
          <a:ln>
            <a:noFill/>
          </a:ln>
        </c:spPr>
        <c:crossAx val="475844864"/>
        <c:crosses val="max"/>
        <c:crossBetween val="between"/>
        <c:majorUnit val="3.0000000000000006E-2"/>
      </c:valAx>
      <c:catAx>
        <c:axId val="475844864"/>
        <c:scaling>
          <c:orientation val="minMax"/>
        </c:scaling>
        <c:delete val="0"/>
        <c:axPos val="b"/>
        <c:numFmt formatCode="mmm\ yyyy" sourceLinked="1"/>
        <c:majorTickMark val="cross"/>
        <c:minorTickMark val="none"/>
        <c:tickLblPos val="none"/>
        <c:spPr>
          <a:ln>
            <a:solidFill>
              <a:schemeClr val="tx1">
                <a:lumMod val="50000"/>
                <a:lumOff val="50000"/>
              </a:schemeClr>
            </a:solidFill>
          </a:ln>
        </c:spPr>
        <c:crossAx val="475844304"/>
        <c:crossesAt val="0"/>
        <c:auto val="0"/>
        <c:lblAlgn val="ctr"/>
        <c:lblOffset val="100"/>
        <c:tickLblSkip val="12"/>
        <c:tickMarkSkip val="12"/>
        <c:noMultiLvlLbl val="0"/>
      </c:catAx>
    </c:plotArea>
    <c:legend>
      <c:legendPos val="l"/>
      <c:legendEntry>
        <c:idx val="2"/>
        <c:delete val="1"/>
      </c:legendEntry>
      <c:layout>
        <c:manualLayout>
          <c:xMode val="edge"/>
          <c:yMode val="edge"/>
          <c:x val="8.323648568319203E-2"/>
          <c:y val="0.19186863451113836"/>
          <c:w val="0.47512195121952372"/>
          <c:h val="0.14745313640528662"/>
        </c:manualLayout>
      </c:layout>
      <c:overlay val="1"/>
    </c:legend>
    <c:plotVisOnly val="1"/>
    <c:dispBlanksAs val="gap"/>
    <c:showDLblsOverMax val="0"/>
  </c:chart>
  <c:spPr>
    <a:ln>
      <a:noFill/>
    </a:ln>
  </c:spPr>
  <c:txPr>
    <a:bodyPr/>
    <a:lstStyle/>
    <a:p>
      <a:pPr>
        <a:defRPr>
          <a:latin typeface="Arial" pitchFamily="34" charset="0"/>
          <a:cs typeface="Arial" pitchFamily="34" charset="0"/>
        </a:defRPr>
      </a:pPr>
      <a:endParaRPr lang="en-US"/>
    </a:p>
  </c:txPr>
  <c:printSettings>
    <c:headerFooter/>
    <c:pageMargins b="0.75000000000001465" l="0.70000000000000095" r="0.70000000000000095" t="0.75000000000001465" header="0.30000000000000032" footer="0.30000000000000032"/>
    <c:pageSetup orientation="landscape"/>
  </c:printSettings>
  <c:userShapes r:id="rId1"/>
</c:chartSpace>
</file>

<file path=xl/charts/chart3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 algn="l">
              <a:defRPr/>
            </a:pPr>
            <a:r>
              <a:rPr lang="en-US" sz="1400" b="0"/>
              <a:t>U.S. summer cooling degree days</a:t>
            </a:r>
          </a:p>
          <a:p>
            <a:pPr algn="l">
              <a:defRPr/>
            </a:pPr>
            <a:r>
              <a:rPr lang="en-US" sz="1000" b="0"/>
              <a:t>population</a:t>
            </a:r>
            <a:r>
              <a:rPr lang="en-US" sz="1000" b="0" baseline="0"/>
              <a:t>-weighted</a:t>
            </a:r>
            <a:endParaRPr lang="en-US" sz="1000" b="0"/>
          </a:p>
        </c:rich>
      </c:tx>
      <c:layout>
        <c:manualLayout>
          <c:xMode val="edge"/>
          <c:yMode val="edge"/>
          <c:x val="1.4709502775567701E-2"/>
          <c:y val="1.5779092702169626E-2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7.8480433848207992E-2"/>
          <c:y val="0.17357001972386588"/>
          <c:w val="0.89596788206352251"/>
          <c:h val="0.58565407134759062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'Fig29'!$B$26</c:f>
              <c:strCache>
                <c:ptCount val="1"/>
                <c:pt idx="0">
                  <c:v>2016</c:v>
                </c:pt>
              </c:strCache>
            </c:strRef>
          </c:tx>
          <c:spPr>
            <a:solidFill>
              <a:schemeClr val="accent3"/>
            </a:solidFill>
          </c:spPr>
          <c:invertIfNegative val="0"/>
          <c:cat>
            <c:strRef>
              <c:f>'Fig29'!$A$27:$A$32</c:f>
              <c:strCache>
                <c:ptCount val="6"/>
                <c:pt idx="0">
                  <c:v>April</c:v>
                </c:pt>
                <c:pt idx="1">
                  <c:v>May</c:v>
                </c:pt>
                <c:pt idx="2">
                  <c:v>June</c:v>
                </c:pt>
                <c:pt idx="3">
                  <c:v>July</c:v>
                </c:pt>
                <c:pt idx="4">
                  <c:v>August</c:v>
                </c:pt>
                <c:pt idx="5">
                  <c:v>September</c:v>
                </c:pt>
              </c:strCache>
            </c:strRef>
          </c:cat>
          <c:val>
            <c:numRef>
              <c:f>'Fig29'!$B$27:$B$32</c:f>
              <c:numCache>
                <c:formatCode>0</c:formatCode>
                <c:ptCount val="6"/>
                <c:pt idx="0">
                  <c:v>42.468016165000002</c:v>
                </c:pt>
                <c:pt idx="1">
                  <c:v>97.462454489999999</c:v>
                </c:pt>
                <c:pt idx="2">
                  <c:v>270.73293580000001</c:v>
                </c:pt>
                <c:pt idx="3">
                  <c:v>383.63159738000002</c:v>
                </c:pt>
                <c:pt idx="4">
                  <c:v>361.91261594999997</c:v>
                </c:pt>
                <c:pt idx="5">
                  <c:v>219.17432138000001</c:v>
                </c:pt>
              </c:numCache>
            </c:numRef>
          </c:val>
        </c:ser>
        <c:ser>
          <c:idx val="1"/>
          <c:order val="1"/>
          <c:tx>
            <c:strRef>
              <c:f>'Fig29'!$C$26</c:f>
              <c:strCache>
                <c:ptCount val="1"/>
                <c:pt idx="0">
                  <c:v>2017</c:v>
                </c:pt>
              </c:strCache>
            </c:strRef>
          </c:tx>
          <c:invertIfNegative val="0"/>
          <c:cat>
            <c:strRef>
              <c:f>'Fig29'!$A$27:$A$32</c:f>
              <c:strCache>
                <c:ptCount val="6"/>
                <c:pt idx="0">
                  <c:v>April</c:v>
                </c:pt>
                <c:pt idx="1">
                  <c:v>May</c:v>
                </c:pt>
                <c:pt idx="2">
                  <c:v>June</c:v>
                </c:pt>
                <c:pt idx="3">
                  <c:v>July</c:v>
                </c:pt>
                <c:pt idx="4">
                  <c:v>August</c:v>
                </c:pt>
                <c:pt idx="5">
                  <c:v>September</c:v>
                </c:pt>
              </c:strCache>
            </c:strRef>
          </c:cat>
          <c:val>
            <c:numRef>
              <c:f>'Fig29'!$C$27:$C$32</c:f>
              <c:numCache>
                <c:formatCode>0</c:formatCode>
                <c:ptCount val="6"/>
                <c:pt idx="0">
                  <c:v>55.971562085000002</c:v>
                </c:pt>
                <c:pt idx="1">
                  <c:v>105.55275057</c:v>
                </c:pt>
                <c:pt idx="2">
                  <c:v>240.76683595</c:v>
                </c:pt>
                <c:pt idx="3">
                  <c:v>362.85169373999997</c:v>
                </c:pt>
                <c:pt idx="4">
                  <c:v>291.08482063999998</c:v>
                </c:pt>
                <c:pt idx="5">
                  <c:v>183.82571612999999</c:v>
                </c:pt>
              </c:numCache>
            </c:numRef>
          </c:val>
        </c:ser>
        <c:ser>
          <c:idx val="2"/>
          <c:order val="2"/>
          <c:tx>
            <c:strRef>
              <c:f>'Fig29'!$D$26</c:f>
              <c:strCache>
                <c:ptCount val="1"/>
                <c:pt idx="0">
                  <c:v>2018</c:v>
                </c:pt>
              </c:strCache>
            </c:strRef>
          </c:tx>
          <c:spPr>
            <a:solidFill>
              <a:schemeClr val="accent1"/>
            </a:solidFill>
          </c:spPr>
          <c:invertIfNegative val="0"/>
          <c:cat>
            <c:strRef>
              <c:f>'Fig29'!$A$27:$A$32</c:f>
              <c:strCache>
                <c:ptCount val="6"/>
                <c:pt idx="0">
                  <c:v>April</c:v>
                </c:pt>
                <c:pt idx="1">
                  <c:v>May</c:v>
                </c:pt>
                <c:pt idx="2">
                  <c:v>June</c:v>
                </c:pt>
                <c:pt idx="3">
                  <c:v>July</c:v>
                </c:pt>
                <c:pt idx="4">
                  <c:v>August</c:v>
                </c:pt>
                <c:pt idx="5">
                  <c:v>September</c:v>
                </c:pt>
              </c:strCache>
            </c:strRef>
          </c:cat>
          <c:val>
            <c:numRef>
              <c:f>'Fig29'!$D$27:$D$32</c:f>
              <c:numCache>
                <c:formatCode>0</c:formatCode>
                <c:ptCount val="6"/>
                <c:pt idx="0">
                  <c:v>41.7755145</c:v>
                </c:pt>
                <c:pt idx="1">
                  <c:v>121.14023027</c:v>
                </c:pt>
                <c:pt idx="2">
                  <c:v>238.48415304</c:v>
                </c:pt>
                <c:pt idx="3">
                  <c:v>348.15060821999998</c:v>
                </c:pt>
                <c:pt idx="4">
                  <c:v>323.93048766999999</c:v>
                </c:pt>
                <c:pt idx="5">
                  <c:v>176.25896764000001</c:v>
                </c:pt>
              </c:numCache>
            </c:numRef>
          </c:val>
        </c:ser>
        <c:ser>
          <c:idx val="3"/>
          <c:order val="3"/>
          <c:tx>
            <c:strRef>
              <c:f>'Fig29'!$E$26</c:f>
              <c:strCache>
                <c:ptCount val="1"/>
                <c:pt idx="0">
                  <c:v>2019</c:v>
                </c:pt>
              </c:strCache>
            </c:strRef>
          </c:tx>
          <c:spPr>
            <a:solidFill>
              <a:schemeClr val="accent4"/>
            </a:solidFill>
          </c:spPr>
          <c:invertIfNegative val="0"/>
          <c:cat>
            <c:strRef>
              <c:f>'Fig29'!$A$27:$A$32</c:f>
              <c:strCache>
                <c:ptCount val="6"/>
                <c:pt idx="0">
                  <c:v>April</c:v>
                </c:pt>
                <c:pt idx="1">
                  <c:v>May</c:v>
                </c:pt>
                <c:pt idx="2">
                  <c:v>June</c:v>
                </c:pt>
                <c:pt idx="3">
                  <c:v>July</c:v>
                </c:pt>
                <c:pt idx="4">
                  <c:v>August</c:v>
                </c:pt>
                <c:pt idx="5">
                  <c:v>September</c:v>
                </c:pt>
              </c:strCache>
            </c:strRef>
          </c:cat>
          <c:val>
            <c:numRef>
              <c:f>'Fig29'!$E$27:$E$32</c:f>
              <c:numCache>
                <c:formatCode>0</c:formatCode>
                <c:ptCount val="6"/>
                <c:pt idx="0">
                  <c:v>38.085971849000003</c:v>
                </c:pt>
                <c:pt idx="1">
                  <c:v>114.76199269999999</c:v>
                </c:pt>
                <c:pt idx="2">
                  <c:v>238.92306056999999</c:v>
                </c:pt>
                <c:pt idx="3">
                  <c:v>348.55042580000003</c:v>
                </c:pt>
                <c:pt idx="4">
                  <c:v>324.36673216999998</c:v>
                </c:pt>
                <c:pt idx="5">
                  <c:v>176.72048233999999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475851024"/>
        <c:axId val="475851584"/>
      </c:barChart>
      <c:lineChart>
        <c:grouping val="standard"/>
        <c:varyColors val="0"/>
        <c:ser>
          <c:idx val="4"/>
          <c:order val="4"/>
          <c:tx>
            <c:strRef>
              <c:f>'Fig29'!$F$26</c:f>
              <c:strCache>
                <c:ptCount val="1"/>
                <c:pt idx="0">
                  <c:v>2008-2017 Avg</c:v>
                </c:pt>
              </c:strCache>
            </c:strRef>
          </c:tx>
          <c:spPr>
            <a:ln>
              <a:solidFill>
                <a:schemeClr val="tx1"/>
              </a:solidFill>
            </a:ln>
          </c:spPr>
          <c:marker>
            <c:symbol val="none"/>
          </c:marker>
          <c:cat>
            <c:strRef>
              <c:f>'Fig29'!$A$27:$A$32</c:f>
              <c:strCache>
                <c:ptCount val="6"/>
                <c:pt idx="0">
                  <c:v>April</c:v>
                </c:pt>
                <c:pt idx="1">
                  <c:v>May</c:v>
                </c:pt>
                <c:pt idx="2">
                  <c:v>June</c:v>
                </c:pt>
                <c:pt idx="3">
                  <c:v>July</c:v>
                </c:pt>
                <c:pt idx="4">
                  <c:v>August</c:v>
                </c:pt>
                <c:pt idx="5">
                  <c:v>September</c:v>
                </c:pt>
              </c:strCache>
            </c:strRef>
          </c:cat>
          <c:val>
            <c:numRef>
              <c:f>'Fig29'!$G$27:$G$32</c:f>
              <c:numCache>
                <c:formatCode>General</c:formatCode>
                <c:ptCount val="6"/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75851024"/>
        <c:axId val="475851584"/>
      </c:lineChart>
      <c:scatterChart>
        <c:scatterStyle val="lineMarker"/>
        <c:varyColors val="0"/>
        <c:ser>
          <c:idx val="5"/>
          <c:order val="5"/>
          <c:tx>
            <c:v>Average</c:v>
          </c:tx>
          <c:spPr>
            <a:ln w="28575">
              <a:noFill/>
            </a:ln>
          </c:spPr>
          <c:marker>
            <c:symbol val="none"/>
          </c:marker>
          <c:errBars>
            <c:errDir val="y"/>
            <c:errBarType val="both"/>
            <c:errValType val="fixedVal"/>
            <c:noEndCap val="0"/>
            <c:val val="0.4"/>
          </c:errBars>
          <c:errBars>
            <c:errDir val="x"/>
            <c:errBarType val="both"/>
            <c:errValType val="fixedVal"/>
            <c:noEndCap val="0"/>
            <c:val val="0.38000000000001088"/>
            <c:spPr>
              <a:ln w="25400">
                <a:solidFill>
                  <a:schemeClr val="tx1"/>
                </a:solidFill>
              </a:ln>
            </c:spPr>
          </c:errBars>
          <c:xVal>
            <c:strRef>
              <c:f>'Fig29'!$A$27:$A$32</c:f>
              <c:strCache>
                <c:ptCount val="6"/>
                <c:pt idx="0">
                  <c:v>April</c:v>
                </c:pt>
                <c:pt idx="1">
                  <c:v>May</c:v>
                </c:pt>
                <c:pt idx="2">
                  <c:v>June</c:v>
                </c:pt>
                <c:pt idx="3">
                  <c:v>July</c:v>
                </c:pt>
                <c:pt idx="4">
                  <c:v>August</c:v>
                </c:pt>
                <c:pt idx="5">
                  <c:v>September</c:v>
                </c:pt>
              </c:strCache>
            </c:strRef>
          </c:xVal>
          <c:yVal>
            <c:numRef>
              <c:f>'Fig29'!$F$27:$F$32</c:f>
              <c:numCache>
                <c:formatCode>0</c:formatCode>
                <c:ptCount val="6"/>
                <c:pt idx="0">
                  <c:v>42.544919999999998</c:v>
                </c:pt>
                <c:pt idx="1">
                  <c:v>114.3515</c:v>
                </c:pt>
                <c:pt idx="2">
                  <c:v>251.2396</c:v>
                </c:pt>
                <c:pt idx="3">
                  <c:v>351.92230000000001</c:v>
                </c:pt>
                <c:pt idx="4">
                  <c:v>316.26639999999998</c:v>
                </c:pt>
                <c:pt idx="5">
                  <c:v>186.98670000000001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75852704"/>
        <c:axId val="475852144"/>
      </c:scatterChart>
      <c:catAx>
        <c:axId val="475851024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crossAx val="475851584"/>
        <c:crosses val="autoZero"/>
        <c:auto val="1"/>
        <c:lblAlgn val="ctr"/>
        <c:lblOffset val="100"/>
        <c:noMultiLvlLbl val="0"/>
      </c:catAx>
      <c:valAx>
        <c:axId val="475851584"/>
        <c:scaling>
          <c:orientation val="minMax"/>
          <c:max val="400"/>
          <c:min val="0"/>
        </c:scaling>
        <c:delete val="0"/>
        <c:axPos val="l"/>
        <c:majorGridlines>
          <c:spPr>
            <a:ln>
              <a:solidFill>
                <a:schemeClr val="bg1">
                  <a:lumMod val="75000"/>
                </a:schemeClr>
              </a:solidFill>
            </a:ln>
          </c:spPr>
        </c:majorGridlines>
        <c:numFmt formatCode="0" sourceLinked="1"/>
        <c:majorTickMark val="out"/>
        <c:minorTickMark val="none"/>
        <c:tickLblPos val="nextTo"/>
        <c:spPr>
          <a:ln>
            <a:noFill/>
          </a:ln>
        </c:spPr>
        <c:crossAx val="475851024"/>
        <c:crosses val="autoZero"/>
        <c:crossBetween val="between"/>
        <c:majorUnit val="50"/>
      </c:valAx>
      <c:valAx>
        <c:axId val="475852144"/>
        <c:scaling>
          <c:orientation val="minMax"/>
          <c:max val="400"/>
          <c:min val="0"/>
        </c:scaling>
        <c:delete val="0"/>
        <c:axPos val="r"/>
        <c:numFmt formatCode="0" sourceLinked="1"/>
        <c:majorTickMark val="none"/>
        <c:minorTickMark val="none"/>
        <c:tickLblPos val="none"/>
        <c:spPr>
          <a:ln>
            <a:noFill/>
          </a:ln>
        </c:spPr>
        <c:crossAx val="475852704"/>
        <c:crosses val="max"/>
        <c:crossBetween val="midCat"/>
        <c:majorUnit val="50"/>
      </c:valAx>
      <c:valAx>
        <c:axId val="475852704"/>
        <c:scaling>
          <c:orientation val="minMax"/>
        </c:scaling>
        <c:delete val="1"/>
        <c:axPos val="b"/>
        <c:majorTickMark val="out"/>
        <c:minorTickMark val="none"/>
        <c:tickLblPos val="none"/>
        <c:crossAx val="475852144"/>
        <c:crosses val="autoZero"/>
        <c:crossBetween val="midCat"/>
      </c:valAx>
    </c:plotArea>
    <c:legend>
      <c:legendPos val="l"/>
      <c:legendEntry>
        <c:idx val="4"/>
        <c:delete val="1"/>
      </c:legendEntry>
      <c:legendEntry>
        <c:idx val="5"/>
        <c:delete val="1"/>
      </c:legendEntry>
      <c:layout>
        <c:manualLayout>
          <c:xMode val="edge"/>
          <c:yMode val="edge"/>
          <c:x val="7.7129322249352983E-2"/>
          <c:y val="0.18422028607370827"/>
          <c:w val="0.12037166085946555"/>
          <c:h val="0.27738122971314977"/>
        </c:manualLayout>
      </c:layout>
      <c:overlay val="1"/>
    </c:legend>
    <c:plotVisOnly val="1"/>
    <c:dispBlanksAs val="gap"/>
    <c:showDLblsOverMax val="0"/>
  </c:chart>
  <c:spPr>
    <a:ln>
      <a:noFill/>
    </a:ln>
  </c:spPr>
  <c:txPr>
    <a:bodyPr/>
    <a:lstStyle/>
    <a:p>
      <a:pPr>
        <a:defRPr sz="1000">
          <a:latin typeface="Arial" pitchFamily="34" charset="0"/>
          <a:cs typeface="Arial" pitchFamily="34" charset="0"/>
        </a:defRPr>
      </a:pPr>
      <a:endParaRPr lang="en-US"/>
    </a:p>
  </c:txPr>
  <c:printSettings>
    <c:headerFooter/>
    <c:pageMargins b="0.75000000000001465" l="0.70000000000000095" r="0.70000000000000095" t="0.75000000000001465" header="0.30000000000000032" footer="0.30000000000000032"/>
    <c:pageSetup orientation="landscape"/>
  </c:printSettings>
  <c:userShapes r:id="rId1"/>
</c:chartSpace>
</file>

<file path=xl/charts/chart3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 algn="l">
              <a:defRPr/>
            </a:pPr>
            <a:r>
              <a:rPr lang="en-US" sz="1400" b="0"/>
              <a:t>U.S. winter heating degree days</a:t>
            </a:r>
          </a:p>
          <a:p>
            <a:pPr algn="l">
              <a:defRPr/>
            </a:pPr>
            <a:r>
              <a:rPr lang="en-US" sz="1000" b="0"/>
              <a:t>population</a:t>
            </a:r>
            <a:r>
              <a:rPr lang="en-US" sz="1000" b="0" baseline="0"/>
              <a:t>-weighted</a:t>
            </a:r>
            <a:endParaRPr lang="en-US" sz="1000" b="0"/>
          </a:p>
        </c:rich>
      </c:tx>
      <c:layout>
        <c:manualLayout>
          <c:xMode val="edge"/>
          <c:yMode val="edge"/>
          <c:x val="1.4709502775567701E-2"/>
          <c:y val="1.5779092702169626E-2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9.1395648714642383E-2"/>
          <c:y val="0.17357001972386588"/>
          <c:w val="0.8843534802052182"/>
          <c:h val="0.58565407134759062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'Fig30'!$B$26</c:f>
              <c:strCache>
                <c:ptCount val="1"/>
                <c:pt idx="0">
                  <c:v>2015/16</c:v>
                </c:pt>
              </c:strCache>
            </c:strRef>
          </c:tx>
          <c:spPr>
            <a:solidFill>
              <a:schemeClr val="accent3"/>
            </a:solidFill>
          </c:spPr>
          <c:invertIfNegative val="0"/>
          <c:cat>
            <c:strRef>
              <c:f>'Fig30'!$A$27:$A$32</c:f>
              <c:strCache>
                <c:ptCount val="6"/>
                <c:pt idx="0">
                  <c:v>October</c:v>
                </c:pt>
                <c:pt idx="1">
                  <c:v>November</c:v>
                </c:pt>
                <c:pt idx="2">
                  <c:v>December</c:v>
                </c:pt>
                <c:pt idx="3">
                  <c:v>January</c:v>
                </c:pt>
                <c:pt idx="4">
                  <c:v>February</c:v>
                </c:pt>
                <c:pt idx="5">
                  <c:v>March</c:v>
                </c:pt>
              </c:strCache>
            </c:strRef>
          </c:cat>
          <c:val>
            <c:numRef>
              <c:f>'Fig30'!$B$27:$B$32</c:f>
              <c:numCache>
                <c:formatCode>0</c:formatCode>
                <c:ptCount val="6"/>
                <c:pt idx="0">
                  <c:v>227.18255966000001</c:v>
                </c:pt>
                <c:pt idx="1">
                  <c:v>445.21403150999998</c:v>
                </c:pt>
                <c:pt idx="2">
                  <c:v>581.26997355000003</c:v>
                </c:pt>
                <c:pt idx="3">
                  <c:v>870.80365286000006</c:v>
                </c:pt>
                <c:pt idx="4">
                  <c:v>628.00628721999999</c:v>
                </c:pt>
                <c:pt idx="5">
                  <c:v>449.81198554000002</c:v>
                </c:pt>
              </c:numCache>
            </c:numRef>
          </c:val>
        </c:ser>
        <c:ser>
          <c:idx val="1"/>
          <c:order val="1"/>
          <c:tx>
            <c:strRef>
              <c:f>'Fig30'!$C$26</c:f>
              <c:strCache>
                <c:ptCount val="1"/>
                <c:pt idx="0">
                  <c:v>2016/17</c:v>
                </c:pt>
              </c:strCache>
            </c:strRef>
          </c:tx>
          <c:invertIfNegative val="0"/>
          <c:cat>
            <c:strRef>
              <c:f>'Fig30'!$A$27:$A$32</c:f>
              <c:strCache>
                <c:ptCount val="6"/>
                <c:pt idx="0">
                  <c:v>October</c:v>
                </c:pt>
                <c:pt idx="1">
                  <c:v>November</c:v>
                </c:pt>
                <c:pt idx="2">
                  <c:v>December</c:v>
                </c:pt>
                <c:pt idx="3">
                  <c:v>January</c:v>
                </c:pt>
                <c:pt idx="4">
                  <c:v>February</c:v>
                </c:pt>
                <c:pt idx="5">
                  <c:v>March</c:v>
                </c:pt>
              </c:strCache>
            </c:strRef>
          </c:cat>
          <c:val>
            <c:numRef>
              <c:f>'Fig30'!$C$27:$C$32</c:f>
              <c:numCache>
                <c:formatCode>0</c:formatCode>
                <c:ptCount val="6"/>
                <c:pt idx="0">
                  <c:v>197.62480897</c:v>
                </c:pt>
                <c:pt idx="1">
                  <c:v>418.20225488</c:v>
                </c:pt>
                <c:pt idx="2">
                  <c:v>782.96642694000002</c:v>
                </c:pt>
                <c:pt idx="3">
                  <c:v>766.90854278999996</c:v>
                </c:pt>
                <c:pt idx="4">
                  <c:v>547.52980441</c:v>
                </c:pt>
                <c:pt idx="5">
                  <c:v>543.41017285999999</c:v>
                </c:pt>
              </c:numCache>
            </c:numRef>
          </c:val>
        </c:ser>
        <c:ser>
          <c:idx val="2"/>
          <c:order val="2"/>
          <c:tx>
            <c:strRef>
              <c:f>'Fig30'!$D$26</c:f>
              <c:strCache>
                <c:ptCount val="1"/>
                <c:pt idx="0">
                  <c:v>2017/18</c:v>
                </c:pt>
              </c:strCache>
            </c:strRef>
          </c:tx>
          <c:spPr>
            <a:solidFill>
              <a:schemeClr val="accent1"/>
            </a:solidFill>
          </c:spPr>
          <c:invertIfNegative val="0"/>
          <c:cat>
            <c:strRef>
              <c:f>'Fig30'!$A$27:$A$32</c:f>
              <c:strCache>
                <c:ptCount val="6"/>
                <c:pt idx="0">
                  <c:v>October</c:v>
                </c:pt>
                <c:pt idx="1">
                  <c:v>November</c:v>
                </c:pt>
                <c:pt idx="2">
                  <c:v>December</c:v>
                </c:pt>
                <c:pt idx="3">
                  <c:v>January</c:v>
                </c:pt>
                <c:pt idx="4">
                  <c:v>February</c:v>
                </c:pt>
                <c:pt idx="5">
                  <c:v>March</c:v>
                </c:pt>
              </c:strCache>
            </c:strRef>
          </c:cat>
          <c:val>
            <c:numRef>
              <c:f>'Fig30'!$D$27:$D$32</c:f>
              <c:numCache>
                <c:formatCode>0</c:formatCode>
                <c:ptCount val="6"/>
                <c:pt idx="0">
                  <c:v>193.02399027000001</c:v>
                </c:pt>
                <c:pt idx="1">
                  <c:v>490.48211606000001</c:v>
                </c:pt>
                <c:pt idx="2">
                  <c:v>797.16614002999995</c:v>
                </c:pt>
                <c:pt idx="3">
                  <c:v>896.22025446999999</c:v>
                </c:pt>
                <c:pt idx="4">
                  <c:v>593.07329382</c:v>
                </c:pt>
                <c:pt idx="5">
                  <c:v>564.34440792999999</c:v>
                </c:pt>
              </c:numCache>
            </c:numRef>
          </c:val>
        </c:ser>
        <c:ser>
          <c:idx val="3"/>
          <c:order val="3"/>
          <c:tx>
            <c:strRef>
              <c:f>'Fig30'!$E$26</c:f>
              <c:strCache>
                <c:ptCount val="1"/>
                <c:pt idx="0">
                  <c:v>2018/19</c:v>
                </c:pt>
              </c:strCache>
            </c:strRef>
          </c:tx>
          <c:spPr>
            <a:solidFill>
              <a:schemeClr val="accent4"/>
            </a:solidFill>
          </c:spPr>
          <c:invertIfNegative val="0"/>
          <c:cat>
            <c:strRef>
              <c:f>'Fig30'!$A$27:$A$32</c:f>
              <c:strCache>
                <c:ptCount val="6"/>
                <c:pt idx="0">
                  <c:v>October</c:v>
                </c:pt>
                <c:pt idx="1">
                  <c:v>November</c:v>
                </c:pt>
                <c:pt idx="2">
                  <c:v>December</c:v>
                </c:pt>
                <c:pt idx="3">
                  <c:v>January</c:v>
                </c:pt>
                <c:pt idx="4">
                  <c:v>February</c:v>
                </c:pt>
                <c:pt idx="5">
                  <c:v>March</c:v>
                </c:pt>
              </c:strCache>
            </c:strRef>
          </c:cat>
          <c:val>
            <c:numRef>
              <c:f>'Fig30'!$E$27:$E$32</c:f>
              <c:numCache>
                <c:formatCode>0</c:formatCode>
                <c:ptCount val="6"/>
                <c:pt idx="0">
                  <c:v>249.31282474</c:v>
                </c:pt>
                <c:pt idx="1">
                  <c:v>496.01834910000002</c:v>
                </c:pt>
                <c:pt idx="2">
                  <c:v>781.04677795999999</c:v>
                </c:pt>
                <c:pt idx="3">
                  <c:v>854.91467926999997</c:v>
                </c:pt>
                <c:pt idx="4">
                  <c:v>692.66757414999995</c:v>
                </c:pt>
                <c:pt idx="5">
                  <c:v>566.69971066000005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476688864"/>
        <c:axId val="476689424"/>
      </c:barChart>
      <c:lineChart>
        <c:grouping val="standard"/>
        <c:varyColors val="0"/>
        <c:ser>
          <c:idx val="4"/>
          <c:order val="4"/>
          <c:tx>
            <c:strRef>
              <c:f>'Fig30'!$F$26</c:f>
              <c:strCache>
                <c:ptCount val="1"/>
                <c:pt idx="0">
                  <c:v>2007-2017 Avg</c:v>
                </c:pt>
              </c:strCache>
            </c:strRef>
          </c:tx>
          <c:spPr>
            <a:ln>
              <a:solidFill>
                <a:schemeClr val="tx1"/>
              </a:solidFill>
            </a:ln>
          </c:spPr>
          <c:marker>
            <c:symbol val="none"/>
          </c:marker>
          <c:cat>
            <c:strRef>
              <c:f>'Fig30'!$A$27:$A$32</c:f>
              <c:strCache>
                <c:ptCount val="6"/>
                <c:pt idx="0">
                  <c:v>October</c:v>
                </c:pt>
                <c:pt idx="1">
                  <c:v>November</c:v>
                </c:pt>
                <c:pt idx="2">
                  <c:v>December</c:v>
                </c:pt>
                <c:pt idx="3">
                  <c:v>January</c:v>
                </c:pt>
                <c:pt idx="4">
                  <c:v>February</c:v>
                </c:pt>
                <c:pt idx="5">
                  <c:v>March</c:v>
                </c:pt>
              </c:strCache>
            </c:strRef>
          </c:cat>
          <c:val>
            <c:numRef>
              <c:f>'Fig30'!$G$27:$G$32</c:f>
              <c:numCache>
                <c:formatCode>General</c:formatCode>
                <c:ptCount val="6"/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76688864"/>
        <c:axId val="476689424"/>
      </c:lineChart>
      <c:scatterChart>
        <c:scatterStyle val="lineMarker"/>
        <c:varyColors val="0"/>
        <c:ser>
          <c:idx val="5"/>
          <c:order val="5"/>
          <c:tx>
            <c:v>Average</c:v>
          </c:tx>
          <c:spPr>
            <a:ln w="28575">
              <a:noFill/>
            </a:ln>
          </c:spPr>
          <c:marker>
            <c:symbol val="none"/>
          </c:marker>
          <c:errBars>
            <c:errDir val="y"/>
            <c:errBarType val="both"/>
            <c:errValType val="fixedVal"/>
            <c:noEndCap val="0"/>
            <c:val val="0.4"/>
          </c:errBars>
          <c:errBars>
            <c:errDir val="x"/>
            <c:errBarType val="both"/>
            <c:errValType val="fixedVal"/>
            <c:noEndCap val="0"/>
            <c:val val="0.38000000000001088"/>
            <c:spPr>
              <a:ln w="25400">
                <a:solidFill>
                  <a:schemeClr val="tx1"/>
                </a:solidFill>
              </a:ln>
            </c:spPr>
          </c:errBars>
          <c:xVal>
            <c:strRef>
              <c:f>'Fig30'!$A$27:$A$32</c:f>
              <c:strCache>
                <c:ptCount val="6"/>
                <c:pt idx="0">
                  <c:v>October</c:v>
                </c:pt>
                <c:pt idx="1">
                  <c:v>November</c:v>
                </c:pt>
                <c:pt idx="2">
                  <c:v>December</c:v>
                </c:pt>
                <c:pt idx="3">
                  <c:v>January</c:v>
                </c:pt>
                <c:pt idx="4">
                  <c:v>February</c:v>
                </c:pt>
                <c:pt idx="5">
                  <c:v>March</c:v>
                </c:pt>
              </c:strCache>
            </c:strRef>
          </c:xVal>
          <c:yVal>
            <c:numRef>
              <c:f>'Fig30'!$F$27:$F$32</c:f>
              <c:numCache>
                <c:formatCode>0</c:formatCode>
                <c:ptCount val="6"/>
                <c:pt idx="0">
                  <c:v>245.69126011</c:v>
                </c:pt>
                <c:pt idx="1">
                  <c:v>509.22692454000003</c:v>
                </c:pt>
                <c:pt idx="2">
                  <c:v>771.66980111999999</c:v>
                </c:pt>
                <c:pt idx="3">
                  <c:v>880.50676925000005</c:v>
                </c:pt>
                <c:pt idx="4">
                  <c:v>717.63195003999999</c:v>
                </c:pt>
                <c:pt idx="5">
                  <c:v>562.10149999999999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76690544"/>
        <c:axId val="476689984"/>
      </c:scatterChart>
      <c:catAx>
        <c:axId val="476688864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crossAx val="476689424"/>
        <c:crosses val="autoZero"/>
        <c:auto val="1"/>
        <c:lblAlgn val="ctr"/>
        <c:lblOffset val="100"/>
        <c:noMultiLvlLbl val="0"/>
      </c:catAx>
      <c:valAx>
        <c:axId val="476689424"/>
        <c:scaling>
          <c:orientation val="minMax"/>
          <c:max val="1000"/>
          <c:min val="0"/>
        </c:scaling>
        <c:delete val="0"/>
        <c:axPos val="l"/>
        <c:majorGridlines>
          <c:spPr>
            <a:ln>
              <a:solidFill>
                <a:schemeClr val="bg1">
                  <a:lumMod val="75000"/>
                </a:schemeClr>
              </a:solidFill>
            </a:ln>
          </c:spPr>
        </c:majorGridlines>
        <c:numFmt formatCode="0" sourceLinked="1"/>
        <c:majorTickMark val="out"/>
        <c:minorTickMark val="none"/>
        <c:tickLblPos val="nextTo"/>
        <c:spPr>
          <a:ln>
            <a:noFill/>
          </a:ln>
        </c:spPr>
        <c:crossAx val="476688864"/>
        <c:crosses val="autoZero"/>
        <c:crossBetween val="between"/>
        <c:majorUnit val="100"/>
      </c:valAx>
      <c:valAx>
        <c:axId val="476689984"/>
        <c:scaling>
          <c:orientation val="minMax"/>
          <c:max val="1000"/>
          <c:min val="0"/>
        </c:scaling>
        <c:delete val="0"/>
        <c:axPos val="r"/>
        <c:numFmt formatCode="0" sourceLinked="1"/>
        <c:majorTickMark val="none"/>
        <c:minorTickMark val="none"/>
        <c:tickLblPos val="none"/>
        <c:spPr>
          <a:ln>
            <a:noFill/>
          </a:ln>
        </c:spPr>
        <c:crossAx val="476690544"/>
        <c:crosses val="max"/>
        <c:crossBetween val="midCat"/>
        <c:majorUnit val="100"/>
      </c:valAx>
      <c:valAx>
        <c:axId val="476690544"/>
        <c:scaling>
          <c:orientation val="minMax"/>
        </c:scaling>
        <c:delete val="1"/>
        <c:axPos val="b"/>
        <c:majorTickMark val="out"/>
        <c:minorTickMark val="none"/>
        <c:tickLblPos val="none"/>
        <c:crossAx val="476689984"/>
        <c:crosses val="autoZero"/>
        <c:crossBetween val="midCat"/>
      </c:valAx>
    </c:plotArea>
    <c:legend>
      <c:legendPos val="l"/>
      <c:legendEntry>
        <c:idx val="4"/>
        <c:delete val="1"/>
      </c:legendEntry>
      <c:legendEntry>
        <c:idx val="5"/>
        <c:delete val="1"/>
      </c:legendEntry>
      <c:layout>
        <c:manualLayout>
          <c:xMode val="edge"/>
          <c:yMode val="edge"/>
          <c:x val="7.9452202621013934E-2"/>
          <c:y val="0.17633073972262694"/>
          <c:w val="0.17147502903600464"/>
          <c:h val="0.23398872478218341"/>
        </c:manualLayout>
      </c:layout>
      <c:overlay val="1"/>
    </c:legend>
    <c:plotVisOnly val="1"/>
    <c:dispBlanksAs val="gap"/>
    <c:showDLblsOverMax val="0"/>
  </c:chart>
  <c:spPr>
    <a:ln>
      <a:noFill/>
    </a:ln>
  </c:spPr>
  <c:txPr>
    <a:bodyPr/>
    <a:lstStyle/>
    <a:p>
      <a:pPr>
        <a:defRPr sz="1000">
          <a:latin typeface="Arial" pitchFamily="34" charset="0"/>
          <a:cs typeface="Arial" pitchFamily="34" charset="0"/>
        </a:defRPr>
      </a:pPr>
      <a:endParaRPr lang="en-US"/>
    </a:p>
  </c:txPr>
  <c:printSettings>
    <c:headerFooter/>
    <c:pageMargins b="0.75000000000001465" l="0.70000000000000062" r="0.70000000000000062" t="0.75000000000001465" header="0.30000000000000032" footer="0.30000000000000032"/>
    <c:pageSetup orientation="landscape"/>
  </c:printSettings>
  <c:userShapes r:id="rId1"/>
</c:chartSpace>
</file>

<file path=xl/charts/chart3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lineChart>
        <c:grouping val="standard"/>
        <c:varyColors val="0"/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76693904"/>
        <c:axId val="476694464"/>
      </c:lineChart>
      <c:catAx>
        <c:axId val="476693904"/>
        <c:scaling>
          <c:orientation val="minMax"/>
        </c:scaling>
        <c:delete val="0"/>
        <c:axPos val="b"/>
        <c:majorTickMark val="out"/>
        <c:minorTickMark val="none"/>
        <c:tickLblPos val="nextTo"/>
        <c:crossAx val="476694464"/>
        <c:crosses val="autoZero"/>
        <c:auto val="1"/>
        <c:lblAlgn val="ctr"/>
        <c:lblOffset val="100"/>
        <c:noMultiLvlLbl val="0"/>
      </c:catAx>
      <c:valAx>
        <c:axId val="476694464"/>
        <c:scaling>
          <c:orientation val="minMax"/>
        </c:scaling>
        <c:delete val="0"/>
        <c:axPos val="l"/>
        <c:majorGridlines/>
        <c:majorTickMark val="out"/>
        <c:minorTickMark val="none"/>
        <c:tickLblPos val="nextTo"/>
        <c:crossAx val="476693904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spPr>
    <a:ln>
      <a:noFill/>
    </a:ln>
  </c:spPr>
  <c:printSettings>
    <c:headerFooter/>
    <c:pageMargins b="0.75000000000001465" l="0.70000000000000062" r="0.70000000000000062" t="0.75000000000001465" header="0.30000000000000032" footer="0.30000000000000032"/>
    <c:pageSetup orientation="landscape"/>
  </c:printSettings>
  <c:userShapes r:id="rId1"/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eia.gov/" TargetMode="External"/><Relationship Id="rId2" Type="http://schemas.openxmlformats.org/officeDocument/2006/relationships/image" Target="../media/image1.png"/><Relationship Id="rId1" Type="http://schemas.openxmlformats.org/officeDocument/2006/relationships/hyperlink" Target="http://www.eia.doe.gov/emeu/steo/pub/contents.html" TargetMode="External"/><Relationship Id="rId4" Type="http://schemas.openxmlformats.org/officeDocument/2006/relationships/image" Target="../media/image2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6.xml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7.xml"/></Relationships>
</file>

<file path=xl/drawings/_rels/drawing15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1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8.xml"/></Relationships>
</file>

<file path=xl/drawings/_rels/drawing17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18.xml.rels><?xml version="1.0" encoding="UTF-8" standalone="yes"?>
<Relationships xmlns="http://schemas.openxmlformats.org/package/2006/relationships"><Relationship Id="rId1" Type="http://schemas.openxmlformats.org/officeDocument/2006/relationships/chart" Target="../charts/chart9.xml"/></Relationships>
</file>

<file path=xl/drawings/_rels/drawing19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20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0.xml"/></Relationships>
</file>

<file path=xl/drawings/_rels/drawing21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2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1.xml"/></Relationships>
</file>

<file path=xl/drawings/_rels/drawing23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2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2.xml"/></Relationships>
</file>

<file path=xl/drawings/_rels/drawing25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2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3.xml"/></Relationships>
</file>

<file path=xl/drawings/_rels/drawing27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28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4.xml"/></Relationships>
</file>

<file path=xl/drawings/_rels/drawing29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30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5.xml"/></Relationships>
</file>

<file path=xl/drawings/_rels/drawing31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3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6.xml"/></Relationships>
</file>

<file path=xl/drawings/_rels/drawing33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3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7.xml"/></Relationships>
</file>

<file path=xl/drawings/_rels/drawing35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3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8.xml"/></Relationships>
</file>

<file path=xl/drawings/_rels/drawing37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38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9.xml"/></Relationships>
</file>

<file path=xl/drawings/_rels/drawing39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40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0.xml"/></Relationships>
</file>

<file path=xl/drawings/_rels/drawing41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4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1.xml"/></Relationships>
</file>

<file path=xl/drawings/_rels/drawing43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4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2.xml"/></Relationships>
</file>

<file path=xl/drawings/_rels/drawing45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4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3.xml"/></Relationships>
</file>

<file path=xl/drawings/_rels/drawing47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48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4.xml"/></Relationships>
</file>

<file path=xl/drawings/_rels/drawing49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50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5.xml"/></Relationships>
</file>

<file path=xl/drawings/_rels/drawing51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5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6.xml"/></Relationships>
</file>

<file path=xl/drawings/_rels/drawing53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5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7.xml"/></Relationships>
</file>

<file path=xl/drawings/_rels/drawing55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5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8.xml"/></Relationships>
</file>

<file path=xl/drawings/_rels/drawing57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58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9.xml"/></Relationships>
</file>

<file path=xl/drawings/_rels/drawing59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60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0.xml"/></Relationships>
</file>

<file path=xl/drawings/_rels/drawing61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6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1.xml"/></Relationships>
</file>

<file path=xl/drawings/_rels/drawing63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6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2.xml"/></Relationships>
</file>

<file path=xl/drawings/_rels/drawing65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6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3.xml"/></Relationships>
</file>

<file path=xl/drawings/_rels/drawing67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68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4.xml"/></Relationships>
</file>

<file path=xl/drawings/_rels/drawing69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70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5.xml"/></Relationships>
</file>

<file path=xl/drawings/_rels/drawing71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7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6.xml"/></Relationships>
</file>

<file path=xl/drawings/_rels/drawing73.xml.rels><?xml version="1.0" encoding="UTF-8" standalone="yes"?>
<Relationships xmlns="http://schemas.openxmlformats.org/package/2006/relationships"><Relationship Id="rId1" Type="http://schemas.openxmlformats.org/officeDocument/2006/relationships/image" Target="../media/image7.png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4.emf"/><Relationship Id="rId1" Type="http://schemas.openxmlformats.org/officeDocument/2006/relationships/image" Target="../media/image3.emf"/></Relationships>
</file>

<file path=xl/drawings/_rels/vmlDrawing2.vml.rels><?xml version="1.0" encoding="UTF-8" standalone="yes"?>
<Relationships xmlns="http://schemas.openxmlformats.org/package/2006/relationships"><Relationship Id="rId2" Type="http://schemas.openxmlformats.org/officeDocument/2006/relationships/image" Target="../media/image4.emf"/><Relationship Id="rId1" Type="http://schemas.openxmlformats.org/officeDocument/2006/relationships/image" Target="../media/image6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152400</xdr:colOff>
      <xdr:row>2</xdr:row>
      <xdr:rowOff>104775</xdr:rowOff>
    </xdr:from>
    <xdr:to>
      <xdr:col>0</xdr:col>
      <xdr:colOff>581025</xdr:colOff>
      <xdr:row>4</xdr:row>
      <xdr:rowOff>123825</xdr:rowOff>
    </xdr:to>
    <xdr:pic>
      <xdr:nvPicPr>
        <xdr:cNvPr id="483329" name="Picture 4" descr="STEO_logoS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52400" y="628650"/>
          <a:ext cx="428625" cy="428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95250</xdr:colOff>
      <xdr:row>0</xdr:row>
      <xdr:rowOff>47625</xdr:rowOff>
    </xdr:from>
    <xdr:to>
      <xdr:col>0</xdr:col>
      <xdr:colOff>685800</xdr:colOff>
      <xdr:row>1</xdr:row>
      <xdr:rowOff>219075</xdr:rowOff>
    </xdr:to>
    <xdr:pic>
      <xdr:nvPicPr>
        <xdr:cNvPr id="483330" name="Picture 6" descr="just%20EIA%20logo">
          <a:hlinkClick xmlns:r="http://schemas.openxmlformats.org/officeDocument/2006/relationships" r:id="rId3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95250" y="47625"/>
          <a:ext cx="590550" cy="447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19050</xdr:colOff>
      <xdr:row>25</xdr:row>
      <xdr:rowOff>66675</xdr:rowOff>
    </xdr:from>
    <xdr:to>
      <xdr:col>7</xdr:col>
      <xdr:colOff>9525</xdr:colOff>
      <xdr:row>25</xdr:row>
      <xdr:rowOff>76200</xdr:rowOff>
    </xdr:to>
    <xdr:sp macro="" textlink="">
      <xdr:nvSpPr>
        <xdr:cNvPr id="478213" name="Line 2"/>
        <xdr:cNvSpPr>
          <a:spLocks noChangeShapeType="1"/>
        </xdr:cNvSpPr>
      </xdr:nvSpPr>
      <xdr:spPr bwMode="auto">
        <a:xfrm flipH="1">
          <a:off x="3676650" y="5772150"/>
          <a:ext cx="600075" cy="9525"/>
        </a:xfrm>
        <a:prstGeom prst="line">
          <a:avLst/>
        </a:prstGeom>
        <a:noFill/>
        <a:ln w="9525">
          <a:solidFill>
            <a:srgbClr val="000000"/>
          </a:solidFill>
          <a:round/>
          <a:headEnd type="triangle" w="med" len="med"/>
          <a:tailEnd/>
        </a:ln>
      </xdr:spPr>
    </xdr:sp>
    <xdr:clientData/>
  </xdr:twoCellAnchor>
  <xdr:twoCellAnchor>
    <xdr:from>
      <xdr:col>1</xdr:col>
      <xdr:colOff>9524</xdr:colOff>
      <xdr:row>3</xdr:row>
      <xdr:rowOff>9524</xdr:rowOff>
    </xdr:from>
    <xdr:to>
      <xdr:col>11</xdr:col>
      <xdr:colOff>600074</xdr:colOff>
      <xdr:row>22</xdr:row>
      <xdr:rowOff>152399</xdr:rowOff>
    </xdr:to>
    <xdr:graphicFrame macro="">
      <xdr:nvGraphicFramePr>
        <xdr:cNvPr id="478214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69</xdr:row>
          <xdr:rowOff>9525</xdr:rowOff>
        </xdr:from>
        <xdr:to>
          <xdr:col>6</xdr:col>
          <xdr:colOff>495300</xdr:colOff>
          <xdr:row>72</xdr:row>
          <xdr:rowOff>123825</xdr:rowOff>
        </xdr:to>
        <xdr:sp macro="" textlink="">
          <xdr:nvSpPr>
            <xdr:cNvPr id="478211" name="Object 3" hidden="1">
              <a:extLst>
                <a:ext uri="{63B3BB69-23CF-44E3-9099-C40C66FF867C}">
                  <a14:compatExt spid="_x0000_s47821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9525</xdr:colOff>
          <xdr:row>74</xdr:row>
          <xdr:rowOff>9525</xdr:rowOff>
        </xdr:from>
        <xdr:to>
          <xdr:col>11</xdr:col>
          <xdr:colOff>428625</xdr:colOff>
          <xdr:row>82</xdr:row>
          <xdr:rowOff>123825</xdr:rowOff>
        </xdr:to>
        <xdr:sp macro="" textlink="">
          <xdr:nvSpPr>
            <xdr:cNvPr id="478212" name="Object 4" hidden="1">
              <a:extLst>
                <a:ext uri="{63B3BB69-23CF-44E3-9099-C40C66FF867C}">
                  <a14:compatExt spid="_x0000_s47821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</xdr:spPr>
        </xdr:sp>
        <xdr:clientData/>
      </xdr:twoCellAnchor>
    </mc:Choice>
    <mc:Fallback/>
  </mc:AlternateContent>
</xdr:wsDr>
</file>

<file path=xl/drawings/drawing3.xml><?xml version="1.0" encoding="utf-8"?>
<c:userShapes xmlns:c="http://schemas.openxmlformats.org/drawingml/2006/chart">
  <cdr:absSizeAnchor xmlns:cdr="http://schemas.openxmlformats.org/drawingml/2006/chartDrawing">
    <cdr:from>
      <cdr:x>0.91464</cdr:x>
      <cdr:y>0.02367</cdr:y>
    </cdr:from>
    <cdr:ext cx="371397" cy="285726"/>
    <cdr:pic>
      <cdr:nvPicPr>
        <cdr:cNvPr id="5" name="Picture 4" descr="EIAlogo.png"/>
        <cdr:cNvPicPr>
          <a:picLocks xmlns:a="http://schemas.openxmlformats.org/drawingml/2006/main" noChangeAspect="1"/>
        </cdr:cNvPicPr>
      </cdr:nvPicPr>
      <cdr:blipFill>
        <a:blip xmlns:a="http://schemas.openxmlformats.org/drawingml/2006/main" xmlns:r="http://schemas.openxmlformats.org/officeDocument/2006/relationships" r:embed="rId1"/>
        <a:stretch xmlns:a="http://schemas.openxmlformats.org/drawingml/2006/main">
          <a:fillRect/>
        </a:stretch>
      </cdr:blipFill>
      <cdr:spPr>
        <a:xfrm xmlns:a="http://schemas.openxmlformats.org/drawingml/2006/main">
          <a:off x="5000653" y="76201"/>
          <a:ext cx="371397" cy="285726"/>
        </a:xfrm>
        <a:prstGeom xmlns:a="http://schemas.openxmlformats.org/drawingml/2006/main" prst="rect">
          <a:avLst/>
        </a:prstGeom>
      </cdr:spPr>
    </cdr:pic>
  </cdr:absSizeAnchor>
  <cdr:absSizeAnchor xmlns:cdr="http://schemas.openxmlformats.org/drawingml/2006/chartDrawing">
    <cdr:from>
      <cdr:x>0.00997</cdr:x>
      <cdr:y>0.92321</cdr:y>
    </cdr:from>
    <cdr:ext cx="4191000" cy="209135"/>
    <cdr:sp macro="" textlink="'Fig1'!$B$65">
      <cdr:nvSpPr>
        <cdr:cNvPr id="2" name="TextBox 1"/>
        <cdr:cNvSpPr txBox="1">
          <a:spLocks xmlns:a="http://schemas.openxmlformats.org/drawingml/2006/main" noChangeAspect="1"/>
        </cdr:cNvSpPr>
      </cdr:nvSpPr>
      <cdr:spPr>
        <a:xfrm xmlns:a="http://schemas.openxmlformats.org/drawingml/2006/main">
          <a:off x="54509" y="2972215"/>
          <a:ext cx="4191000" cy="20913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l"/>
          <a:fld id="{B53D2551-A50C-47B6-8645-978CE5E94D0A}" type="TxLink">
            <a:rPr lang="en-US" sz="900" b="0" i="0" u="none" strike="noStrike">
              <a:solidFill>
                <a:srgbClr val="000000"/>
              </a:solidFill>
              <a:latin typeface="Arialri"/>
              <a:cs typeface="Arial" pitchFamily="34" charset="0"/>
            </a:rPr>
            <a:pPr algn="l"/>
            <a:t>Source: Short-Term Energy Outlook, March 2018, and CME Group.</a:t>
          </a:fld>
          <a:endParaRPr lang="en-US" sz="900">
            <a:latin typeface="Arial" pitchFamily="34" charset="0"/>
            <a:cs typeface="Arial" pitchFamily="34" charset="0"/>
          </a:endParaRPr>
        </a:p>
      </cdr:txBody>
    </cdr:sp>
  </cdr:absSizeAnchor>
  <cdr:absSizeAnchor xmlns:cdr="http://schemas.openxmlformats.org/drawingml/2006/chartDrawing">
    <cdr:from>
      <cdr:x>0.01045</cdr:x>
      <cdr:y>0.83267</cdr:y>
    </cdr:from>
    <cdr:ext cx="5410199" cy="395837"/>
    <cdr:sp macro="" textlink="'Fig1'!$B$66">
      <cdr:nvSpPr>
        <cdr:cNvPr id="4" name="TextBox 3"/>
        <cdr:cNvSpPr txBox="1">
          <a:spLocks xmlns:a="http://schemas.openxmlformats.org/drawingml/2006/main" noChangeAspect="1"/>
        </cdr:cNvSpPr>
      </cdr:nvSpPr>
      <cdr:spPr>
        <a:xfrm xmlns:a="http://schemas.openxmlformats.org/drawingml/2006/main">
          <a:off x="57151" y="2680739"/>
          <a:ext cx="5410199" cy="395837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fld id="{0160427B-599B-4BA4-8C53-02A7D8E25CA3}" type="TxLink">
            <a:rPr lang="en-US" sz="900" b="0" i="0" u="none" strike="noStrike">
              <a:solidFill>
                <a:srgbClr val="000000"/>
              </a:solidFill>
              <a:latin typeface="Arialri"/>
              <a:cs typeface="Arial" pitchFamily="34" charset="0"/>
            </a:rPr>
            <a:pPr/>
            <a:t>Note: Confidence interval derived from options market information for the 5 trading days ending Mar 1, 2018. Intervals not calculated for months with sparse trading in near-the-money options contracts.</a:t>
          </a:fld>
          <a:endParaRPr lang="en-US" sz="900">
            <a:latin typeface="Arial" pitchFamily="34" charset="0"/>
            <a:cs typeface="Arial" pitchFamily="34" charset="0"/>
          </a:endParaRPr>
        </a:p>
      </cdr:txBody>
    </cdr:sp>
  </cdr:absSizeAnchor>
</c:userShapes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</xdr:colOff>
      <xdr:row>3</xdr:row>
      <xdr:rowOff>9525</xdr:rowOff>
    </xdr:from>
    <xdr:to>
      <xdr:col>9</xdr:col>
      <xdr:colOff>600075</xdr:colOff>
      <xdr:row>22</xdr:row>
      <xdr:rowOff>152400</xdr:rowOff>
    </xdr:to>
    <xdr:graphicFrame macro="">
      <xdr:nvGraphicFramePr>
        <xdr:cNvPr id="485377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5.xml><?xml version="1.0" encoding="utf-8"?>
<c:userShapes xmlns:c="http://schemas.openxmlformats.org/drawingml/2006/chart">
  <cdr:absSizeAnchor xmlns:cdr="http://schemas.openxmlformats.org/drawingml/2006/chartDrawing">
    <cdr:from>
      <cdr:x>0.91812</cdr:x>
      <cdr:y>0.02071</cdr:y>
    </cdr:from>
    <cdr:ext cx="371452" cy="285726"/>
    <cdr:pic>
      <cdr:nvPicPr>
        <cdr:cNvPr id="5" name="Picture 4" descr="EIAlogo.png"/>
        <cdr:cNvPicPr>
          <a:picLocks xmlns:a="http://schemas.openxmlformats.org/drawingml/2006/main" noChangeAspect="1"/>
        </cdr:cNvPicPr>
      </cdr:nvPicPr>
      <cdr:blipFill>
        <a:blip xmlns:a="http://schemas.openxmlformats.org/drawingml/2006/main" xmlns:r="http://schemas.openxmlformats.org/officeDocument/2006/relationships" r:embed="rId1"/>
        <a:stretch xmlns:a="http://schemas.openxmlformats.org/drawingml/2006/main">
          <a:fillRect/>
        </a:stretch>
      </cdr:blipFill>
      <cdr:spPr>
        <a:xfrm xmlns:a="http://schemas.openxmlformats.org/drawingml/2006/main">
          <a:off x="5019672" y="66667"/>
          <a:ext cx="371451" cy="285726"/>
        </a:xfrm>
        <a:prstGeom xmlns:a="http://schemas.openxmlformats.org/drawingml/2006/main" prst="rect">
          <a:avLst/>
        </a:prstGeom>
      </cdr:spPr>
    </cdr:pic>
  </cdr:absSizeAnchor>
  <cdr:absSizeAnchor xmlns:cdr="http://schemas.openxmlformats.org/drawingml/2006/chartDrawing">
    <cdr:from>
      <cdr:x>0.00681</cdr:x>
      <cdr:y>0.92124</cdr:y>
    </cdr:from>
    <cdr:ext cx="4210050" cy="215478"/>
    <cdr:sp macro="" textlink="'Fig2'!$A$100">
      <cdr:nvSpPr>
        <cdr:cNvPr id="2" name="TextBox 1"/>
        <cdr:cNvSpPr txBox="1">
          <a:spLocks xmlns:a="http://schemas.openxmlformats.org/drawingml/2006/main" noChangeAspect="1"/>
        </cdr:cNvSpPr>
      </cdr:nvSpPr>
      <cdr:spPr>
        <a:xfrm xmlns:a="http://schemas.openxmlformats.org/drawingml/2006/main">
          <a:off x="37221" y="2965872"/>
          <a:ext cx="4210050" cy="215478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l"/>
          <a:fld id="{D775E55C-5B7A-4130-BE15-A70478C8E8E4}" type="TxLink">
            <a:rPr lang="en-US" sz="900" b="0" i="0" u="none" strike="noStrike">
              <a:solidFill>
                <a:srgbClr val="000000"/>
              </a:solidFill>
              <a:latin typeface="Arialri"/>
              <a:cs typeface="Arial" pitchFamily="34" charset="0"/>
            </a:rPr>
            <a:pPr algn="l"/>
            <a:t>Source: Short-Term Energy Outlook, March 2018.</a:t>
          </a:fld>
          <a:endParaRPr lang="en-US" sz="900">
            <a:latin typeface="Arial" pitchFamily="34" charset="0"/>
            <a:cs typeface="Arial" pitchFamily="34" charset="0"/>
          </a:endParaRPr>
        </a:p>
      </cdr:txBody>
    </cdr:sp>
  </cdr:absSizeAnchor>
  <cdr:absSizeAnchor xmlns:cdr="http://schemas.openxmlformats.org/drawingml/2006/chartDrawing">
    <cdr:from>
      <cdr:x>0.04114</cdr:x>
      <cdr:y>0.84449</cdr:y>
    </cdr:from>
    <cdr:ext cx="5109075" cy="247650"/>
    <cdr:sp macro="" textlink="'Fig2'!$A$101">
      <cdr:nvSpPr>
        <cdr:cNvPr id="3" name="TextBox 2"/>
        <cdr:cNvSpPr txBox="1">
          <a:spLocks xmlns:a="http://schemas.openxmlformats.org/drawingml/2006/main" noChangeAspect="1"/>
        </cdr:cNvSpPr>
      </cdr:nvSpPr>
      <cdr:spPr>
        <a:xfrm xmlns:a="http://schemas.openxmlformats.org/drawingml/2006/main">
          <a:off x="224925" y="2718793"/>
          <a:ext cx="5109075" cy="24765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fld id="{CDD3749C-1874-406D-871D-DBE4CF2BE829}" type="TxLink">
            <a:rPr lang="en-US" sz="900" b="0" i="0" u="none" strike="noStrike">
              <a:solidFill>
                <a:srgbClr val="000000"/>
              </a:solidFill>
              <a:latin typeface="Arialri"/>
              <a:cs typeface="Arial" pitchFamily="34" charset="0"/>
            </a:rPr>
            <a:pPr/>
            <a:t>Crude oil price is composite refiner acquisition cost.  Retail prices include state and federal taxes.</a:t>
          </a:fld>
          <a:endParaRPr lang="en-US" sz="900">
            <a:latin typeface="Arial" pitchFamily="34" charset="0"/>
            <a:cs typeface="Arial" pitchFamily="34" charset="0"/>
          </a:endParaRPr>
        </a:p>
      </cdr:txBody>
    </cdr:sp>
  </cdr:absSizeAnchor>
</c:userShapes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</xdr:colOff>
      <xdr:row>3</xdr:row>
      <xdr:rowOff>9525</xdr:rowOff>
    </xdr:from>
    <xdr:to>
      <xdr:col>9</xdr:col>
      <xdr:colOff>600075</xdr:colOff>
      <xdr:row>22</xdr:row>
      <xdr:rowOff>152400</xdr:rowOff>
    </xdr:to>
    <xdr:graphicFrame macro="">
      <xdr:nvGraphicFramePr>
        <xdr:cNvPr id="487425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7.xml><?xml version="1.0" encoding="utf-8"?>
<c:userShapes xmlns:c="http://schemas.openxmlformats.org/drawingml/2006/chart">
  <cdr:absSizeAnchor xmlns:cdr="http://schemas.openxmlformats.org/drawingml/2006/chartDrawing">
    <cdr:from>
      <cdr:x>0.91638</cdr:x>
      <cdr:y>0.02071</cdr:y>
    </cdr:from>
    <cdr:ext cx="371397" cy="285726"/>
    <cdr:pic>
      <cdr:nvPicPr>
        <cdr:cNvPr id="5" name="Picture 4" descr="EIAlogo.png"/>
        <cdr:cNvPicPr>
          <a:picLocks xmlns:a="http://schemas.openxmlformats.org/drawingml/2006/main" noChangeAspect="1"/>
        </cdr:cNvPicPr>
      </cdr:nvPicPr>
      <cdr:blipFill>
        <a:blip xmlns:a="http://schemas.openxmlformats.org/drawingml/2006/main" xmlns:r="http://schemas.openxmlformats.org/officeDocument/2006/relationships" r:embed="rId1"/>
        <a:stretch xmlns:a="http://schemas.openxmlformats.org/drawingml/2006/main">
          <a:fillRect/>
        </a:stretch>
      </cdr:blipFill>
      <cdr:spPr>
        <a:xfrm xmlns:a="http://schemas.openxmlformats.org/drawingml/2006/main">
          <a:off x="5010178" y="66667"/>
          <a:ext cx="371397" cy="285726"/>
        </a:xfrm>
        <a:prstGeom xmlns:a="http://schemas.openxmlformats.org/drawingml/2006/main" prst="rect">
          <a:avLst/>
        </a:prstGeom>
      </cdr:spPr>
    </cdr:pic>
  </cdr:absSizeAnchor>
  <cdr:absSizeAnchor xmlns:cdr="http://schemas.openxmlformats.org/drawingml/2006/chartDrawing">
    <cdr:from>
      <cdr:x>0.00997</cdr:x>
      <cdr:y>0.91716</cdr:y>
    </cdr:from>
    <cdr:ext cx="3426826" cy="222335"/>
    <cdr:sp macro="" textlink="'Fig3'!$A$100">
      <cdr:nvSpPr>
        <cdr:cNvPr id="2" name="TextBox 1"/>
        <cdr:cNvSpPr txBox="1">
          <a:spLocks xmlns:a="http://schemas.openxmlformats.org/drawingml/2006/main" noChangeAspect="1"/>
        </cdr:cNvSpPr>
      </cdr:nvSpPr>
      <cdr:spPr>
        <a:xfrm xmlns:a="http://schemas.openxmlformats.org/drawingml/2006/main">
          <a:off x="54509" y="2952751"/>
          <a:ext cx="3426826" cy="222336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l"/>
          <a:fld id="{D2750BA6-0886-4B1E-9EF8-4CAFECFC83ED}" type="TxLink">
            <a:rPr lang="en-US" sz="900" b="0" i="0" u="none" strike="noStrike">
              <a:solidFill>
                <a:srgbClr val="000000"/>
              </a:solidFill>
              <a:latin typeface="Arialri"/>
              <a:cs typeface="Arial" pitchFamily="34" charset="0"/>
            </a:rPr>
            <a:pPr algn="l"/>
            <a:t>Source: Short-Term Energy Outlook, March 2018.</a:t>
          </a:fld>
          <a:endParaRPr lang="en-US" sz="900">
            <a:latin typeface="Arial" pitchFamily="34" charset="0"/>
            <a:cs typeface="Arial" pitchFamily="34" charset="0"/>
          </a:endParaRPr>
        </a:p>
      </cdr:txBody>
    </cdr:sp>
  </cdr:absSizeAnchor>
  <cdr:absSizeAnchor xmlns:cdr="http://schemas.openxmlformats.org/drawingml/2006/chartDrawing">
    <cdr:from>
      <cdr:x>0.03833</cdr:x>
      <cdr:y>0.84547</cdr:y>
    </cdr:from>
    <cdr:ext cx="5143464" cy="221273"/>
    <cdr:sp macro="" textlink="'Fig3'!$A$101">
      <cdr:nvSpPr>
        <cdr:cNvPr id="3" name="TextBox 2"/>
        <cdr:cNvSpPr txBox="1">
          <a:spLocks xmlns:a="http://schemas.openxmlformats.org/drawingml/2006/main" noChangeAspect="1"/>
        </cdr:cNvSpPr>
      </cdr:nvSpPr>
      <cdr:spPr>
        <a:xfrm xmlns:a="http://schemas.openxmlformats.org/drawingml/2006/main">
          <a:off x="209564" y="2721948"/>
          <a:ext cx="5143486" cy="221277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l"/>
          <a:fld id="{368969C7-1257-4E6F-B04F-BC2759C1B282}" type="TxLink">
            <a:rPr lang="en-US" sz="900" b="0" i="0" u="none" strike="noStrike">
              <a:solidFill>
                <a:srgbClr val="000000"/>
              </a:solidFill>
              <a:latin typeface="Arialri"/>
              <a:cs typeface="Arial" pitchFamily="34" charset="0"/>
            </a:rPr>
            <a:pPr algn="l"/>
            <a:t>Crude oil price is composite refiner acquisition cost.  Retail prices include state and federal taxes.</a:t>
          </a:fld>
          <a:endParaRPr lang="en-US" sz="900">
            <a:latin typeface="Arial" pitchFamily="34" charset="0"/>
            <a:cs typeface="Arial" pitchFamily="34" charset="0"/>
          </a:endParaRPr>
        </a:p>
      </cdr:txBody>
    </cdr:sp>
  </cdr:absSizeAnchor>
</c:userShapes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19050</xdr:colOff>
      <xdr:row>25</xdr:row>
      <xdr:rowOff>66675</xdr:rowOff>
    </xdr:from>
    <xdr:to>
      <xdr:col>7</xdr:col>
      <xdr:colOff>9525</xdr:colOff>
      <xdr:row>25</xdr:row>
      <xdr:rowOff>76200</xdr:rowOff>
    </xdr:to>
    <xdr:sp macro="" textlink="">
      <xdr:nvSpPr>
        <xdr:cNvPr id="482309" name="Line 2"/>
        <xdr:cNvSpPr>
          <a:spLocks noChangeShapeType="1"/>
        </xdr:cNvSpPr>
      </xdr:nvSpPr>
      <xdr:spPr bwMode="auto">
        <a:xfrm flipH="1">
          <a:off x="3676650" y="5772150"/>
          <a:ext cx="600075" cy="9525"/>
        </a:xfrm>
        <a:prstGeom prst="line">
          <a:avLst/>
        </a:prstGeom>
        <a:noFill/>
        <a:ln w="9525">
          <a:solidFill>
            <a:srgbClr val="000000"/>
          </a:solidFill>
          <a:round/>
          <a:headEnd type="triangle" w="med" len="med"/>
          <a:tailEnd/>
        </a:ln>
      </xdr:spPr>
    </xdr:sp>
    <xdr:clientData/>
  </xdr:twoCellAnchor>
  <xdr:twoCellAnchor>
    <xdr:from>
      <xdr:col>1</xdr:col>
      <xdr:colOff>9524</xdr:colOff>
      <xdr:row>3</xdr:row>
      <xdr:rowOff>9525</xdr:rowOff>
    </xdr:from>
    <xdr:to>
      <xdr:col>11</xdr:col>
      <xdr:colOff>600074</xdr:colOff>
      <xdr:row>22</xdr:row>
      <xdr:rowOff>152400</xdr:rowOff>
    </xdr:to>
    <xdr:graphicFrame macro="">
      <xdr:nvGraphicFramePr>
        <xdr:cNvPr id="482310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68</xdr:row>
          <xdr:rowOff>9525</xdr:rowOff>
        </xdr:from>
        <xdr:to>
          <xdr:col>6</xdr:col>
          <xdr:colOff>495300</xdr:colOff>
          <xdr:row>71</xdr:row>
          <xdr:rowOff>123825</xdr:rowOff>
        </xdr:to>
        <xdr:sp macro="" textlink="">
          <xdr:nvSpPr>
            <xdr:cNvPr id="482307" name="Object 3" hidden="1">
              <a:extLst>
                <a:ext uri="{63B3BB69-23CF-44E3-9099-C40C66FF867C}">
                  <a14:compatExt spid="_x0000_s48230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9525</xdr:colOff>
          <xdr:row>73</xdr:row>
          <xdr:rowOff>9525</xdr:rowOff>
        </xdr:from>
        <xdr:to>
          <xdr:col>9</xdr:col>
          <xdr:colOff>0</xdr:colOff>
          <xdr:row>81</xdr:row>
          <xdr:rowOff>123825</xdr:rowOff>
        </xdr:to>
        <xdr:sp macro="" textlink="">
          <xdr:nvSpPr>
            <xdr:cNvPr id="482308" name="Object 4" hidden="1">
              <a:extLst>
                <a:ext uri="{63B3BB69-23CF-44E3-9099-C40C66FF867C}">
                  <a14:compatExt spid="_x0000_s48230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</xdr:spPr>
        </xdr:sp>
        <xdr:clientData/>
      </xdr:twoCellAnchor>
    </mc:Choice>
    <mc:Fallback/>
  </mc:AlternateContent>
</xdr:wsDr>
</file>

<file path=xl/drawings/drawing9.xml><?xml version="1.0" encoding="utf-8"?>
<c:userShapes xmlns:c="http://schemas.openxmlformats.org/drawingml/2006/chart">
  <cdr:absSizeAnchor xmlns:cdr="http://schemas.openxmlformats.org/drawingml/2006/chartDrawing">
    <cdr:from>
      <cdr:x>0.91289</cdr:x>
      <cdr:y>0.02663</cdr:y>
    </cdr:from>
    <cdr:ext cx="371397" cy="285726"/>
    <cdr:pic>
      <cdr:nvPicPr>
        <cdr:cNvPr id="6" name="Picture 5" descr="EIAlogo.png"/>
        <cdr:cNvPicPr>
          <a:picLocks xmlns:a="http://schemas.openxmlformats.org/drawingml/2006/main" noChangeAspect="1"/>
        </cdr:cNvPicPr>
      </cdr:nvPicPr>
      <cdr:blipFill>
        <a:blip xmlns:a="http://schemas.openxmlformats.org/drawingml/2006/main" xmlns:r="http://schemas.openxmlformats.org/officeDocument/2006/relationships" r:embed="rId1"/>
        <a:stretch xmlns:a="http://schemas.openxmlformats.org/drawingml/2006/main">
          <a:fillRect/>
        </a:stretch>
      </cdr:blipFill>
      <cdr:spPr>
        <a:xfrm xmlns:a="http://schemas.openxmlformats.org/drawingml/2006/main">
          <a:off x="4991116" y="85726"/>
          <a:ext cx="371397" cy="285726"/>
        </a:xfrm>
        <a:prstGeom xmlns:a="http://schemas.openxmlformats.org/drawingml/2006/main" prst="rect">
          <a:avLst/>
        </a:prstGeom>
      </cdr:spPr>
    </cdr:pic>
  </cdr:absSizeAnchor>
  <cdr:absSizeAnchor xmlns:cdr="http://schemas.openxmlformats.org/drawingml/2006/chartDrawing">
    <cdr:from>
      <cdr:x>0.00508</cdr:x>
      <cdr:y>0.91257</cdr:y>
    </cdr:from>
    <cdr:ext cx="3848924" cy="227616"/>
    <cdr:sp macro="" textlink="'Fig4'!$B$65">
      <cdr:nvSpPr>
        <cdr:cNvPr id="2" name="TextBox 1"/>
        <cdr:cNvSpPr txBox="1">
          <a:spLocks xmlns:a="http://schemas.openxmlformats.org/drawingml/2006/main" noChangeAspect="1"/>
        </cdr:cNvSpPr>
      </cdr:nvSpPr>
      <cdr:spPr>
        <a:xfrm xmlns:a="http://schemas.openxmlformats.org/drawingml/2006/main">
          <a:off x="27751" y="2937958"/>
          <a:ext cx="3848924" cy="227616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l"/>
          <a:fld id="{BA8A61B4-6495-49F1-9E64-A795F7416099}" type="TxLink">
            <a:rPr lang="en-US" sz="900" b="0" i="0" u="none" strike="noStrike">
              <a:solidFill>
                <a:srgbClr val="000000"/>
              </a:solidFill>
              <a:latin typeface="Arialri"/>
              <a:cs typeface="Arial" pitchFamily="34" charset="0"/>
            </a:rPr>
            <a:pPr algn="l"/>
            <a:t>Source: Short-Term Energy Outlook, March 2018, and CME Group.</a:t>
          </a:fld>
          <a:endParaRPr lang="en-US" sz="900">
            <a:latin typeface="Arial" pitchFamily="34" charset="0"/>
            <a:cs typeface="Arial" pitchFamily="34" charset="0"/>
          </a:endParaRPr>
        </a:p>
      </cdr:txBody>
    </cdr:sp>
  </cdr:absSizeAnchor>
  <cdr:absSizeAnchor xmlns:cdr="http://schemas.openxmlformats.org/drawingml/2006/chartDrawing">
    <cdr:from>
      <cdr:x>0.00381</cdr:x>
      <cdr:y>0.81953</cdr:y>
    </cdr:from>
    <cdr:ext cx="5436995" cy="380990"/>
    <cdr:sp macro="" textlink="'Fig4'!$B$66">
      <cdr:nvSpPr>
        <cdr:cNvPr id="3" name="TextBox 2"/>
        <cdr:cNvSpPr txBox="1">
          <a:spLocks xmlns:a="http://schemas.openxmlformats.org/drawingml/2006/main" noChangeAspect="1"/>
        </cdr:cNvSpPr>
      </cdr:nvSpPr>
      <cdr:spPr>
        <a:xfrm xmlns:a="http://schemas.openxmlformats.org/drawingml/2006/main">
          <a:off x="20830" y="2638436"/>
          <a:ext cx="5436995" cy="38099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l"/>
          <a:fld id="{FB1A4CB7-367C-4E94-B949-B692590B7DF8}" type="TxLink">
            <a:rPr lang="en-US" sz="900" b="0" i="0" u="none" strike="noStrike">
              <a:solidFill>
                <a:srgbClr val="000000"/>
              </a:solidFill>
              <a:latin typeface="Arialri"/>
              <a:cs typeface="Arial" pitchFamily="34" charset="0"/>
            </a:rPr>
            <a:pPr algn="l"/>
            <a:t>Note: Confidence interval derived from options market information for the 5 trading days ending Mar 1, 2018. Intervals not calculated for months with sparse trading in near-the-money options contracts.</a:t>
          </a:fld>
          <a:endParaRPr lang="en-US" sz="900">
            <a:latin typeface="Arial" pitchFamily="34" charset="0"/>
            <a:cs typeface="Arial" pitchFamily="34" charset="0"/>
          </a:endParaRPr>
        </a:p>
      </cdr:txBody>
    </cdr:sp>
  </cdr:absSizeAnchor>
</c:userShapes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</xdr:colOff>
      <xdr:row>3</xdr:row>
      <xdr:rowOff>9525</xdr:rowOff>
    </xdr:from>
    <xdr:to>
      <xdr:col>9</xdr:col>
      <xdr:colOff>600075</xdr:colOff>
      <xdr:row>22</xdr:row>
      <xdr:rowOff>152400</xdr:rowOff>
    </xdr:to>
    <xdr:graphicFrame macro="">
      <xdr:nvGraphicFramePr>
        <xdr:cNvPr id="490497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1.xml><?xml version="1.0" encoding="utf-8"?>
<c:userShapes xmlns:c="http://schemas.openxmlformats.org/drawingml/2006/chart">
  <cdr:absSizeAnchor xmlns:cdr="http://schemas.openxmlformats.org/drawingml/2006/chartDrawing">
    <cdr:from>
      <cdr:x>0.91463</cdr:x>
      <cdr:y>0.02367</cdr:y>
    </cdr:from>
    <cdr:ext cx="371452" cy="285726"/>
    <cdr:pic>
      <cdr:nvPicPr>
        <cdr:cNvPr id="4" name="Picture 3" descr="EIAlogo.png"/>
        <cdr:cNvPicPr>
          <a:picLocks xmlns:a="http://schemas.openxmlformats.org/drawingml/2006/main" noChangeAspect="1"/>
        </cdr:cNvPicPr>
      </cdr:nvPicPr>
      <cdr:blipFill>
        <a:blip xmlns:a="http://schemas.openxmlformats.org/drawingml/2006/main" xmlns:r="http://schemas.openxmlformats.org/officeDocument/2006/relationships" r:embed="rId1"/>
        <a:stretch xmlns:a="http://schemas.openxmlformats.org/drawingml/2006/main">
          <a:fillRect/>
        </a:stretch>
      </cdr:blipFill>
      <cdr:spPr>
        <a:xfrm xmlns:a="http://schemas.openxmlformats.org/drawingml/2006/main">
          <a:off x="5000610" y="76192"/>
          <a:ext cx="371452" cy="285726"/>
        </a:xfrm>
        <a:prstGeom xmlns:a="http://schemas.openxmlformats.org/drawingml/2006/main" prst="rect">
          <a:avLst/>
        </a:prstGeom>
      </cdr:spPr>
    </cdr:pic>
  </cdr:absSizeAnchor>
  <cdr:absSizeAnchor xmlns:cdr="http://schemas.openxmlformats.org/drawingml/2006/chartDrawing">
    <cdr:from>
      <cdr:x>0.00712</cdr:x>
      <cdr:y>0.90237</cdr:y>
    </cdr:from>
    <cdr:ext cx="4485447" cy="238207"/>
    <cdr:sp macro="" textlink="'Fig5'!$A$100">
      <cdr:nvSpPr>
        <cdr:cNvPr id="2" name="TextBox 1"/>
        <cdr:cNvSpPr txBox="1">
          <a:spLocks xmlns:a="http://schemas.openxmlformats.org/drawingml/2006/main" noChangeAspect="1"/>
        </cdr:cNvSpPr>
      </cdr:nvSpPr>
      <cdr:spPr>
        <a:xfrm xmlns:a="http://schemas.openxmlformats.org/drawingml/2006/main">
          <a:off x="38927" y="2905135"/>
          <a:ext cx="4485447" cy="238207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l"/>
          <a:fld id="{A4AE757A-2196-46E8-839F-C35475256945}" type="TxLink">
            <a:rPr lang="en-US" sz="900" b="0" i="0" u="none" strike="noStrike">
              <a:solidFill>
                <a:srgbClr val="000000"/>
              </a:solidFill>
              <a:latin typeface="Arialri"/>
              <a:cs typeface="Arial" pitchFamily="34" charset="0"/>
            </a:rPr>
            <a:pPr algn="l"/>
            <a:t>Source: Short-Term Energy Outlook, March 2018, and Thomson Reuters.</a:t>
          </a:fld>
          <a:endParaRPr lang="en-US" sz="900">
            <a:latin typeface="Arial" pitchFamily="34" charset="0"/>
            <a:cs typeface="Arial" pitchFamily="34" charset="0"/>
          </a:endParaRPr>
        </a:p>
      </cdr:txBody>
    </cdr:sp>
  </cdr:absSizeAnchor>
</c:userShapes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</xdr:colOff>
      <xdr:row>3</xdr:row>
      <xdr:rowOff>9525</xdr:rowOff>
    </xdr:from>
    <xdr:to>
      <xdr:col>9</xdr:col>
      <xdr:colOff>600075</xdr:colOff>
      <xdr:row>22</xdr:row>
      <xdr:rowOff>152400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3.xml><?xml version="1.0" encoding="utf-8"?>
<c:userShapes xmlns:c="http://schemas.openxmlformats.org/drawingml/2006/chart">
  <cdr:absSizeAnchor xmlns:cdr="http://schemas.openxmlformats.org/drawingml/2006/chartDrawing">
    <cdr:from>
      <cdr:x>0.00871</cdr:x>
      <cdr:y>0.90237</cdr:y>
    </cdr:from>
    <cdr:ext cx="3600469" cy="209554"/>
    <cdr:sp macro="" textlink="'Fig32'!$A$56">
      <cdr:nvSpPr>
        <cdr:cNvPr id="3" name="TextBox 2"/>
        <cdr:cNvSpPr txBox="1">
          <a:spLocks xmlns:a="http://schemas.openxmlformats.org/drawingml/2006/main" noChangeAspect="1"/>
        </cdr:cNvSpPr>
      </cdr:nvSpPr>
      <cdr:spPr>
        <a:xfrm xmlns:a="http://schemas.openxmlformats.org/drawingml/2006/main">
          <a:off x="47625" y="2905125"/>
          <a:ext cx="3600450" cy="20955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fld id="{9EC04801-DBB9-4723-9C59-083D281348BF}" type="TxLink">
            <a:rPr lang="en-US" sz="900" b="0" i="0" u="none" strike="noStrike">
              <a:solidFill>
                <a:srgbClr val="000000"/>
              </a:solidFill>
              <a:latin typeface="Arialri"/>
              <a:cs typeface="Arial"/>
            </a:rPr>
            <a:pPr/>
            <a:t>Source: Short-Term Energy Outlook, March 2018.</a:t>
          </a:fld>
          <a:endParaRPr lang="en-US" sz="900"/>
        </a:p>
      </cdr:txBody>
    </cdr:sp>
  </cdr:absSizeAnchor>
  <cdr:absSizeAnchor xmlns:cdr="http://schemas.openxmlformats.org/drawingml/2006/chartDrawing">
    <cdr:from>
      <cdr:x>0.91812</cdr:x>
      <cdr:y>0.02071</cdr:y>
    </cdr:from>
    <cdr:ext cx="371397" cy="285726"/>
    <cdr:pic>
      <cdr:nvPicPr>
        <cdr:cNvPr id="4" name="Picture 3" descr="EIAlogo.png"/>
        <cdr:cNvPicPr>
          <a:picLocks xmlns:a="http://schemas.openxmlformats.org/drawingml/2006/main" noChangeAspect="1"/>
        </cdr:cNvPicPr>
      </cdr:nvPicPr>
      <cdr:blipFill>
        <a:blip xmlns:a="http://schemas.openxmlformats.org/drawingml/2006/main" xmlns:r="http://schemas.openxmlformats.org/officeDocument/2006/relationships" r:embed="rId1"/>
        <a:stretch xmlns:a="http://schemas.openxmlformats.org/drawingml/2006/main">
          <a:fillRect/>
        </a:stretch>
      </cdr:blipFill>
      <cdr:spPr>
        <a:xfrm xmlns:a="http://schemas.openxmlformats.org/drawingml/2006/main">
          <a:off x="5019676" y="66675"/>
          <a:ext cx="371429" cy="285714"/>
        </a:xfrm>
        <a:prstGeom xmlns:a="http://schemas.openxmlformats.org/drawingml/2006/main" prst="rect">
          <a:avLst/>
        </a:prstGeom>
      </cdr:spPr>
    </cdr:pic>
  </cdr:absSizeAnchor>
  <cdr:relSizeAnchor xmlns:cdr="http://schemas.openxmlformats.org/drawingml/2006/chartDrawing">
    <cdr:from>
      <cdr:x>0.84669</cdr:x>
      <cdr:y>0.1213</cdr:y>
    </cdr:from>
    <cdr:to>
      <cdr:x>0.99303</cdr:x>
      <cdr:y>0.18343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4629150" y="390525"/>
          <a:ext cx="800100" cy="20002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r"/>
          <a:r>
            <a:rPr lang="en-US" sz="1000">
              <a:latin typeface="Arial" panose="020B0604020202020204" pitchFamily="34" charset="0"/>
              <a:cs typeface="Arial" panose="020B0604020202020204" pitchFamily="34" charset="0"/>
            </a:rPr>
            <a:t>MMb/d</a:t>
          </a:r>
        </a:p>
      </cdr:txBody>
    </cdr:sp>
  </cdr:relSizeAnchor>
</c:userShapes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</xdr:colOff>
      <xdr:row>3</xdr:row>
      <xdr:rowOff>9525</xdr:rowOff>
    </xdr:from>
    <xdr:to>
      <xdr:col>9</xdr:col>
      <xdr:colOff>600837</xdr:colOff>
      <xdr:row>22</xdr:row>
      <xdr:rowOff>151638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5.xml><?xml version="1.0" encoding="utf-8"?>
<c:userShapes xmlns:c="http://schemas.openxmlformats.org/drawingml/2006/chart">
  <cdr:relSizeAnchor xmlns:cdr="http://schemas.openxmlformats.org/drawingml/2006/chartDrawing">
    <cdr:from>
      <cdr:x>0.00871</cdr:x>
      <cdr:y>0.90258</cdr:y>
    </cdr:from>
    <cdr:to>
      <cdr:x>0.67238</cdr:x>
      <cdr:y>0.97952</cdr:y>
    </cdr:to>
    <cdr:sp macro="" textlink="'Fig35'!$A$100">
      <cdr:nvSpPr>
        <cdr:cNvPr id="3" name="TextBox 2"/>
        <cdr:cNvSpPr txBox="1"/>
      </cdr:nvSpPr>
      <cdr:spPr>
        <a:xfrm xmlns:a="http://schemas.openxmlformats.org/drawingml/2006/main">
          <a:off x="47624" y="2905125"/>
          <a:ext cx="3629025" cy="24765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l"/>
          <a:fld id="{BD55A243-49EA-45B5-B800-10837959DD7A}" type="TxLink">
            <a:rPr lang="en-US" sz="900" b="0" i="0" u="none" strike="noStrike">
              <a:solidFill>
                <a:srgbClr val="000000"/>
              </a:solidFill>
              <a:latin typeface="Arialri"/>
              <a:cs typeface="Arial"/>
            </a:rPr>
            <a:pPr algn="l"/>
            <a:t>Source: Short-Term Energy Outlook, March 2018.</a:t>
          </a:fld>
          <a:endParaRPr lang="en-US" sz="900"/>
        </a:p>
      </cdr:txBody>
    </cdr:sp>
  </cdr:relSizeAnchor>
  <cdr:relSizeAnchor xmlns:cdr="http://schemas.openxmlformats.org/drawingml/2006/chartDrawing">
    <cdr:from>
      <cdr:x>0.91451</cdr:x>
      <cdr:y>0.02368</cdr:y>
    </cdr:from>
    <cdr:to>
      <cdr:x>0.98244</cdr:x>
      <cdr:y>0.11245</cdr:y>
    </cdr:to>
    <cdr:pic>
      <cdr:nvPicPr>
        <cdr:cNvPr id="4" name="Picture 3" descr="EIAlogo.png"/>
        <cdr:cNvPicPr>
          <a:picLocks xmlns:a="http://schemas.openxmlformats.org/drawingml/2006/main" noChangeAspect="1"/>
        </cdr:cNvPicPr>
      </cdr:nvPicPr>
      <cdr:blipFill>
        <a:blip xmlns:a="http://schemas.openxmlformats.org/drawingml/2006/main" xmlns:r="http://schemas.openxmlformats.org/officeDocument/2006/relationships" r:embed="rId1"/>
        <a:stretch xmlns:a="http://schemas.openxmlformats.org/drawingml/2006/main">
          <a:fillRect/>
        </a:stretch>
      </cdr:blipFill>
      <cdr:spPr>
        <a:xfrm xmlns:a="http://schemas.openxmlformats.org/drawingml/2006/main">
          <a:off x="5000664" y="76225"/>
          <a:ext cx="371429" cy="285714"/>
        </a:xfrm>
        <a:prstGeom xmlns:a="http://schemas.openxmlformats.org/drawingml/2006/main" prst="rect">
          <a:avLst/>
        </a:prstGeom>
      </cdr:spPr>
    </cdr:pic>
  </cdr:relSizeAnchor>
</c:userShapes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</xdr:colOff>
      <xdr:row>3</xdr:row>
      <xdr:rowOff>9525</xdr:rowOff>
    </xdr:from>
    <xdr:to>
      <xdr:col>9</xdr:col>
      <xdr:colOff>600837</xdr:colOff>
      <xdr:row>22</xdr:row>
      <xdr:rowOff>151638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7.xml><?xml version="1.0" encoding="utf-8"?>
<c:userShapes xmlns:c="http://schemas.openxmlformats.org/drawingml/2006/chart">
  <cdr:relSizeAnchor xmlns:cdr="http://schemas.openxmlformats.org/drawingml/2006/chartDrawing">
    <cdr:from>
      <cdr:x>0.00697</cdr:x>
      <cdr:y>0.90258</cdr:y>
    </cdr:from>
    <cdr:to>
      <cdr:x>0.6689</cdr:x>
      <cdr:y>0.98544</cdr:y>
    </cdr:to>
    <cdr:sp macro="" textlink="'Fig36'!$A$75">
      <cdr:nvSpPr>
        <cdr:cNvPr id="2" name="TextBox 1"/>
        <cdr:cNvSpPr txBox="1"/>
      </cdr:nvSpPr>
      <cdr:spPr>
        <a:xfrm xmlns:a="http://schemas.openxmlformats.org/drawingml/2006/main">
          <a:off x="38100" y="2905125"/>
          <a:ext cx="3619500" cy="2667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fld id="{3C796914-C605-4AB5-8A14-9041447E6D71}" type="TxLink">
            <a:rPr lang="en-US" sz="900" b="0" i="0" u="none" strike="noStrike">
              <a:solidFill>
                <a:srgbClr val="000000"/>
              </a:solidFill>
              <a:latin typeface="Arialri"/>
              <a:cs typeface="Arial"/>
            </a:rPr>
            <a:pPr/>
            <a:t>Source: Short-Term Energy Outlook, March 2018.</a:t>
          </a:fld>
          <a:endParaRPr lang="en-US" sz="900"/>
        </a:p>
      </cdr:txBody>
    </cdr:sp>
  </cdr:relSizeAnchor>
  <cdr:relSizeAnchor xmlns:cdr="http://schemas.openxmlformats.org/drawingml/2006/chartDrawing">
    <cdr:from>
      <cdr:x>0.91625</cdr:x>
      <cdr:y>0.02071</cdr:y>
    </cdr:from>
    <cdr:to>
      <cdr:x>0.98418</cdr:x>
      <cdr:y>0.10948</cdr:y>
    </cdr:to>
    <cdr:pic>
      <cdr:nvPicPr>
        <cdr:cNvPr id="3" name="Picture 2" descr="EIAlogo.png"/>
        <cdr:cNvPicPr>
          <a:picLocks xmlns:a="http://schemas.openxmlformats.org/drawingml/2006/main" noChangeAspect="1"/>
        </cdr:cNvPicPr>
      </cdr:nvPicPr>
      <cdr:blipFill>
        <a:blip xmlns:a="http://schemas.openxmlformats.org/drawingml/2006/main" xmlns:r="http://schemas.openxmlformats.org/officeDocument/2006/relationships" r:embed="rId1"/>
        <a:stretch xmlns:a="http://schemas.openxmlformats.org/drawingml/2006/main">
          <a:fillRect/>
        </a:stretch>
      </cdr:blipFill>
      <cdr:spPr>
        <a:xfrm xmlns:a="http://schemas.openxmlformats.org/drawingml/2006/main">
          <a:off x="5010151" y="66675"/>
          <a:ext cx="371429" cy="285714"/>
        </a:xfrm>
        <a:prstGeom xmlns:a="http://schemas.openxmlformats.org/drawingml/2006/main" prst="rect">
          <a:avLst/>
        </a:prstGeom>
      </cdr:spPr>
    </cdr:pic>
  </cdr:relSizeAnchor>
</c:userShapes>
</file>

<file path=xl/drawings/drawing18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</xdr:colOff>
      <xdr:row>3</xdr:row>
      <xdr:rowOff>9525</xdr:rowOff>
    </xdr:from>
    <xdr:to>
      <xdr:col>9</xdr:col>
      <xdr:colOff>600075</xdr:colOff>
      <xdr:row>22</xdr:row>
      <xdr:rowOff>152400</xdr:rowOff>
    </xdr:to>
    <xdr:graphicFrame macro="">
      <xdr:nvGraphicFramePr>
        <xdr:cNvPr id="492545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9.xml><?xml version="1.0" encoding="utf-8"?>
<c:userShapes xmlns:c="http://schemas.openxmlformats.org/drawingml/2006/chart">
  <cdr:absSizeAnchor xmlns:cdr="http://schemas.openxmlformats.org/drawingml/2006/chartDrawing">
    <cdr:from>
      <cdr:x>0.90941</cdr:x>
      <cdr:y>0.00296</cdr:y>
    </cdr:from>
    <cdr:ext cx="371452" cy="285694"/>
    <cdr:pic>
      <cdr:nvPicPr>
        <cdr:cNvPr id="6" name="Picture 5" descr="EIAlogo.png"/>
        <cdr:cNvPicPr>
          <a:picLocks xmlns:a="http://schemas.openxmlformats.org/drawingml/2006/main" noChangeAspect="1"/>
        </cdr:cNvPicPr>
      </cdr:nvPicPr>
      <cdr:blipFill>
        <a:blip xmlns:a="http://schemas.openxmlformats.org/drawingml/2006/main" xmlns:r="http://schemas.openxmlformats.org/officeDocument/2006/relationships" r:embed="rId1"/>
        <a:stretch xmlns:a="http://schemas.openxmlformats.org/drawingml/2006/main">
          <a:fillRect/>
        </a:stretch>
      </cdr:blipFill>
      <cdr:spPr>
        <a:xfrm xmlns:a="http://schemas.openxmlformats.org/drawingml/2006/main">
          <a:off x="4972047" y="9540"/>
          <a:ext cx="371451" cy="285694"/>
        </a:xfrm>
        <a:prstGeom xmlns:a="http://schemas.openxmlformats.org/drawingml/2006/main" prst="rect">
          <a:avLst/>
        </a:prstGeom>
      </cdr:spPr>
    </cdr:pic>
  </cdr:absSizeAnchor>
  <cdr:absSizeAnchor xmlns:cdr="http://schemas.openxmlformats.org/drawingml/2006/chartDrawing">
    <cdr:from>
      <cdr:x>0.62647</cdr:x>
      <cdr:y>0.0768</cdr:y>
    </cdr:from>
    <cdr:ext cx="2032706" cy="304781"/>
    <cdr:sp macro="" textlink="">
      <cdr:nvSpPr>
        <cdr:cNvPr id="2" name="TextBox 1"/>
        <cdr:cNvSpPr txBox="1">
          <a:spLocks xmlns:a="http://schemas.openxmlformats.org/drawingml/2006/main" noChangeAspect="1"/>
        </cdr:cNvSpPr>
      </cdr:nvSpPr>
      <cdr:spPr>
        <a:xfrm xmlns:a="http://schemas.openxmlformats.org/drawingml/2006/main">
          <a:off x="3425119" y="247240"/>
          <a:ext cx="2032706" cy="304781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r"/>
          <a:r>
            <a:rPr lang="en-US" sz="1000">
              <a:latin typeface="Arial" pitchFamily="34" charset="0"/>
              <a:cs typeface="Arial" pitchFamily="34" charset="0"/>
            </a:rPr>
            <a:t>annual change</a:t>
          </a:r>
          <a:r>
            <a:rPr lang="en-US" sz="1000" baseline="0">
              <a:latin typeface="Arial" pitchFamily="34" charset="0"/>
              <a:cs typeface="Arial" pitchFamily="34" charset="0"/>
            </a:rPr>
            <a:t> (MMb/d)</a:t>
          </a:r>
          <a:endParaRPr lang="en-US" sz="1000">
            <a:latin typeface="Arial" pitchFamily="34" charset="0"/>
            <a:cs typeface="Arial" pitchFamily="34" charset="0"/>
          </a:endParaRPr>
        </a:p>
      </cdr:txBody>
    </cdr:sp>
  </cdr:absSizeAnchor>
  <cdr:absSizeAnchor xmlns:cdr="http://schemas.openxmlformats.org/drawingml/2006/chartDrawing">
    <cdr:from>
      <cdr:x>0.00744</cdr:x>
      <cdr:y>0.90237</cdr:y>
    </cdr:from>
    <cdr:ext cx="3434589" cy="228678"/>
    <cdr:sp macro="" textlink="'Fig6'!$A$37">
      <cdr:nvSpPr>
        <cdr:cNvPr id="4" name="TextBox 3"/>
        <cdr:cNvSpPr txBox="1">
          <a:spLocks xmlns:a="http://schemas.openxmlformats.org/drawingml/2006/main" noChangeAspect="1"/>
        </cdr:cNvSpPr>
      </cdr:nvSpPr>
      <cdr:spPr>
        <a:xfrm xmlns:a="http://schemas.openxmlformats.org/drawingml/2006/main">
          <a:off x="40689" y="2905125"/>
          <a:ext cx="3434589" cy="228678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l"/>
          <a:fld id="{DE3FC11D-5BAD-4885-96B4-24A16683F626}" type="TxLink">
            <a:rPr lang="en-US" sz="900" b="0" i="0" u="none" strike="noStrike">
              <a:solidFill>
                <a:srgbClr val="000000"/>
              </a:solidFill>
              <a:latin typeface="Arialri"/>
              <a:cs typeface="Arial" pitchFamily="34" charset="0"/>
            </a:rPr>
            <a:pPr algn="l"/>
            <a:t>Source: Short-Term Energy Outlook, March 2018.</a:t>
          </a:fld>
          <a:endParaRPr lang="en-US" sz="900">
            <a:latin typeface="Arial" pitchFamily="34" charset="0"/>
            <a:cs typeface="Arial" pitchFamily="34" charset="0"/>
          </a:endParaRPr>
        </a:p>
      </cdr:txBody>
    </cdr:sp>
  </cdr:absSizeAnchor>
</c:userShapes>
</file>

<file path=xl/drawings/drawing20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</xdr:colOff>
      <xdr:row>3</xdr:row>
      <xdr:rowOff>9525</xdr:rowOff>
    </xdr:from>
    <xdr:to>
      <xdr:col>9</xdr:col>
      <xdr:colOff>600075</xdr:colOff>
      <xdr:row>22</xdr:row>
      <xdr:rowOff>152400</xdr:rowOff>
    </xdr:to>
    <xdr:graphicFrame macro="">
      <xdr:nvGraphicFramePr>
        <xdr:cNvPr id="494593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1.xml><?xml version="1.0" encoding="utf-8"?>
<c:userShapes xmlns:c="http://schemas.openxmlformats.org/drawingml/2006/chart">
  <cdr:absSizeAnchor xmlns:cdr="http://schemas.openxmlformats.org/drawingml/2006/chartDrawing">
    <cdr:from>
      <cdr:x>0.91463</cdr:x>
      <cdr:y>0.02366</cdr:y>
    </cdr:from>
    <cdr:ext cx="371452" cy="285726"/>
    <cdr:pic>
      <cdr:nvPicPr>
        <cdr:cNvPr id="7" name="Picture 6" descr="EIAlogo.png"/>
        <cdr:cNvPicPr>
          <a:picLocks xmlns:a="http://schemas.openxmlformats.org/drawingml/2006/main" noChangeAspect="1"/>
        </cdr:cNvPicPr>
      </cdr:nvPicPr>
      <cdr:blipFill>
        <a:blip xmlns:a="http://schemas.openxmlformats.org/drawingml/2006/main" xmlns:r="http://schemas.openxmlformats.org/officeDocument/2006/relationships" r:embed="rId1"/>
        <a:stretch xmlns:a="http://schemas.openxmlformats.org/drawingml/2006/main">
          <a:fillRect/>
        </a:stretch>
      </cdr:blipFill>
      <cdr:spPr>
        <a:xfrm xmlns:a="http://schemas.openxmlformats.org/drawingml/2006/main">
          <a:off x="5000622" y="76187"/>
          <a:ext cx="371451" cy="285726"/>
        </a:xfrm>
        <a:prstGeom xmlns:a="http://schemas.openxmlformats.org/drawingml/2006/main" prst="rect">
          <a:avLst/>
        </a:prstGeom>
      </cdr:spPr>
    </cdr:pic>
  </cdr:absSizeAnchor>
  <cdr:absSizeAnchor xmlns:cdr="http://schemas.openxmlformats.org/drawingml/2006/chartDrawing">
    <cdr:from>
      <cdr:x>0.0057</cdr:x>
      <cdr:y>0.91124</cdr:y>
    </cdr:from>
    <cdr:ext cx="4219575" cy="228604"/>
    <cdr:sp macro="" textlink="'Fig7'!$C$32">
      <cdr:nvSpPr>
        <cdr:cNvPr id="3" name="TextBox 2"/>
        <cdr:cNvSpPr txBox="1">
          <a:spLocks xmlns:a="http://schemas.openxmlformats.org/drawingml/2006/main" noChangeAspect="1"/>
        </cdr:cNvSpPr>
      </cdr:nvSpPr>
      <cdr:spPr>
        <a:xfrm xmlns:a="http://schemas.openxmlformats.org/drawingml/2006/main">
          <a:off x="31164" y="2933701"/>
          <a:ext cx="4219575" cy="228604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l"/>
          <a:fld id="{469F91F4-BED2-4B04-98A1-990459B50E64}" type="TxLink">
            <a:rPr lang="en-US" sz="900" b="0" i="0" u="none" strike="noStrike">
              <a:solidFill>
                <a:srgbClr val="000000"/>
              </a:solidFill>
              <a:latin typeface="Arialri"/>
              <a:cs typeface="Arial" pitchFamily="34" charset="0"/>
            </a:rPr>
            <a:pPr algn="l"/>
            <a:t>Source: Short-Term Energy Outlook, March 2018.</a:t>
          </a:fld>
          <a:endParaRPr lang="en-US" sz="900">
            <a:latin typeface="Arial" pitchFamily="34" charset="0"/>
            <a:cs typeface="Arial" pitchFamily="34" charset="0"/>
          </a:endParaRPr>
        </a:p>
      </cdr:txBody>
    </cdr:sp>
  </cdr:absSizeAnchor>
  <cdr:absSizeAnchor xmlns:cdr="http://schemas.openxmlformats.org/drawingml/2006/chartDrawing">
    <cdr:from>
      <cdr:x>0.03558</cdr:x>
      <cdr:y>0.84741</cdr:y>
    </cdr:from>
    <cdr:ext cx="5015638" cy="238122"/>
    <cdr:sp macro="" textlink="'Fig7'!$C$33">
      <cdr:nvSpPr>
        <cdr:cNvPr id="4" name="TextBox 3"/>
        <cdr:cNvSpPr txBox="1">
          <a:spLocks xmlns:a="http://schemas.openxmlformats.org/drawingml/2006/main" noChangeAspect="1"/>
        </cdr:cNvSpPr>
      </cdr:nvSpPr>
      <cdr:spPr>
        <a:xfrm xmlns:a="http://schemas.openxmlformats.org/drawingml/2006/main">
          <a:off x="194537" y="2728185"/>
          <a:ext cx="5015638" cy="238122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ctr"/>
          <a:fld id="{7D5421F3-5C26-4696-85B6-F3DD4253B0FE}" type="TxLink">
            <a:rPr lang="en-US" sz="900" b="0" i="0" u="none" strike="noStrike">
              <a:solidFill>
                <a:srgbClr val="000000"/>
              </a:solidFill>
              <a:latin typeface="Arialri"/>
              <a:cs typeface="Arial" pitchFamily="34" charset="0"/>
            </a:rPr>
            <a:pPr algn="ctr"/>
            <a:t>*  Countries belonging to the Organization for Economic Cooperation and Development</a:t>
          </a:fld>
          <a:endParaRPr lang="en-US" sz="900">
            <a:latin typeface="Arial" pitchFamily="34" charset="0"/>
            <a:cs typeface="Arial" pitchFamily="34" charset="0"/>
          </a:endParaRPr>
        </a:p>
      </cdr:txBody>
    </cdr:sp>
  </cdr:absSizeAnchor>
  <cdr:absSizeAnchor xmlns:cdr="http://schemas.openxmlformats.org/drawingml/2006/chartDrawing">
    <cdr:from>
      <cdr:x>0.75911</cdr:x>
      <cdr:y>0.1824</cdr:y>
    </cdr:from>
    <cdr:ext cx="1082589" cy="190109"/>
    <cdr:sp macro="" textlink="">
      <cdr:nvSpPr>
        <cdr:cNvPr id="6" name="TextBox 5"/>
        <cdr:cNvSpPr txBox="1">
          <a:spLocks xmlns:a="http://schemas.openxmlformats.org/drawingml/2006/main" noChangeAspect="1"/>
        </cdr:cNvSpPr>
      </cdr:nvSpPr>
      <cdr:spPr>
        <a:xfrm xmlns:a="http://schemas.openxmlformats.org/drawingml/2006/main">
          <a:off x="4150303" y="576226"/>
          <a:ext cx="1082589" cy="190109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ctr"/>
          <a:r>
            <a:rPr lang="en-US" sz="1000">
              <a:latin typeface="Arial" pitchFamily="34" charset="0"/>
              <a:cs typeface="Arial" pitchFamily="34" charset="0"/>
            </a:rPr>
            <a:t>Forecast</a:t>
          </a:r>
        </a:p>
      </cdr:txBody>
    </cdr:sp>
  </cdr:absSizeAnchor>
</c:userShapes>
</file>

<file path=xl/drawings/drawing2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22225</xdr:colOff>
      <xdr:row>3</xdr:row>
      <xdr:rowOff>3175</xdr:rowOff>
    </xdr:from>
    <xdr:to>
      <xdr:col>10</xdr:col>
      <xdr:colOff>3175</xdr:colOff>
      <xdr:row>22</xdr:row>
      <xdr:rowOff>146050</xdr:rowOff>
    </xdr:to>
    <xdr:graphicFrame macro="">
      <xdr:nvGraphicFramePr>
        <xdr:cNvPr id="496641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3.xml><?xml version="1.0" encoding="utf-8"?>
<c:userShapes xmlns:c="http://schemas.openxmlformats.org/drawingml/2006/chart">
  <cdr:absSizeAnchor xmlns:cdr="http://schemas.openxmlformats.org/drawingml/2006/chartDrawing">
    <cdr:from>
      <cdr:x>0.91464</cdr:x>
      <cdr:y>0.01776</cdr:y>
    </cdr:from>
    <cdr:ext cx="371397" cy="285694"/>
    <cdr:pic>
      <cdr:nvPicPr>
        <cdr:cNvPr id="7" name="Picture 6" descr="EIAlogo.png"/>
        <cdr:cNvPicPr>
          <a:picLocks xmlns:a="http://schemas.openxmlformats.org/drawingml/2006/main" noChangeAspect="1"/>
        </cdr:cNvPicPr>
      </cdr:nvPicPr>
      <cdr:blipFill>
        <a:blip xmlns:a="http://schemas.openxmlformats.org/drawingml/2006/main" xmlns:r="http://schemas.openxmlformats.org/officeDocument/2006/relationships" r:embed="rId1"/>
        <a:stretch xmlns:a="http://schemas.openxmlformats.org/drawingml/2006/main">
          <a:fillRect/>
        </a:stretch>
      </cdr:blipFill>
      <cdr:spPr>
        <a:xfrm xmlns:a="http://schemas.openxmlformats.org/drawingml/2006/main">
          <a:off x="5000633" y="57165"/>
          <a:ext cx="371397" cy="285694"/>
        </a:xfrm>
        <a:prstGeom xmlns:a="http://schemas.openxmlformats.org/drawingml/2006/main" prst="rect">
          <a:avLst/>
        </a:prstGeom>
      </cdr:spPr>
    </cdr:pic>
  </cdr:absSizeAnchor>
  <cdr:absSizeAnchor xmlns:cdr="http://schemas.openxmlformats.org/drawingml/2006/chartDrawing">
    <cdr:from>
      <cdr:x>0.00997</cdr:x>
      <cdr:y>0.01181</cdr:y>
    </cdr:from>
    <cdr:ext cx="6505575" cy="561975"/>
    <cdr:sp macro="" textlink="">
      <cdr:nvSpPr>
        <cdr:cNvPr id="3" name="TextBox 2"/>
        <cdr:cNvSpPr txBox="1">
          <a:spLocks xmlns:a="http://schemas.openxmlformats.org/drawingml/2006/main" noChangeAspect="1"/>
        </cdr:cNvSpPr>
      </cdr:nvSpPr>
      <cdr:spPr>
        <a:xfrm xmlns:a="http://schemas.openxmlformats.org/drawingml/2006/main">
          <a:off x="66675" y="57150"/>
          <a:ext cx="6505575" cy="56197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r>
            <a:rPr lang="en-US" sz="1400" b="0">
              <a:latin typeface="Arial" pitchFamily="34" charset="0"/>
              <a:cs typeface="Arial" pitchFamily="34" charset="0"/>
            </a:rPr>
            <a:t>World crude oil and liquid</a:t>
          </a:r>
          <a:r>
            <a:rPr lang="en-US" sz="1400" b="0" baseline="0">
              <a:latin typeface="Arial" pitchFamily="34" charset="0"/>
              <a:cs typeface="Arial" pitchFamily="34" charset="0"/>
            </a:rPr>
            <a:t> fuels production growth</a:t>
          </a:r>
        </a:p>
        <a:p xmlns:a="http://schemas.openxmlformats.org/drawingml/2006/main">
          <a:r>
            <a:rPr lang="en-US" sz="1000" b="0" baseline="0">
              <a:latin typeface="Arial" pitchFamily="34" charset="0"/>
              <a:cs typeface="Arial" pitchFamily="34" charset="0"/>
            </a:rPr>
            <a:t>million barrels per day</a:t>
          </a:r>
          <a:endParaRPr lang="en-US" sz="1000" b="0">
            <a:latin typeface="Arial" pitchFamily="34" charset="0"/>
            <a:cs typeface="Arial" pitchFamily="34" charset="0"/>
          </a:endParaRPr>
        </a:p>
      </cdr:txBody>
    </cdr:sp>
  </cdr:absSizeAnchor>
  <cdr:absSizeAnchor xmlns:cdr="http://schemas.openxmlformats.org/drawingml/2006/chartDrawing">
    <cdr:from>
      <cdr:x>0.00886</cdr:x>
      <cdr:y>0.91124</cdr:y>
    </cdr:from>
    <cdr:ext cx="4210050" cy="228604"/>
    <cdr:sp macro="" textlink="'Fig8'!$B$49">
      <cdr:nvSpPr>
        <cdr:cNvPr id="4" name="TextBox 3"/>
        <cdr:cNvSpPr txBox="1">
          <a:spLocks xmlns:a="http://schemas.openxmlformats.org/drawingml/2006/main" noChangeAspect="1"/>
        </cdr:cNvSpPr>
      </cdr:nvSpPr>
      <cdr:spPr>
        <a:xfrm xmlns:a="http://schemas.openxmlformats.org/drawingml/2006/main">
          <a:off x="48441" y="2933701"/>
          <a:ext cx="4210050" cy="228604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l"/>
          <a:fld id="{A6DC4A9F-CD69-47D3-872E-239ED799DE5D}" type="TxLink">
            <a:rPr lang="en-US" sz="900" b="0" i="0" u="none" strike="noStrike">
              <a:solidFill>
                <a:srgbClr val="000000"/>
              </a:solidFill>
              <a:latin typeface="Arialri"/>
              <a:cs typeface="Arial" pitchFamily="34" charset="0"/>
            </a:rPr>
            <a:pPr algn="l"/>
            <a:t>Source: Short-Term Energy Outlook, March 2018.</a:t>
          </a:fld>
          <a:endParaRPr lang="en-US" sz="900">
            <a:latin typeface="Arial" pitchFamily="34" charset="0"/>
            <a:cs typeface="Arial" pitchFamily="34" charset="0"/>
          </a:endParaRPr>
        </a:p>
      </cdr:txBody>
    </cdr:sp>
  </cdr:absSizeAnchor>
  <cdr:absSizeAnchor xmlns:cdr="http://schemas.openxmlformats.org/drawingml/2006/chartDrawing">
    <cdr:from>
      <cdr:x>0.83687</cdr:x>
      <cdr:y>0.15657</cdr:y>
    </cdr:from>
    <cdr:ext cx="717277" cy="219751"/>
    <cdr:sp macro="" textlink="">
      <cdr:nvSpPr>
        <cdr:cNvPr id="6" name="TextBox 5"/>
        <cdr:cNvSpPr txBox="1">
          <a:spLocks xmlns:a="http://schemas.openxmlformats.org/drawingml/2006/main" noChangeAspect="1"/>
        </cdr:cNvSpPr>
      </cdr:nvSpPr>
      <cdr:spPr>
        <a:xfrm xmlns:a="http://schemas.openxmlformats.org/drawingml/2006/main">
          <a:off x="4575448" y="494624"/>
          <a:ext cx="717277" cy="219751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ctr"/>
          <a:r>
            <a:rPr lang="en-US" sz="1000">
              <a:latin typeface="Arial" pitchFamily="34" charset="0"/>
              <a:cs typeface="Arial" pitchFamily="34" charset="0"/>
            </a:rPr>
            <a:t>Forecast</a:t>
          </a:r>
        </a:p>
      </cdr:txBody>
    </cdr:sp>
  </cdr:absSizeAnchor>
</c:userShapes>
</file>

<file path=xl/drawings/drawing2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</xdr:colOff>
      <xdr:row>3</xdr:row>
      <xdr:rowOff>9525</xdr:rowOff>
    </xdr:from>
    <xdr:to>
      <xdr:col>9</xdr:col>
      <xdr:colOff>600075</xdr:colOff>
      <xdr:row>22</xdr:row>
      <xdr:rowOff>152400</xdr:rowOff>
    </xdr:to>
    <xdr:graphicFrame macro="">
      <xdr:nvGraphicFramePr>
        <xdr:cNvPr id="498689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5.xml><?xml version="1.0" encoding="utf-8"?>
<c:userShapes xmlns:c="http://schemas.openxmlformats.org/drawingml/2006/chart">
  <cdr:absSizeAnchor xmlns:cdr="http://schemas.openxmlformats.org/drawingml/2006/chartDrawing">
    <cdr:from>
      <cdr:x>0.92334</cdr:x>
      <cdr:y>0.02367</cdr:y>
    </cdr:from>
    <cdr:ext cx="371452" cy="285726"/>
    <cdr:pic>
      <cdr:nvPicPr>
        <cdr:cNvPr id="5" name="Picture 4" descr="EIAlogo.png"/>
        <cdr:cNvPicPr>
          <a:picLocks xmlns:a="http://schemas.openxmlformats.org/drawingml/2006/main" noChangeAspect="1"/>
        </cdr:cNvPicPr>
      </cdr:nvPicPr>
      <cdr:blipFill>
        <a:blip xmlns:a="http://schemas.openxmlformats.org/drawingml/2006/main" xmlns:r="http://schemas.openxmlformats.org/officeDocument/2006/relationships" r:embed="rId1"/>
        <a:stretch xmlns:a="http://schemas.openxmlformats.org/drawingml/2006/main">
          <a:fillRect/>
        </a:stretch>
      </cdr:blipFill>
      <cdr:spPr>
        <a:xfrm xmlns:a="http://schemas.openxmlformats.org/drawingml/2006/main">
          <a:off x="5048247" y="76192"/>
          <a:ext cx="371451" cy="285726"/>
        </a:xfrm>
        <a:prstGeom xmlns:a="http://schemas.openxmlformats.org/drawingml/2006/main" prst="rect">
          <a:avLst/>
        </a:prstGeom>
      </cdr:spPr>
    </cdr:pic>
  </cdr:absSizeAnchor>
  <cdr:absSizeAnchor xmlns:cdr="http://schemas.openxmlformats.org/drawingml/2006/chartDrawing">
    <cdr:from>
      <cdr:x>0.0152</cdr:x>
      <cdr:y>0</cdr:y>
    </cdr:from>
    <cdr:ext cx="5066126" cy="523875"/>
    <cdr:sp macro="" textlink="">
      <cdr:nvSpPr>
        <cdr:cNvPr id="2" name="TextBox 1"/>
        <cdr:cNvSpPr txBox="1">
          <a:spLocks xmlns:a="http://schemas.openxmlformats.org/drawingml/2006/main" noChangeAspect="1"/>
        </cdr:cNvSpPr>
      </cdr:nvSpPr>
      <cdr:spPr>
        <a:xfrm xmlns:a="http://schemas.openxmlformats.org/drawingml/2006/main">
          <a:off x="83089" y="0"/>
          <a:ext cx="5066126" cy="52387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r>
            <a:rPr lang="en-US" sz="1400" b="0">
              <a:latin typeface="Arial" pitchFamily="34" charset="0"/>
              <a:cs typeface="Arial" pitchFamily="34" charset="0"/>
            </a:rPr>
            <a:t>Non-OPEC</a:t>
          </a:r>
          <a:r>
            <a:rPr lang="en-US" sz="1400" b="0" baseline="0">
              <a:latin typeface="Arial" pitchFamily="34" charset="0"/>
              <a:cs typeface="Arial" pitchFamily="34" charset="0"/>
            </a:rPr>
            <a:t> crude oil and liquid fuels production growth</a:t>
          </a:r>
        </a:p>
        <a:p xmlns:a="http://schemas.openxmlformats.org/drawingml/2006/main">
          <a:r>
            <a:rPr lang="en-US" sz="1000" b="0" baseline="0">
              <a:latin typeface="Arial" pitchFamily="34" charset="0"/>
              <a:cs typeface="Arial" pitchFamily="34" charset="0"/>
            </a:rPr>
            <a:t>million barrels per day</a:t>
          </a:r>
          <a:endParaRPr lang="en-US" sz="1000" b="0">
            <a:latin typeface="Arial" pitchFamily="34" charset="0"/>
            <a:cs typeface="Arial" pitchFamily="34" charset="0"/>
          </a:endParaRPr>
        </a:p>
      </cdr:txBody>
    </cdr:sp>
  </cdr:absSizeAnchor>
  <cdr:absSizeAnchor xmlns:cdr="http://schemas.openxmlformats.org/drawingml/2006/chartDrawing">
    <cdr:from>
      <cdr:x>0.00855</cdr:x>
      <cdr:y>0.92012</cdr:y>
    </cdr:from>
    <cdr:ext cx="4200525" cy="200020"/>
    <cdr:sp macro="" textlink="'Fig9'!$B$48">
      <cdr:nvSpPr>
        <cdr:cNvPr id="3" name="TextBox 2"/>
        <cdr:cNvSpPr txBox="1">
          <a:spLocks xmlns:a="http://schemas.openxmlformats.org/drawingml/2006/main" noChangeAspect="1"/>
        </cdr:cNvSpPr>
      </cdr:nvSpPr>
      <cdr:spPr>
        <a:xfrm xmlns:a="http://schemas.openxmlformats.org/drawingml/2006/main">
          <a:off x="46746" y="2962276"/>
          <a:ext cx="4200525" cy="20002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l"/>
          <a:fld id="{83D0CD04-6B6E-4283-A2EB-89D1C5703362}" type="TxLink">
            <a:rPr lang="en-US" sz="900" b="0" i="0" u="none" strike="noStrike">
              <a:solidFill>
                <a:srgbClr val="000000"/>
              </a:solidFill>
              <a:latin typeface="Arialri"/>
              <a:cs typeface="Arial" pitchFamily="34" charset="0"/>
            </a:rPr>
            <a:pPr algn="l"/>
            <a:t>Source: Short-Term Energy Outlook, March 2018.</a:t>
          </a:fld>
          <a:endParaRPr lang="en-US" sz="900">
            <a:latin typeface="Arial" pitchFamily="34" charset="0"/>
            <a:cs typeface="Arial" pitchFamily="34" charset="0"/>
          </a:endParaRPr>
        </a:p>
      </cdr:txBody>
    </cdr:sp>
  </cdr:absSizeAnchor>
</c:userShapes>
</file>

<file path=xl/drawings/drawing2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</xdr:colOff>
      <xdr:row>3</xdr:row>
      <xdr:rowOff>9525</xdr:rowOff>
    </xdr:from>
    <xdr:to>
      <xdr:col>9</xdr:col>
      <xdr:colOff>600075</xdr:colOff>
      <xdr:row>22</xdr:row>
      <xdr:rowOff>152400</xdr:rowOff>
    </xdr:to>
    <xdr:graphicFrame macro="">
      <xdr:nvGraphicFramePr>
        <xdr:cNvPr id="500737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7.xml><?xml version="1.0" encoding="utf-8"?>
<c:userShapes xmlns:c="http://schemas.openxmlformats.org/drawingml/2006/chart">
  <cdr:absSizeAnchor xmlns:cdr="http://schemas.openxmlformats.org/drawingml/2006/chartDrawing">
    <cdr:from>
      <cdr:x>0.91289</cdr:x>
      <cdr:y>0</cdr:y>
    </cdr:from>
    <cdr:ext cx="371452" cy="285694"/>
    <cdr:pic>
      <cdr:nvPicPr>
        <cdr:cNvPr id="6" name="Picture 5" descr="EIAlogo.png"/>
        <cdr:cNvPicPr>
          <a:picLocks xmlns:a="http://schemas.openxmlformats.org/drawingml/2006/main" noChangeAspect="1"/>
        </cdr:cNvPicPr>
      </cdr:nvPicPr>
      <cdr:blipFill>
        <a:blip xmlns:a="http://schemas.openxmlformats.org/drawingml/2006/main" xmlns:r="http://schemas.openxmlformats.org/officeDocument/2006/relationships" r:embed="rId1"/>
        <a:stretch xmlns:a="http://schemas.openxmlformats.org/drawingml/2006/main">
          <a:fillRect/>
        </a:stretch>
      </cdr:blipFill>
      <cdr:spPr>
        <a:xfrm xmlns:a="http://schemas.openxmlformats.org/drawingml/2006/main">
          <a:off x="4991097" y="0"/>
          <a:ext cx="371451" cy="285694"/>
        </a:xfrm>
        <a:prstGeom xmlns:a="http://schemas.openxmlformats.org/drawingml/2006/main" prst="rect">
          <a:avLst/>
        </a:prstGeom>
      </cdr:spPr>
    </cdr:pic>
  </cdr:absSizeAnchor>
  <cdr:absSizeAnchor xmlns:cdr="http://schemas.openxmlformats.org/drawingml/2006/chartDrawing">
    <cdr:from>
      <cdr:x>0.0057</cdr:x>
      <cdr:y>0.00984</cdr:y>
    </cdr:from>
    <cdr:ext cx="4927551" cy="480089"/>
    <cdr:sp macro="" textlink="">
      <cdr:nvSpPr>
        <cdr:cNvPr id="2" name="TextBox 1"/>
        <cdr:cNvSpPr txBox="1">
          <a:spLocks xmlns:a="http://schemas.openxmlformats.org/drawingml/2006/main" noChangeAspect="1"/>
        </cdr:cNvSpPr>
      </cdr:nvSpPr>
      <cdr:spPr>
        <a:xfrm xmlns:a="http://schemas.openxmlformats.org/drawingml/2006/main">
          <a:off x="31164" y="31086"/>
          <a:ext cx="4927551" cy="480089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r>
            <a:rPr lang="en-US" sz="1400" b="0">
              <a:latin typeface="Arial" pitchFamily="34" charset="0"/>
              <a:cs typeface="Arial" pitchFamily="34" charset="0"/>
            </a:rPr>
            <a:t>World consumption and non-OPEC production growth</a:t>
          </a:r>
        </a:p>
        <a:p xmlns:a="http://schemas.openxmlformats.org/drawingml/2006/main">
          <a:r>
            <a:rPr lang="en-US" sz="1000" b="0">
              <a:latin typeface="Arial" pitchFamily="34" charset="0"/>
              <a:cs typeface="Arial" pitchFamily="34" charset="0"/>
            </a:rPr>
            <a:t>million barrels per day</a:t>
          </a:r>
        </a:p>
      </cdr:txBody>
    </cdr:sp>
  </cdr:absSizeAnchor>
  <cdr:absSizeAnchor xmlns:cdr="http://schemas.openxmlformats.org/drawingml/2006/chartDrawing">
    <cdr:from>
      <cdr:x>0.71083</cdr:x>
      <cdr:y>0.07384</cdr:y>
    </cdr:from>
    <cdr:ext cx="1580994" cy="276225"/>
    <cdr:sp macro="" textlink="">
      <cdr:nvSpPr>
        <cdr:cNvPr id="3" name="TextBox 2"/>
        <cdr:cNvSpPr txBox="1">
          <a:spLocks xmlns:a="http://schemas.openxmlformats.org/drawingml/2006/main" noChangeAspect="1"/>
        </cdr:cNvSpPr>
      </cdr:nvSpPr>
      <cdr:spPr>
        <a:xfrm xmlns:a="http://schemas.openxmlformats.org/drawingml/2006/main">
          <a:off x="3886356" y="237710"/>
          <a:ext cx="1580994" cy="27622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r"/>
          <a:r>
            <a:rPr lang="en-US" sz="1000">
              <a:latin typeface="Arial" pitchFamily="34" charset="0"/>
              <a:cs typeface="Arial" pitchFamily="34" charset="0"/>
            </a:rPr>
            <a:t>dollars per barrel</a:t>
          </a:r>
        </a:p>
      </cdr:txBody>
    </cdr:sp>
  </cdr:absSizeAnchor>
  <cdr:absSizeAnchor xmlns:cdr="http://schemas.openxmlformats.org/drawingml/2006/chartDrawing">
    <cdr:from>
      <cdr:x>0.00681</cdr:x>
      <cdr:y>0.9142</cdr:y>
    </cdr:from>
    <cdr:ext cx="4200525" cy="228600"/>
    <cdr:sp macro="" textlink="'Fig10'!$A$52">
      <cdr:nvSpPr>
        <cdr:cNvPr id="4" name="TextBox 3"/>
        <cdr:cNvSpPr txBox="1">
          <a:spLocks xmlns:a="http://schemas.openxmlformats.org/drawingml/2006/main" noChangeAspect="1"/>
        </cdr:cNvSpPr>
      </cdr:nvSpPr>
      <cdr:spPr>
        <a:xfrm xmlns:a="http://schemas.openxmlformats.org/drawingml/2006/main">
          <a:off x="37221" y="2943226"/>
          <a:ext cx="4200525" cy="2286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l"/>
          <a:fld id="{D22F9700-ADC9-4638-99A6-176C1950F924}" type="TxLink">
            <a:rPr lang="en-US" sz="900" b="0" i="0" u="none" strike="noStrike">
              <a:solidFill>
                <a:srgbClr val="000000"/>
              </a:solidFill>
              <a:latin typeface="Arialri"/>
              <a:cs typeface="Arial" pitchFamily="34" charset="0"/>
            </a:rPr>
            <a:pPr algn="l"/>
            <a:t>Source: Short-Term Energy Outlook, March 2018.</a:t>
          </a:fld>
          <a:endParaRPr lang="en-US" sz="900">
            <a:latin typeface="Arial" pitchFamily="34" charset="0"/>
            <a:cs typeface="Arial" pitchFamily="34" charset="0"/>
          </a:endParaRPr>
        </a:p>
      </cdr:txBody>
    </cdr:sp>
  </cdr:absSizeAnchor>
</c:userShapes>
</file>

<file path=xl/drawings/drawing28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</xdr:colOff>
      <xdr:row>3</xdr:row>
      <xdr:rowOff>9525</xdr:rowOff>
    </xdr:from>
    <xdr:to>
      <xdr:col>9</xdr:col>
      <xdr:colOff>600075</xdr:colOff>
      <xdr:row>22</xdr:row>
      <xdr:rowOff>152400</xdr:rowOff>
    </xdr:to>
    <xdr:graphicFrame macro="">
      <xdr:nvGraphicFramePr>
        <xdr:cNvPr id="502785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9.xml><?xml version="1.0" encoding="utf-8"?>
<c:userShapes xmlns:c="http://schemas.openxmlformats.org/drawingml/2006/chart">
  <cdr:absSizeAnchor xmlns:cdr="http://schemas.openxmlformats.org/drawingml/2006/chartDrawing">
    <cdr:from>
      <cdr:x>0.00712</cdr:x>
      <cdr:y>0.91124</cdr:y>
    </cdr:from>
    <cdr:ext cx="3940866" cy="247737"/>
    <cdr:sp macro="" textlink="'Fig11'!$B$43">
      <cdr:nvSpPr>
        <cdr:cNvPr id="2" name="TextBox 1"/>
        <cdr:cNvSpPr txBox="1">
          <a:spLocks xmlns:a="http://schemas.openxmlformats.org/drawingml/2006/main" noChangeAspect="1"/>
        </cdr:cNvSpPr>
      </cdr:nvSpPr>
      <cdr:spPr>
        <a:xfrm xmlns:a="http://schemas.openxmlformats.org/drawingml/2006/main">
          <a:off x="38928" y="2933701"/>
          <a:ext cx="3940865" cy="247728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l"/>
          <a:fld id="{DCFC2C35-A6F6-409E-9D34-26215F93938F}" type="TxLink">
            <a:rPr lang="en-US" sz="900" b="0" i="0" u="none" strike="noStrike">
              <a:solidFill>
                <a:srgbClr val="000000"/>
              </a:solidFill>
              <a:latin typeface="Arialri"/>
              <a:cs typeface="Arial" pitchFamily="34" charset="0"/>
            </a:rPr>
            <a:pPr algn="l"/>
            <a:t>Source: Short-Term Energy Outlook, March 2018.</a:t>
          </a:fld>
          <a:endParaRPr lang="en-US" sz="900">
            <a:latin typeface="Arial" pitchFamily="34" charset="0"/>
            <a:cs typeface="Arial" pitchFamily="34" charset="0"/>
          </a:endParaRPr>
        </a:p>
      </cdr:txBody>
    </cdr:sp>
  </cdr:absSizeAnchor>
  <cdr:absSizeAnchor xmlns:cdr="http://schemas.openxmlformats.org/drawingml/2006/chartDrawing">
    <cdr:from>
      <cdr:x>0.05271</cdr:x>
      <cdr:y>0.85039</cdr:y>
    </cdr:from>
    <cdr:ext cx="4672944" cy="205433"/>
    <cdr:sp macro="" textlink="'Fig11'!$B$44">
      <cdr:nvSpPr>
        <cdr:cNvPr id="3" name="TextBox 2"/>
        <cdr:cNvSpPr txBox="1">
          <a:spLocks xmlns:a="http://schemas.openxmlformats.org/drawingml/2006/main" noChangeAspect="1"/>
        </cdr:cNvSpPr>
      </cdr:nvSpPr>
      <cdr:spPr>
        <a:xfrm xmlns:a="http://schemas.openxmlformats.org/drawingml/2006/main">
          <a:off x="288184" y="2737787"/>
          <a:ext cx="4672944" cy="205437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fld id="{903CF86C-11AC-43BD-8E52-D6F3498C7679}" type="TxLink">
            <a:rPr lang="en-US" sz="900" b="0" i="0" u="none" strike="noStrike">
              <a:solidFill>
                <a:srgbClr val="000000"/>
              </a:solidFill>
              <a:latin typeface="Arialri"/>
              <a:cs typeface="Arial" pitchFamily="34" charset="0"/>
            </a:rPr>
            <a:pPr/>
            <a:t>Note: Shaded area represents 2007-2017 average (2.3 million barrels per day).</a:t>
          </a:fld>
          <a:endParaRPr lang="en-US" sz="900">
            <a:latin typeface="Arial" pitchFamily="34" charset="0"/>
            <a:cs typeface="Arial" pitchFamily="34" charset="0"/>
          </a:endParaRPr>
        </a:p>
      </cdr:txBody>
    </cdr:sp>
  </cdr:absSizeAnchor>
  <cdr:absSizeAnchor xmlns:cdr="http://schemas.openxmlformats.org/drawingml/2006/chartDrawing">
    <cdr:from>
      <cdr:x>0.84473</cdr:x>
      <cdr:y>0.17323</cdr:y>
    </cdr:from>
    <cdr:ext cx="700914" cy="232863"/>
    <cdr:sp macro="" textlink="">
      <cdr:nvSpPr>
        <cdr:cNvPr id="5" name="TextBox 4"/>
        <cdr:cNvSpPr txBox="1">
          <a:spLocks xmlns:a="http://schemas.openxmlformats.org/drawingml/2006/main" noChangeAspect="1"/>
        </cdr:cNvSpPr>
      </cdr:nvSpPr>
      <cdr:spPr>
        <a:xfrm xmlns:a="http://schemas.openxmlformats.org/drawingml/2006/main">
          <a:off x="4618435" y="557705"/>
          <a:ext cx="700914" cy="23287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ctr"/>
          <a:r>
            <a:rPr lang="en-US" sz="1000">
              <a:latin typeface="Arial" pitchFamily="34" charset="0"/>
              <a:cs typeface="Arial" pitchFamily="34" charset="0"/>
            </a:rPr>
            <a:t>Forecast</a:t>
          </a:r>
        </a:p>
      </cdr:txBody>
    </cdr:sp>
  </cdr:absSizeAnchor>
  <cdr:absSizeAnchor xmlns:cdr="http://schemas.openxmlformats.org/drawingml/2006/chartDrawing">
    <cdr:from>
      <cdr:x>0.91115</cdr:x>
      <cdr:y>0.02367</cdr:y>
    </cdr:from>
    <cdr:ext cx="371429" cy="285714"/>
    <cdr:pic>
      <cdr:nvPicPr>
        <cdr:cNvPr id="6" name="Picture 5" descr="EIAlogo.png"/>
        <cdr:cNvPicPr>
          <a:picLocks xmlns:a="http://schemas.openxmlformats.org/drawingml/2006/main" noChangeAspect="1"/>
        </cdr:cNvPicPr>
      </cdr:nvPicPr>
      <cdr:blipFill>
        <a:blip xmlns:a="http://schemas.openxmlformats.org/drawingml/2006/main" xmlns:r="http://schemas.openxmlformats.org/officeDocument/2006/relationships" r:embed="rId1"/>
        <a:stretch xmlns:a="http://schemas.openxmlformats.org/drawingml/2006/main">
          <a:fillRect/>
        </a:stretch>
      </cdr:blipFill>
      <cdr:spPr>
        <a:xfrm xmlns:a="http://schemas.openxmlformats.org/drawingml/2006/main">
          <a:off x="4981576" y="76200"/>
          <a:ext cx="371429" cy="285714"/>
        </a:xfrm>
        <a:prstGeom xmlns:a="http://schemas.openxmlformats.org/drawingml/2006/main" prst="rect">
          <a:avLst/>
        </a:prstGeom>
      </cdr:spPr>
    </cdr:pic>
  </cdr:absSizeAnchor>
</c:userShapes>
</file>

<file path=xl/drawings/drawing30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</xdr:colOff>
      <xdr:row>3</xdr:row>
      <xdr:rowOff>9525</xdr:rowOff>
    </xdr:from>
    <xdr:to>
      <xdr:col>9</xdr:col>
      <xdr:colOff>600075</xdr:colOff>
      <xdr:row>22</xdr:row>
      <xdr:rowOff>152400</xdr:rowOff>
    </xdr:to>
    <xdr:graphicFrame macro="">
      <xdr:nvGraphicFramePr>
        <xdr:cNvPr id="504833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1.xml><?xml version="1.0" encoding="utf-8"?>
<c:userShapes xmlns:c="http://schemas.openxmlformats.org/drawingml/2006/chart">
  <cdr:absSizeAnchor xmlns:cdr="http://schemas.openxmlformats.org/drawingml/2006/chartDrawing">
    <cdr:from>
      <cdr:x>0.00883</cdr:x>
      <cdr:y>0.81688</cdr:y>
    </cdr:from>
    <cdr:ext cx="5314319" cy="379992"/>
    <cdr:sp macro="" textlink="'Fig12'!$A$114">
      <cdr:nvSpPr>
        <cdr:cNvPr id="3" name="TextBox 2"/>
        <cdr:cNvSpPr txBox="1">
          <a:spLocks xmlns:a="http://schemas.openxmlformats.org/drawingml/2006/main" noChangeAspect="1"/>
        </cdr:cNvSpPr>
      </cdr:nvSpPr>
      <cdr:spPr>
        <a:xfrm xmlns:a="http://schemas.openxmlformats.org/drawingml/2006/main">
          <a:off x="48297" y="2629908"/>
          <a:ext cx="5314277" cy="379991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fld id="{44B82C80-563C-430A-B67F-00109FB5EB30}" type="TxLink">
            <a:rPr lang="en-US" sz="900" b="0" i="0" u="none" strike="noStrike">
              <a:solidFill>
                <a:srgbClr val="000000"/>
              </a:solidFill>
              <a:latin typeface="Arialri"/>
              <a:cs typeface="Arial" pitchFamily="34" charset="0"/>
            </a:rPr>
            <a:pPr/>
            <a:t>Note:  Colored band around days of supply of crude oil and other liquids stocks represents the range between the minimum and maximum from Jan. 2013 - Dec. 2017.</a:t>
          </a:fld>
          <a:endParaRPr lang="en-US" sz="900">
            <a:latin typeface="Arial" pitchFamily="34" charset="0"/>
            <a:cs typeface="Arial" pitchFamily="34" charset="0"/>
          </a:endParaRPr>
        </a:p>
      </cdr:txBody>
    </cdr:sp>
  </cdr:absSizeAnchor>
  <cdr:absSizeAnchor xmlns:cdr="http://schemas.openxmlformats.org/drawingml/2006/chartDrawing">
    <cdr:from>
      <cdr:x>0.0106</cdr:x>
      <cdr:y>0.90828</cdr:y>
    </cdr:from>
    <cdr:ext cx="3940866" cy="225522"/>
    <cdr:sp macro="" textlink="'Fig12'!$A$113">
      <cdr:nvSpPr>
        <cdr:cNvPr id="2" name="TextBox 1"/>
        <cdr:cNvSpPr txBox="1">
          <a:spLocks xmlns:a="http://schemas.openxmlformats.org/drawingml/2006/main" noChangeAspect="1"/>
        </cdr:cNvSpPr>
      </cdr:nvSpPr>
      <cdr:spPr>
        <a:xfrm xmlns:a="http://schemas.openxmlformats.org/drawingml/2006/main">
          <a:off x="57978" y="2924175"/>
          <a:ext cx="3940865" cy="225496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l"/>
          <a:fld id="{B4C09DF6-3487-46E4-8025-668F94ABC5D3}" type="TxLink">
            <a:rPr lang="en-US" sz="900" b="0" i="0" u="none" strike="noStrike">
              <a:solidFill>
                <a:srgbClr val="000000"/>
              </a:solidFill>
              <a:latin typeface="Arialri"/>
              <a:cs typeface="Arial" pitchFamily="34" charset="0"/>
            </a:rPr>
            <a:pPr algn="l"/>
            <a:t>Source: Short-Term Energy Outlook, March 2018.</a:t>
          </a:fld>
          <a:endParaRPr lang="en-US" sz="900">
            <a:latin typeface="Arial" pitchFamily="34" charset="0"/>
            <a:cs typeface="Arial" pitchFamily="34" charset="0"/>
          </a:endParaRPr>
        </a:p>
      </cdr:txBody>
    </cdr:sp>
  </cdr:absSizeAnchor>
  <cdr:absSizeAnchor xmlns:cdr="http://schemas.openxmlformats.org/drawingml/2006/chartDrawing">
    <cdr:from>
      <cdr:x>0.90767</cdr:x>
      <cdr:y>0.02367</cdr:y>
    </cdr:from>
    <cdr:ext cx="371397" cy="285694"/>
    <cdr:pic>
      <cdr:nvPicPr>
        <cdr:cNvPr id="5" name="Picture 4" descr="EIAlogo.png"/>
        <cdr:cNvPicPr>
          <a:picLocks xmlns:a="http://schemas.openxmlformats.org/drawingml/2006/main" noChangeAspect="1"/>
        </cdr:cNvPicPr>
      </cdr:nvPicPr>
      <cdr:blipFill>
        <a:blip xmlns:a="http://schemas.openxmlformats.org/drawingml/2006/main" xmlns:r="http://schemas.openxmlformats.org/officeDocument/2006/relationships" r:embed="rId1"/>
        <a:stretch xmlns:a="http://schemas.openxmlformats.org/drawingml/2006/main">
          <a:fillRect/>
        </a:stretch>
      </cdr:blipFill>
      <cdr:spPr>
        <a:xfrm xmlns:a="http://schemas.openxmlformats.org/drawingml/2006/main">
          <a:off x="4962533" y="76210"/>
          <a:ext cx="371397" cy="285694"/>
        </a:xfrm>
        <a:prstGeom xmlns:a="http://schemas.openxmlformats.org/drawingml/2006/main" prst="rect">
          <a:avLst/>
        </a:prstGeom>
      </cdr:spPr>
    </cdr:pic>
  </cdr:absSizeAnchor>
</c:userShapes>
</file>

<file path=xl/drawings/drawing3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</xdr:colOff>
      <xdr:row>3</xdr:row>
      <xdr:rowOff>9525</xdr:rowOff>
    </xdr:from>
    <xdr:to>
      <xdr:col>9</xdr:col>
      <xdr:colOff>600075</xdr:colOff>
      <xdr:row>22</xdr:row>
      <xdr:rowOff>152400</xdr:rowOff>
    </xdr:to>
    <xdr:graphicFrame macro="">
      <xdr:nvGraphicFramePr>
        <xdr:cNvPr id="506881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3.xml><?xml version="1.0" encoding="utf-8"?>
<c:userShapes xmlns:c="http://schemas.openxmlformats.org/drawingml/2006/chart">
  <cdr:absSizeAnchor xmlns:cdr="http://schemas.openxmlformats.org/drawingml/2006/chartDrawing">
    <cdr:from>
      <cdr:x>0.56806</cdr:x>
      <cdr:y>0.08272</cdr:y>
    </cdr:from>
    <cdr:ext cx="2352054" cy="295275"/>
    <cdr:sp macro="" textlink="">
      <cdr:nvSpPr>
        <cdr:cNvPr id="2" name="TextBox 1"/>
        <cdr:cNvSpPr txBox="1">
          <a:spLocks xmlns:a="http://schemas.openxmlformats.org/drawingml/2006/main" noChangeAspect="1"/>
        </cdr:cNvSpPr>
      </cdr:nvSpPr>
      <cdr:spPr>
        <a:xfrm xmlns:a="http://schemas.openxmlformats.org/drawingml/2006/main">
          <a:off x="3105771" y="266299"/>
          <a:ext cx="2352054" cy="29527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r"/>
          <a:r>
            <a:rPr lang="en-US" sz="1000" b="0">
              <a:latin typeface="Arial" pitchFamily="34" charset="0"/>
              <a:cs typeface="Arial" pitchFamily="34" charset="0"/>
            </a:rPr>
            <a:t>annual change (MMb/d)</a:t>
          </a:r>
        </a:p>
      </cdr:txBody>
    </cdr:sp>
  </cdr:absSizeAnchor>
  <cdr:absSizeAnchor xmlns:cdr="http://schemas.openxmlformats.org/drawingml/2006/chartDrawing">
    <cdr:from>
      <cdr:x>0.00507</cdr:x>
      <cdr:y>0.92616</cdr:y>
    </cdr:from>
    <cdr:ext cx="4810125" cy="209135"/>
    <cdr:sp macro="" textlink="'Fig13'!$B$31">
      <cdr:nvSpPr>
        <cdr:cNvPr id="3" name="TextBox 2"/>
        <cdr:cNvSpPr txBox="1">
          <a:spLocks xmlns:a="http://schemas.openxmlformats.org/drawingml/2006/main" noChangeAspect="1"/>
        </cdr:cNvSpPr>
      </cdr:nvSpPr>
      <cdr:spPr>
        <a:xfrm xmlns:a="http://schemas.openxmlformats.org/drawingml/2006/main">
          <a:off x="27696" y="2981740"/>
          <a:ext cx="4810125" cy="20913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l"/>
          <a:fld id="{BBB2E301-E2B4-4FBC-ABF1-BAC0BC0206C8}" type="TxLink">
            <a:rPr lang="en-US" sz="900" b="0" i="0" u="none" strike="noStrike">
              <a:solidFill>
                <a:srgbClr val="000000"/>
              </a:solidFill>
              <a:latin typeface="Arialri"/>
              <a:cs typeface="Arial" pitchFamily="34" charset="0"/>
            </a:rPr>
            <a:pPr algn="l"/>
            <a:t>Source: Short-Term Energy Outlook, March 2018.</a:t>
          </a:fld>
          <a:endParaRPr lang="en-US" sz="900">
            <a:latin typeface="Arial" pitchFamily="34" charset="0"/>
            <a:cs typeface="Arial" pitchFamily="34" charset="0"/>
          </a:endParaRPr>
        </a:p>
      </cdr:txBody>
    </cdr:sp>
  </cdr:absSizeAnchor>
  <cdr:absSizeAnchor xmlns:cdr="http://schemas.openxmlformats.org/drawingml/2006/chartDrawing">
    <cdr:from>
      <cdr:x>0.91464</cdr:x>
      <cdr:y>0.00296</cdr:y>
    </cdr:from>
    <cdr:ext cx="371397" cy="285726"/>
    <cdr:pic>
      <cdr:nvPicPr>
        <cdr:cNvPr id="5" name="Picture 4" descr="EIAlogo.png"/>
        <cdr:cNvPicPr>
          <a:picLocks xmlns:a="http://schemas.openxmlformats.org/drawingml/2006/main" noChangeAspect="1"/>
        </cdr:cNvPicPr>
      </cdr:nvPicPr>
      <cdr:blipFill>
        <a:blip xmlns:a="http://schemas.openxmlformats.org/drawingml/2006/main" xmlns:r="http://schemas.openxmlformats.org/officeDocument/2006/relationships" r:embed="rId1"/>
        <a:stretch xmlns:a="http://schemas.openxmlformats.org/drawingml/2006/main">
          <a:fillRect/>
        </a:stretch>
      </cdr:blipFill>
      <cdr:spPr>
        <a:xfrm xmlns:a="http://schemas.openxmlformats.org/drawingml/2006/main">
          <a:off x="5000641" y="9517"/>
          <a:ext cx="371397" cy="285726"/>
        </a:xfrm>
        <a:prstGeom xmlns:a="http://schemas.openxmlformats.org/drawingml/2006/main" prst="rect">
          <a:avLst/>
        </a:prstGeom>
      </cdr:spPr>
    </cdr:pic>
  </cdr:absSizeAnchor>
</c:userShapes>
</file>

<file path=xl/drawings/drawing3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</xdr:colOff>
      <xdr:row>3</xdr:row>
      <xdr:rowOff>9525</xdr:rowOff>
    </xdr:from>
    <xdr:to>
      <xdr:col>9</xdr:col>
      <xdr:colOff>600075</xdr:colOff>
      <xdr:row>22</xdr:row>
      <xdr:rowOff>152400</xdr:rowOff>
    </xdr:to>
    <xdr:graphicFrame macro="">
      <xdr:nvGraphicFramePr>
        <xdr:cNvPr id="508929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5.xml><?xml version="1.0" encoding="utf-8"?>
<c:userShapes xmlns:c="http://schemas.openxmlformats.org/drawingml/2006/chart">
  <cdr:absSizeAnchor xmlns:cdr="http://schemas.openxmlformats.org/drawingml/2006/chartDrawing">
    <cdr:from>
      <cdr:x>0.00855</cdr:x>
      <cdr:y>0.91716</cdr:y>
    </cdr:from>
    <cdr:ext cx="3940811" cy="222335"/>
    <cdr:sp macro="" textlink="'Fig14'!$A$112">
      <cdr:nvSpPr>
        <cdr:cNvPr id="2" name="TextBox 1"/>
        <cdr:cNvSpPr txBox="1">
          <a:spLocks xmlns:a="http://schemas.openxmlformats.org/drawingml/2006/main" noChangeAspect="1"/>
        </cdr:cNvSpPr>
      </cdr:nvSpPr>
      <cdr:spPr>
        <a:xfrm xmlns:a="http://schemas.openxmlformats.org/drawingml/2006/main">
          <a:off x="46746" y="2952751"/>
          <a:ext cx="3940811" cy="222336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l"/>
          <a:fld id="{EA839FD0-706E-456E-AC49-2B800F31027C}" type="TxLink">
            <a:rPr lang="en-US" sz="900" b="0" i="0" u="none" strike="noStrike">
              <a:solidFill>
                <a:srgbClr val="000000"/>
              </a:solidFill>
              <a:latin typeface="Arialri"/>
              <a:cs typeface="Arial" pitchFamily="34" charset="0"/>
            </a:rPr>
            <a:pPr algn="l"/>
            <a:t>Source: Short-Term Energy Outlook, March 2018.</a:t>
          </a:fld>
          <a:endParaRPr lang="en-US" sz="900">
            <a:latin typeface="Arial" pitchFamily="34" charset="0"/>
            <a:cs typeface="Arial" pitchFamily="34" charset="0"/>
          </a:endParaRPr>
        </a:p>
      </cdr:txBody>
    </cdr:sp>
  </cdr:absSizeAnchor>
  <cdr:absSizeAnchor xmlns:cdr="http://schemas.openxmlformats.org/drawingml/2006/chartDrawing">
    <cdr:from>
      <cdr:x>0.01216</cdr:x>
      <cdr:y>0.8169</cdr:y>
    </cdr:from>
    <cdr:ext cx="5315139" cy="370398"/>
    <cdr:sp macro="" textlink="'Fig14'!$A$113">
      <cdr:nvSpPr>
        <cdr:cNvPr id="3" name="TextBox 2"/>
        <cdr:cNvSpPr txBox="1">
          <a:spLocks xmlns:a="http://schemas.openxmlformats.org/drawingml/2006/main" noChangeAspect="1"/>
        </cdr:cNvSpPr>
      </cdr:nvSpPr>
      <cdr:spPr>
        <a:xfrm xmlns:a="http://schemas.openxmlformats.org/drawingml/2006/main">
          <a:off x="66467" y="2629963"/>
          <a:ext cx="5315157" cy="370412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fld id="{8BB020AE-B1C5-4CD3-B669-D1DA48329E70}" type="TxLink">
            <a:rPr lang="en-US" sz="900" b="0" i="0" u="none" strike="noStrike">
              <a:solidFill>
                <a:srgbClr val="000000"/>
              </a:solidFill>
              <a:latin typeface="Arial" pitchFamily="34" charset="0"/>
              <a:cs typeface="Arial" pitchFamily="34" charset="0"/>
            </a:rPr>
            <a:pPr/>
            <a:t>Note:  Colored band around storage levels represents the range between the minimum and maximum from Jan. 2013 - Dec. 2017.</a:t>
          </a:fld>
          <a:endParaRPr lang="en-US" sz="900">
            <a:latin typeface="Arial" pitchFamily="34" charset="0"/>
            <a:cs typeface="Arial" pitchFamily="34" charset="0"/>
          </a:endParaRPr>
        </a:p>
      </cdr:txBody>
    </cdr:sp>
  </cdr:absSizeAnchor>
  <cdr:absSizeAnchor xmlns:cdr="http://schemas.openxmlformats.org/drawingml/2006/chartDrawing">
    <cdr:from>
      <cdr:x>0.90941</cdr:x>
      <cdr:y>0.02662</cdr:y>
    </cdr:from>
    <cdr:ext cx="371452" cy="285726"/>
    <cdr:pic>
      <cdr:nvPicPr>
        <cdr:cNvPr id="5" name="Picture 4" descr="EIAlogo.png"/>
        <cdr:cNvPicPr>
          <a:picLocks xmlns:a="http://schemas.openxmlformats.org/drawingml/2006/main" noChangeAspect="1"/>
        </cdr:cNvPicPr>
      </cdr:nvPicPr>
      <cdr:blipFill>
        <a:blip xmlns:a="http://schemas.openxmlformats.org/drawingml/2006/main" xmlns:r="http://schemas.openxmlformats.org/officeDocument/2006/relationships" r:embed="rId1"/>
        <a:stretch xmlns:a="http://schemas.openxmlformats.org/drawingml/2006/main">
          <a:fillRect/>
        </a:stretch>
      </cdr:blipFill>
      <cdr:spPr>
        <a:xfrm xmlns:a="http://schemas.openxmlformats.org/drawingml/2006/main">
          <a:off x="4972047" y="85712"/>
          <a:ext cx="371451" cy="285726"/>
        </a:xfrm>
        <a:prstGeom xmlns:a="http://schemas.openxmlformats.org/drawingml/2006/main" prst="rect">
          <a:avLst/>
        </a:prstGeom>
      </cdr:spPr>
    </cdr:pic>
  </cdr:absSizeAnchor>
</c:userShapes>
</file>

<file path=xl/drawings/drawing3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</xdr:colOff>
      <xdr:row>3</xdr:row>
      <xdr:rowOff>9525</xdr:rowOff>
    </xdr:from>
    <xdr:to>
      <xdr:col>9</xdr:col>
      <xdr:colOff>600075</xdr:colOff>
      <xdr:row>22</xdr:row>
      <xdr:rowOff>152400</xdr:rowOff>
    </xdr:to>
    <xdr:graphicFrame macro="">
      <xdr:nvGraphicFramePr>
        <xdr:cNvPr id="510977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7.xml><?xml version="1.0" encoding="utf-8"?>
<c:userShapes xmlns:c="http://schemas.openxmlformats.org/drawingml/2006/chart">
  <cdr:absSizeAnchor xmlns:cdr="http://schemas.openxmlformats.org/drawingml/2006/chartDrawing">
    <cdr:from>
      <cdr:x>0.57265</cdr:x>
      <cdr:y>0.07384</cdr:y>
    </cdr:from>
    <cdr:ext cx="2336472" cy="276225"/>
    <cdr:sp macro="" textlink="">
      <cdr:nvSpPr>
        <cdr:cNvPr id="2" name="TextBox 1"/>
        <cdr:cNvSpPr txBox="1">
          <a:spLocks xmlns:a="http://schemas.openxmlformats.org/drawingml/2006/main" noChangeAspect="1"/>
        </cdr:cNvSpPr>
      </cdr:nvSpPr>
      <cdr:spPr>
        <a:xfrm xmlns:a="http://schemas.openxmlformats.org/drawingml/2006/main">
          <a:off x="3130878" y="237710"/>
          <a:ext cx="2336472" cy="27622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r"/>
          <a:r>
            <a:rPr lang="en-US" sz="1000" b="0">
              <a:latin typeface="Arial" pitchFamily="34" charset="0"/>
              <a:cs typeface="Arial" pitchFamily="34" charset="0"/>
            </a:rPr>
            <a:t>annual change (MMb/d)</a:t>
          </a:r>
        </a:p>
      </cdr:txBody>
    </cdr:sp>
  </cdr:absSizeAnchor>
  <cdr:absSizeAnchor xmlns:cdr="http://schemas.openxmlformats.org/drawingml/2006/chartDrawing">
    <cdr:from>
      <cdr:x>0.00712</cdr:x>
      <cdr:y>0.92308</cdr:y>
    </cdr:from>
    <cdr:ext cx="3952074" cy="209618"/>
    <cdr:sp macro="" textlink="'Fig15'!$B$32">
      <cdr:nvSpPr>
        <cdr:cNvPr id="5" name="TextBox 4"/>
        <cdr:cNvSpPr txBox="1">
          <a:spLocks xmlns:a="http://schemas.openxmlformats.org/drawingml/2006/main" noChangeAspect="1"/>
        </cdr:cNvSpPr>
      </cdr:nvSpPr>
      <cdr:spPr>
        <a:xfrm xmlns:a="http://schemas.openxmlformats.org/drawingml/2006/main">
          <a:off x="38928" y="2971801"/>
          <a:ext cx="3952047" cy="209628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l"/>
          <a:fld id="{10E687D9-2C40-4483-B461-5086C8B65E9B}" type="TxLink">
            <a:rPr lang="en-US" sz="900" b="0" i="0" u="none" strike="noStrike">
              <a:solidFill>
                <a:srgbClr val="000000"/>
              </a:solidFill>
              <a:latin typeface="Arialri"/>
              <a:cs typeface="Arial" pitchFamily="34" charset="0"/>
            </a:rPr>
            <a:pPr algn="l"/>
            <a:t>Source: Short-Term Energy Outlook, March 2018.</a:t>
          </a:fld>
          <a:endParaRPr lang="en-US" sz="900">
            <a:latin typeface="Arial" pitchFamily="34" charset="0"/>
            <a:cs typeface="Arial" pitchFamily="34" charset="0"/>
          </a:endParaRPr>
        </a:p>
      </cdr:txBody>
    </cdr:sp>
  </cdr:absSizeAnchor>
  <cdr:absSizeAnchor xmlns:cdr="http://schemas.openxmlformats.org/drawingml/2006/chartDrawing">
    <cdr:from>
      <cdr:x>0.91637</cdr:x>
      <cdr:y>0.00296</cdr:y>
    </cdr:from>
    <cdr:ext cx="371452" cy="285726"/>
    <cdr:pic>
      <cdr:nvPicPr>
        <cdr:cNvPr id="7" name="Picture 6" descr="EIAlogo.png"/>
        <cdr:cNvPicPr>
          <a:picLocks xmlns:a="http://schemas.openxmlformats.org/drawingml/2006/main" noChangeAspect="1"/>
        </cdr:cNvPicPr>
      </cdr:nvPicPr>
      <cdr:blipFill>
        <a:blip xmlns:a="http://schemas.openxmlformats.org/drawingml/2006/main" xmlns:r="http://schemas.openxmlformats.org/officeDocument/2006/relationships" r:embed="rId1"/>
        <a:stretch xmlns:a="http://schemas.openxmlformats.org/drawingml/2006/main">
          <a:fillRect/>
        </a:stretch>
      </cdr:blipFill>
      <cdr:spPr>
        <a:xfrm xmlns:a="http://schemas.openxmlformats.org/drawingml/2006/main">
          <a:off x="5010135" y="9517"/>
          <a:ext cx="371452" cy="285726"/>
        </a:xfrm>
        <a:prstGeom xmlns:a="http://schemas.openxmlformats.org/drawingml/2006/main" prst="rect">
          <a:avLst/>
        </a:prstGeom>
      </cdr:spPr>
    </cdr:pic>
  </cdr:absSizeAnchor>
</c:userShapes>
</file>

<file path=xl/drawings/drawing38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</xdr:colOff>
      <xdr:row>3</xdr:row>
      <xdr:rowOff>9525</xdr:rowOff>
    </xdr:from>
    <xdr:to>
      <xdr:col>9</xdr:col>
      <xdr:colOff>600075</xdr:colOff>
      <xdr:row>22</xdr:row>
      <xdr:rowOff>152400</xdr:rowOff>
    </xdr:to>
    <xdr:graphicFrame macro="">
      <xdr:nvGraphicFramePr>
        <xdr:cNvPr id="513025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9.xml><?xml version="1.0" encoding="utf-8"?>
<c:userShapes xmlns:c="http://schemas.openxmlformats.org/drawingml/2006/chart">
  <cdr:absSizeAnchor xmlns:cdr="http://schemas.openxmlformats.org/drawingml/2006/chartDrawing">
    <cdr:from>
      <cdr:x>0.00886</cdr:x>
      <cdr:y>0.92616</cdr:y>
    </cdr:from>
    <cdr:ext cx="4210050" cy="209135"/>
    <cdr:sp macro="" textlink="'Fig16'!$A$111">
      <cdr:nvSpPr>
        <cdr:cNvPr id="2" name="TextBox 1"/>
        <cdr:cNvSpPr txBox="1">
          <a:spLocks xmlns:a="http://schemas.openxmlformats.org/drawingml/2006/main" noChangeAspect="1"/>
        </cdr:cNvSpPr>
      </cdr:nvSpPr>
      <cdr:spPr>
        <a:xfrm xmlns:a="http://schemas.openxmlformats.org/drawingml/2006/main">
          <a:off x="48453" y="2981740"/>
          <a:ext cx="4210050" cy="20913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l"/>
          <a:fld id="{4CAD6D71-5D1C-4992-9130-CC1D93B77270}" type="TxLink">
            <a:rPr lang="en-US" sz="900" b="0" i="0" u="none" strike="noStrike">
              <a:solidFill>
                <a:srgbClr val="000000"/>
              </a:solidFill>
              <a:latin typeface="Arialri"/>
              <a:cs typeface="Arial" pitchFamily="34" charset="0"/>
            </a:rPr>
            <a:pPr algn="l"/>
            <a:t>Source: Short-Term Energy Outlook, March 2018.</a:t>
          </a:fld>
          <a:endParaRPr lang="en-US" sz="900">
            <a:latin typeface="Arial" pitchFamily="34" charset="0"/>
            <a:cs typeface="Arial" pitchFamily="34" charset="0"/>
          </a:endParaRPr>
        </a:p>
      </cdr:txBody>
    </cdr:sp>
  </cdr:absSizeAnchor>
  <cdr:absSizeAnchor xmlns:cdr="http://schemas.openxmlformats.org/drawingml/2006/chartDrawing">
    <cdr:from>
      <cdr:x>0.01327</cdr:x>
      <cdr:y>0.82477</cdr:y>
    </cdr:from>
    <cdr:ext cx="5118588" cy="364120"/>
    <cdr:sp macro="" textlink="'Fig16'!$A$112">
      <cdr:nvSpPr>
        <cdr:cNvPr id="3" name="TextBox 2"/>
        <cdr:cNvSpPr txBox="1">
          <a:spLocks xmlns:a="http://schemas.openxmlformats.org/drawingml/2006/main" noChangeAspect="1"/>
        </cdr:cNvSpPr>
      </cdr:nvSpPr>
      <cdr:spPr>
        <a:xfrm xmlns:a="http://schemas.openxmlformats.org/drawingml/2006/main">
          <a:off x="72525" y="2655301"/>
          <a:ext cx="5118600" cy="364124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fld id="{77777D1E-F6EE-4DC7-BF02-FF6946EE3CD3}" type="TxLink">
            <a:rPr lang="en-US" sz="900" b="0" i="0" u="none" strike="noStrike">
              <a:solidFill>
                <a:srgbClr val="000000"/>
              </a:solidFill>
              <a:latin typeface="Arialri"/>
              <a:cs typeface="Arial" pitchFamily="34" charset="0"/>
            </a:rPr>
            <a:pPr/>
            <a:t>Note:  Colored bands around storage levels represent the range between the minimum and maximum from Jan. 2013 - Dec. 2017.</a:t>
          </a:fld>
          <a:endParaRPr lang="en-US" sz="900">
            <a:latin typeface="Arial" pitchFamily="34" charset="0"/>
            <a:cs typeface="Arial" pitchFamily="34" charset="0"/>
          </a:endParaRPr>
        </a:p>
      </cdr:txBody>
    </cdr:sp>
  </cdr:absSizeAnchor>
  <cdr:absSizeAnchor xmlns:cdr="http://schemas.openxmlformats.org/drawingml/2006/chartDrawing">
    <cdr:from>
      <cdr:x>0.14076</cdr:x>
      <cdr:y>0.15346</cdr:y>
    </cdr:from>
    <cdr:ext cx="2733673" cy="314327"/>
    <cdr:sp macro="" textlink="">
      <cdr:nvSpPr>
        <cdr:cNvPr id="5" name="TextBox 4"/>
        <cdr:cNvSpPr txBox="1">
          <a:spLocks xmlns:a="http://schemas.openxmlformats.org/drawingml/2006/main" noChangeAspect="1"/>
        </cdr:cNvSpPr>
      </cdr:nvSpPr>
      <cdr:spPr>
        <a:xfrm xmlns:a="http://schemas.openxmlformats.org/drawingml/2006/main">
          <a:off x="769592" y="484796"/>
          <a:ext cx="2733673" cy="314327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r>
            <a:rPr lang="en-US" sz="1000" baseline="0">
              <a:solidFill>
                <a:schemeClr val="accent1">
                  <a:lumMod val="50000"/>
                </a:schemeClr>
              </a:solidFill>
              <a:latin typeface="Arial" pitchFamily="34" charset="0"/>
              <a:cs typeface="Arial" pitchFamily="34" charset="0"/>
            </a:rPr>
            <a:t>Total motor gasoline inventory</a:t>
          </a:r>
        </a:p>
      </cdr:txBody>
    </cdr:sp>
  </cdr:absSizeAnchor>
  <cdr:absSizeAnchor xmlns:cdr="http://schemas.openxmlformats.org/drawingml/2006/chartDrawing">
    <cdr:from>
      <cdr:x>0.12566</cdr:x>
      <cdr:y>0.63463</cdr:y>
    </cdr:from>
    <cdr:ext cx="2367636" cy="202793"/>
    <cdr:sp macro="" textlink="">
      <cdr:nvSpPr>
        <cdr:cNvPr id="6" name="TextBox 5"/>
        <cdr:cNvSpPr txBox="1">
          <a:spLocks xmlns:a="http://schemas.openxmlformats.org/drawingml/2006/main" noChangeAspect="1"/>
        </cdr:cNvSpPr>
      </cdr:nvSpPr>
      <cdr:spPr>
        <a:xfrm xmlns:a="http://schemas.openxmlformats.org/drawingml/2006/main">
          <a:off x="687027" y="2004879"/>
          <a:ext cx="2367636" cy="202793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l"/>
          <a:r>
            <a:rPr lang="en-US" sz="1000" baseline="0">
              <a:solidFill>
                <a:schemeClr val="accent6">
                  <a:lumMod val="50000"/>
                </a:schemeClr>
              </a:solidFill>
              <a:latin typeface="Arial" pitchFamily="34" charset="0"/>
              <a:cs typeface="Arial" pitchFamily="34" charset="0"/>
            </a:rPr>
            <a:t>Total distillate fuel inventory</a:t>
          </a:r>
        </a:p>
      </cdr:txBody>
    </cdr:sp>
  </cdr:absSizeAnchor>
  <cdr:absSizeAnchor xmlns:cdr="http://schemas.openxmlformats.org/drawingml/2006/chartDrawing">
    <cdr:from>
      <cdr:x>0.91115</cdr:x>
      <cdr:y>0.02663</cdr:y>
    </cdr:from>
    <cdr:ext cx="371452" cy="285694"/>
    <cdr:pic>
      <cdr:nvPicPr>
        <cdr:cNvPr id="7" name="Picture 6" descr="EIAlogo.png"/>
        <cdr:cNvPicPr>
          <a:picLocks xmlns:a="http://schemas.openxmlformats.org/drawingml/2006/main" noChangeAspect="1"/>
        </cdr:cNvPicPr>
      </cdr:nvPicPr>
      <cdr:blipFill>
        <a:blip xmlns:a="http://schemas.openxmlformats.org/drawingml/2006/main" xmlns:r="http://schemas.openxmlformats.org/officeDocument/2006/relationships" r:embed="rId1"/>
        <a:stretch xmlns:a="http://schemas.openxmlformats.org/drawingml/2006/main">
          <a:fillRect/>
        </a:stretch>
      </cdr:blipFill>
      <cdr:spPr>
        <a:xfrm xmlns:a="http://schemas.openxmlformats.org/drawingml/2006/main">
          <a:off x="4981560" y="85740"/>
          <a:ext cx="371452" cy="285694"/>
        </a:xfrm>
        <a:prstGeom xmlns:a="http://schemas.openxmlformats.org/drawingml/2006/main" prst="rect">
          <a:avLst/>
        </a:prstGeom>
      </cdr:spPr>
    </cdr:pic>
  </cdr:absSizeAnchor>
</c:userShapes>
</file>

<file path=xl/drawings/drawing40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</xdr:colOff>
      <xdr:row>3</xdr:row>
      <xdr:rowOff>9525</xdr:rowOff>
    </xdr:from>
    <xdr:to>
      <xdr:col>9</xdr:col>
      <xdr:colOff>600075</xdr:colOff>
      <xdr:row>22</xdr:row>
      <xdr:rowOff>152400</xdr:rowOff>
    </xdr:to>
    <xdr:graphicFrame macro="">
      <xdr:nvGraphicFramePr>
        <xdr:cNvPr id="515073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1.xml><?xml version="1.0" encoding="utf-8"?>
<c:userShapes xmlns:c="http://schemas.openxmlformats.org/drawingml/2006/chart">
  <cdr:absSizeAnchor xmlns:cdr="http://schemas.openxmlformats.org/drawingml/2006/chartDrawing">
    <cdr:from>
      <cdr:x>0.59054</cdr:x>
      <cdr:y>0.0858</cdr:y>
    </cdr:from>
    <cdr:ext cx="2219635" cy="282150"/>
    <cdr:sp macro="" textlink="">
      <cdr:nvSpPr>
        <cdr:cNvPr id="2" name="TextBox 1"/>
        <cdr:cNvSpPr txBox="1">
          <a:spLocks xmlns:a="http://schemas.openxmlformats.org/drawingml/2006/main" noChangeAspect="1"/>
        </cdr:cNvSpPr>
      </cdr:nvSpPr>
      <cdr:spPr>
        <a:xfrm xmlns:a="http://schemas.openxmlformats.org/drawingml/2006/main">
          <a:off x="3228665" y="276215"/>
          <a:ext cx="2219635" cy="28215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r"/>
          <a:r>
            <a:rPr lang="en-US" sz="1000" b="0">
              <a:latin typeface="Arial" pitchFamily="34" charset="0"/>
              <a:cs typeface="Arial" pitchFamily="34" charset="0"/>
            </a:rPr>
            <a:t>annual change (Bcf/d)</a:t>
          </a:r>
        </a:p>
      </cdr:txBody>
    </cdr:sp>
  </cdr:absSizeAnchor>
  <cdr:absSizeAnchor xmlns:cdr="http://schemas.openxmlformats.org/drawingml/2006/chartDrawing">
    <cdr:from>
      <cdr:x>0.01583</cdr:x>
      <cdr:y>0.92235</cdr:y>
    </cdr:from>
    <cdr:ext cx="3442408" cy="200121"/>
    <cdr:sp macro="" textlink="'Fig17'!$B$32">
      <cdr:nvSpPr>
        <cdr:cNvPr id="3" name="TextBox 2"/>
        <cdr:cNvSpPr txBox="1">
          <a:spLocks xmlns:a="http://schemas.openxmlformats.org/drawingml/2006/main" noChangeAspect="1"/>
        </cdr:cNvSpPr>
      </cdr:nvSpPr>
      <cdr:spPr>
        <a:xfrm xmlns:a="http://schemas.openxmlformats.org/drawingml/2006/main">
          <a:off x="86572" y="2913820"/>
          <a:ext cx="3442408" cy="200121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l"/>
          <a:fld id="{C538102B-7E90-41E4-B016-B4FAA2DBF776}" type="TxLink">
            <a:rPr lang="en-US" sz="900" b="0" i="0" u="none" strike="noStrike">
              <a:solidFill>
                <a:srgbClr val="000000"/>
              </a:solidFill>
              <a:latin typeface="Arialri"/>
              <a:cs typeface="Arial" pitchFamily="34" charset="0"/>
            </a:rPr>
            <a:pPr algn="l"/>
            <a:t>Source: Short-Term Energy Outlook, March 2018.</a:t>
          </a:fld>
          <a:endParaRPr lang="en-US" sz="900">
            <a:latin typeface="Arial" pitchFamily="34" charset="0"/>
            <a:cs typeface="Arial" pitchFamily="34" charset="0"/>
          </a:endParaRPr>
        </a:p>
      </cdr:txBody>
    </cdr:sp>
  </cdr:absSizeAnchor>
  <cdr:absSizeAnchor xmlns:cdr="http://schemas.openxmlformats.org/drawingml/2006/chartDrawing">
    <cdr:from>
      <cdr:x>0.91638</cdr:x>
      <cdr:y>0.00295</cdr:y>
    </cdr:from>
    <cdr:ext cx="371429" cy="285714"/>
    <cdr:pic>
      <cdr:nvPicPr>
        <cdr:cNvPr id="5" name="Picture 4" descr="EIAlogo.png"/>
        <cdr:cNvPicPr>
          <a:picLocks xmlns:a="http://schemas.openxmlformats.org/drawingml/2006/main" noChangeAspect="1"/>
        </cdr:cNvPicPr>
      </cdr:nvPicPr>
      <cdr:blipFill>
        <a:blip xmlns:a="http://schemas.openxmlformats.org/drawingml/2006/main" xmlns:r="http://schemas.openxmlformats.org/officeDocument/2006/relationships" r:embed="rId1"/>
        <a:stretch xmlns:a="http://schemas.openxmlformats.org/drawingml/2006/main">
          <a:fillRect/>
        </a:stretch>
      </cdr:blipFill>
      <cdr:spPr>
        <a:xfrm xmlns:a="http://schemas.openxmlformats.org/drawingml/2006/main">
          <a:off x="5010147" y="9512"/>
          <a:ext cx="371429" cy="285714"/>
        </a:xfrm>
        <a:prstGeom xmlns:a="http://schemas.openxmlformats.org/drawingml/2006/main" prst="rect">
          <a:avLst/>
        </a:prstGeom>
      </cdr:spPr>
    </cdr:pic>
  </cdr:absSizeAnchor>
</c:userShapes>
</file>

<file path=xl/drawings/drawing4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</xdr:colOff>
      <xdr:row>3</xdr:row>
      <xdr:rowOff>9525</xdr:rowOff>
    </xdr:from>
    <xdr:to>
      <xdr:col>9</xdr:col>
      <xdr:colOff>600075</xdr:colOff>
      <xdr:row>22</xdr:row>
      <xdr:rowOff>152400</xdr:rowOff>
    </xdr:to>
    <xdr:graphicFrame macro="">
      <xdr:nvGraphicFramePr>
        <xdr:cNvPr id="517121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3.xml><?xml version="1.0" encoding="utf-8"?>
<c:userShapes xmlns:c="http://schemas.openxmlformats.org/drawingml/2006/chart">
  <cdr:absSizeAnchor xmlns:cdr="http://schemas.openxmlformats.org/drawingml/2006/chartDrawing">
    <cdr:from>
      <cdr:x>0.53561</cdr:x>
      <cdr:y>0.08284</cdr:y>
    </cdr:from>
    <cdr:ext cx="2538983" cy="272628"/>
    <cdr:sp macro="" textlink="">
      <cdr:nvSpPr>
        <cdr:cNvPr id="2" name="TextBox 1"/>
        <cdr:cNvSpPr txBox="1">
          <a:spLocks xmlns:a="http://schemas.openxmlformats.org/drawingml/2006/main" noChangeAspect="1"/>
        </cdr:cNvSpPr>
      </cdr:nvSpPr>
      <cdr:spPr>
        <a:xfrm xmlns:a="http://schemas.openxmlformats.org/drawingml/2006/main">
          <a:off x="2928367" y="266686"/>
          <a:ext cx="2538983" cy="272628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r"/>
          <a:r>
            <a:rPr lang="en-US" sz="1000">
              <a:latin typeface="Arial" pitchFamily="34" charset="0"/>
              <a:cs typeface="Arial" pitchFamily="34" charset="0"/>
            </a:rPr>
            <a:t>annual change (Bcf/d)</a:t>
          </a:r>
        </a:p>
      </cdr:txBody>
    </cdr:sp>
  </cdr:absSizeAnchor>
  <cdr:absSizeAnchor xmlns:cdr="http://schemas.openxmlformats.org/drawingml/2006/chartDrawing">
    <cdr:from>
      <cdr:x>0.00712</cdr:x>
      <cdr:y>0.91532</cdr:y>
    </cdr:from>
    <cdr:ext cx="4210050" cy="215478"/>
    <cdr:sp macro="" textlink="'Fig18'!$B$30">
      <cdr:nvSpPr>
        <cdr:cNvPr id="4" name="TextBox 3"/>
        <cdr:cNvSpPr txBox="1">
          <a:spLocks xmlns:a="http://schemas.openxmlformats.org/drawingml/2006/main" noChangeAspect="1"/>
        </cdr:cNvSpPr>
      </cdr:nvSpPr>
      <cdr:spPr>
        <a:xfrm xmlns:a="http://schemas.openxmlformats.org/drawingml/2006/main">
          <a:off x="38928" y="2946822"/>
          <a:ext cx="4210050" cy="215478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l"/>
          <a:fld id="{6240280B-68C9-4AB0-ABBB-BCD4897C9166}" type="TxLink">
            <a:rPr lang="en-US" sz="900" b="0" i="0" u="none" strike="noStrike">
              <a:solidFill>
                <a:srgbClr val="000000"/>
              </a:solidFill>
              <a:latin typeface="Arialri"/>
              <a:cs typeface="Arial" pitchFamily="34" charset="0"/>
            </a:rPr>
            <a:pPr algn="l"/>
            <a:t>Source: Short-Term Energy Outlook, March 2018.</a:t>
          </a:fld>
          <a:endParaRPr lang="en-US" sz="900">
            <a:latin typeface="Arial" pitchFamily="34" charset="0"/>
            <a:cs typeface="Arial" pitchFamily="34" charset="0"/>
          </a:endParaRPr>
        </a:p>
      </cdr:txBody>
    </cdr:sp>
  </cdr:absSizeAnchor>
  <cdr:absSizeAnchor xmlns:cdr="http://schemas.openxmlformats.org/drawingml/2006/chartDrawing">
    <cdr:from>
      <cdr:x>0.91463</cdr:x>
      <cdr:y>0.00591</cdr:y>
    </cdr:from>
    <cdr:ext cx="371429" cy="285714"/>
    <cdr:pic>
      <cdr:nvPicPr>
        <cdr:cNvPr id="6" name="Picture 5" descr="EIAlogo.png"/>
        <cdr:cNvPicPr>
          <a:picLocks xmlns:a="http://schemas.openxmlformats.org/drawingml/2006/main" noChangeAspect="1"/>
        </cdr:cNvPicPr>
      </cdr:nvPicPr>
      <cdr:blipFill>
        <a:blip xmlns:a="http://schemas.openxmlformats.org/drawingml/2006/main" xmlns:r="http://schemas.openxmlformats.org/officeDocument/2006/relationships" r:embed="rId1"/>
        <a:stretch xmlns:a="http://schemas.openxmlformats.org/drawingml/2006/main">
          <a:fillRect/>
        </a:stretch>
      </cdr:blipFill>
      <cdr:spPr>
        <a:xfrm xmlns:a="http://schemas.openxmlformats.org/drawingml/2006/main">
          <a:off x="5000610" y="19037"/>
          <a:ext cx="371429" cy="285714"/>
        </a:xfrm>
        <a:prstGeom xmlns:a="http://schemas.openxmlformats.org/drawingml/2006/main" prst="rect">
          <a:avLst/>
        </a:prstGeom>
      </cdr:spPr>
    </cdr:pic>
  </cdr:absSizeAnchor>
</c:userShapes>
</file>

<file path=xl/drawings/drawing4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</xdr:colOff>
      <xdr:row>3</xdr:row>
      <xdr:rowOff>9525</xdr:rowOff>
    </xdr:from>
    <xdr:to>
      <xdr:col>9</xdr:col>
      <xdr:colOff>600075</xdr:colOff>
      <xdr:row>22</xdr:row>
      <xdr:rowOff>152400</xdr:rowOff>
    </xdr:to>
    <xdr:graphicFrame macro="">
      <xdr:nvGraphicFramePr>
        <xdr:cNvPr id="519169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5.xml><?xml version="1.0" encoding="utf-8"?>
<c:userShapes xmlns:c="http://schemas.openxmlformats.org/drawingml/2006/chart">
  <cdr:absSizeAnchor xmlns:cdr="http://schemas.openxmlformats.org/drawingml/2006/chartDrawing">
    <cdr:from>
      <cdr:x>0.66028</cdr:x>
      <cdr:y>0.07384</cdr:y>
    </cdr:from>
    <cdr:ext cx="1857375" cy="276225"/>
    <cdr:sp macro="" textlink="">
      <cdr:nvSpPr>
        <cdr:cNvPr id="3" name="TextBox 2"/>
        <cdr:cNvSpPr txBox="1">
          <a:spLocks xmlns:a="http://schemas.openxmlformats.org/drawingml/2006/main" noChangeAspect="1"/>
        </cdr:cNvSpPr>
      </cdr:nvSpPr>
      <cdr:spPr>
        <a:xfrm xmlns:a="http://schemas.openxmlformats.org/drawingml/2006/main">
          <a:off x="3609975" y="237724"/>
          <a:ext cx="1857375" cy="27622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r"/>
          <a:r>
            <a:rPr lang="en-US" sz="1000">
              <a:latin typeface="Arial" pitchFamily="34" charset="0"/>
              <a:cs typeface="Arial" pitchFamily="34" charset="0"/>
            </a:rPr>
            <a:t>deviation from average</a:t>
          </a:r>
        </a:p>
      </cdr:txBody>
    </cdr:sp>
  </cdr:absSizeAnchor>
  <cdr:absSizeAnchor xmlns:cdr="http://schemas.openxmlformats.org/drawingml/2006/chartDrawing">
    <cdr:from>
      <cdr:x>0.00712</cdr:x>
      <cdr:y>0.92616</cdr:y>
    </cdr:from>
    <cdr:ext cx="4210050" cy="209135"/>
    <cdr:sp macro="" textlink="'Fig19'!$A$112">
      <cdr:nvSpPr>
        <cdr:cNvPr id="5" name="TextBox 4"/>
        <cdr:cNvSpPr txBox="1">
          <a:spLocks xmlns:a="http://schemas.openxmlformats.org/drawingml/2006/main" noChangeAspect="1"/>
        </cdr:cNvSpPr>
      </cdr:nvSpPr>
      <cdr:spPr>
        <a:xfrm xmlns:a="http://schemas.openxmlformats.org/drawingml/2006/main">
          <a:off x="38928" y="2981740"/>
          <a:ext cx="4210050" cy="20913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l"/>
          <a:fld id="{0A84FE8D-E011-4434-80C7-5034634BF260}" type="TxLink">
            <a:rPr lang="en-US" sz="900" b="0" i="0" u="none" strike="noStrike">
              <a:solidFill>
                <a:srgbClr val="000000"/>
              </a:solidFill>
              <a:latin typeface="Arialri"/>
              <a:cs typeface="Arial" pitchFamily="34" charset="0"/>
            </a:rPr>
            <a:pPr algn="l"/>
            <a:t>Source: Short-Term Energy Outlook, March 2018.</a:t>
          </a:fld>
          <a:endParaRPr lang="en-US" sz="900">
            <a:latin typeface="Arial" pitchFamily="34" charset="0"/>
            <a:cs typeface="Arial" pitchFamily="34" charset="0"/>
          </a:endParaRPr>
        </a:p>
      </cdr:txBody>
    </cdr:sp>
  </cdr:absSizeAnchor>
  <cdr:absSizeAnchor xmlns:cdr="http://schemas.openxmlformats.org/drawingml/2006/chartDrawing">
    <cdr:from>
      <cdr:x>0.02735</cdr:x>
      <cdr:y>0.83364</cdr:y>
    </cdr:from>
    <cdr:ext cx="5070147" cy="428625"/>
    <cdr:sp macro="" textlink="'Fig19'!$A$113">
      <cdr:nvSpPr>
        <cdr:cNvPr id="6" name="TextBox 5"/>
        <cdr:cNvSpPr txBox="1">
          <a:spLocks xmlns:a="http://schemas.openxmlformats.org/drawingml/2006/main" noChangeAspect="1"/>
        </cdr:cNvSpPr>
      </cdr:nvSpPr>
      <cdr:spPr>
        <a:xfrm xmlns:a="http://schemas.openxmlformats.org/drawingml/2006/main">
          <a:off x="149553" y="2683876"/>
          <a:ext cx="5070147" cy="42862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l"/>
          <a:fld id="{95FE529B-B094-43D4-B910-DB1258ACF826}" type="TxLink">
            <a:rPr lang="en-US" sz="900" b="0" i="0" u="none" strike="noStrike">
              <a:solidFill>
                <a:srgbClr val="000000"/>
              </a:solidFill>
              <a:latin typeface="Arialri"/>
              <a:cs typeface="Arial" pitchFamily="34" charset="0"/>
            </a:rPr>
            <a:pPr algn="l"/>
            <a:t>Note:  Colored band around storage levels represents the range between the minimum and maximum from Jan. 2013 - Dec. 2017.</a:t>
          </a:fld>
          <a:endParaRPr lang="en-US" sz="900">
            <a:latin typeface="Arial" pitchFamily="34" charset="0"/>
            <a:cs typeface="Arial" pitchFamily="34" charset="0"/>
          </a:endParaRPr>
        </a:p>
      </cdr:txBody>
    </cdr:sp>
  </cdr:absSizeAnchor>
  <cdr:absSizeAnchor xmlns:cdr="http://schemas.openxmlformats.org/drawingml/2006/chartDrawing">
    <cdr:from>
      <cdr:x>0.91638</cdr:x>
      <cdr:y>0.00591</cdr:y>
    </cdr:from>
    <cdr:ext cx="371429" cy="285714"/>
    <cdr:pic>
      <cdr:nvPicPr>
        <cdr:cNvPr id="7" name="Picture 6" descr="EIAlogo.png"/>
        <cdr:cNvPicPr>
          <a:picLocks xmlns:a="http://schemas.openxmlformats.org/drawingml/2006/main" noChangeAspect="1"/>
        </cdr:cNvPicPr>
      </cdr:nvPicPr>
      <cdr:blipFill>
        <a:blip xmlns:a="http://schemas.openxmlformats.org/drawingml/2006/main" xmlns:r="http://schemas.openxmlformats.org/officeDocument/2006/relationships" r:embed="rId1"/>
        <a:stretch xmlns:a="http://schemas.openxmlformats.org/drawingml/2006/main">
          <a:fillRect/>
        </a:stretch>
      </cdr:blipFill>
      <cdr:spPr>
        <a:xfrm xmlns:a="http://schemas.openxmlformats.org/drawingml/2006/main">
          <a:off x="5010170" y="19037"/>
          <a:ext cx="371429" cy="285714"/>
        </a:xfrm>
        <a:prstGeom xmlns:a="http://schemas.openxmlformats.org/drawingml/2006/main" prst="rect">
          <a:avLst/>
        </a:prstGeom>
      </cdr:spPr>
    </cdr:pic>
  </cdr:absSizeAnchor>
</c:userShapes>
</file>

<file path=xl/drawings/drawing4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</xdr:colOff>
      <xdr:row>3</xdr:row>
      <xdr:rowOff>9525</xdr:rowOff>
    </xdr:from>
    <xdr:to>
      <xdr:col>9</xdr:col>
      <xdr:colOff>600075</xdr:colOff>
      <xdr:row>22</xdr:row>
      <xdr:rowOff>152400</xdr:rowOff>
    </xdr:to>
    <xdr:graphicFrame macro="">
      <xdr:nvGraphicFramePr>
        <xdr:cNvPr id="521217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7.xml><?xml version="1.0" encoding="utf-8"?>
<c:userShapes xmlns:c="http://schemas.openxmlformats.org/drawingml/2006/chart">
  <cdr:absSizeAnchor xmlns:cdr="http://schemas.openxmlformats.org/drawingml/2006/chartDrawing">
    <cdr:from>
      <cdr:x>0.67664</cdr:x>
      <cdr:y>0.0858</cdr:y>
    </cdr:from>
    <cdr:ext cx="1767921" cy="263103"/>
    <cdr:sp macro="" textlink="">
      <cdr:nvSpPr>
        <cdr:cNvPr id="2" name="TextBox 1"/>
        <cdr:cNvSpPr txBox="1">
          <a:spLocks xmlns:a="http://schemas.openxmlformats.org/drawingml/2006/main" noChangeAspect="1"/>
        </cdr:cNvSpPr>
      </cdr:nvSpPr>
      <cdr:spPr>
        <a:xfrm xmlns:a="http://schemas.openxmlformats.org/drawingml/2006/main">
          <a:off x="3699428" y="276215"/>
          <a:ext cx="1767921" cy="263103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r"/>
          <a:r>
            <a:rPr lang="en-US" sz="1000" b="0">
              <a:latin typeface="Arial" pitchFamily="34" charset="0"/>
              <a:cs typeface="Arial" pitchFamily="34" charset="0"/>
            </a:rPr>
            <a:t>annual change (MMst)</a:t>
          </a:r>
        </a:p>
      </cdr:txBody>
    </cdr:sp>
  </cdr:absSizeAnchor>
  <cdr:absSizeAnchor xmlns:cdr="http://schemas.openxmlformats.org/drawingml/2006/chartDrawing">
    <cdr:from>
      <cdr:x>0.00886</cdr:x>
      <cdr:y>0.92025</cdr:y>
    </cdr:from>
    <cdr:ext cx="4210050" cy="209135"/>
    <cdr:sp macro="" textlink="'Fig20'!$B$31">
      <cdr:nvSpPr>
        <cdr:cNvPr id="3" name="TextBox 2"/>
        <cdr:cNvSpPr txBox="1">
          <a:spLocks xmlns:a="http://schemas.openxmlformats.org/drawingml/2006/main" noChangeAspect="1"/>
        </cdr:cNvSpPr>
      </cdr:nvSpPr>
      <cdr:spPr>
        <a:xfrm xmlns:a="http://schemas.openxmlformats.org/drawingml/2006/main">
          <a:off x="48453" y="2962690"/>
          <a:ext cx="4210050" cy="20913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l"/>
          <a:fld id="{B8618973-4DE2-4841-9637-68587C89691A}" type="TxLink">
            <a:rPr lang="en-US" sz="900" b="0" i="0" u="none" strike="noStrike">
              <a:solidFill>
                <a:srgbClr val="000000"/>
              </a:solidFill>
              <a:latin typeface="Arialri"/>
              <a:cs typeface="Arial" pitchFamily="34" charset="0"/>
            </a:rPr>
            <a:pPr algn="l"/>
            <a:t>Source: Short-Term Energy Outlook, March 2018.</a:t>
          </a:fld>
          <a:endParaRPr lang="en-US" sz="900">
            <a:latin typeface="Arial" pitchFamily="34" charset="0"/>
            <a:cs typeface="Arial" pitchFamily="34" charset="0"/>
          </a:endParaRPr>
        </a:p>
      </cdr:txBody>
    </cdr:sp>
  </cdr:absSizeAnchor>
  <cdr:absSizeAnchor xmlns:cdr="http://schemas.openxmlformats.org/drawingml/2006/chartDrawing">
    <cdr:from>
      <cdr:x>0.90592</cdr:x>
      <cdr:y>0.00888</cdr:y>
    </cdr:from>
    <cdr:ext cx="371429" cy="285714"/>
    <cdr:pic>
      <cdr:nvPicPr>
        <cdr:cNvPr id="4" name="Picture 3" descr="EIAlogo.png"/>
        <cdr:cNvPicPr>
          <a:picLocks xmlns:a="http://schemas.openxmlformats.org/drawingml/2006/main" noChangeAspect="1"/>
        </cdr:cNvPicPr>
      </cdr:nvPicPr>
      <cdr:blipFill>
        <a:blip xmlns:a="http://schemas.openxmlformats.org/drawingml/2006/main" xmlns:r="http://schemas.openxmlformats.org/officeDocument/2006/relationships" r:embed="rId1"/>
        <a:stretch xmlns:a="http://schemas.openxmlformats.org/drawingml/2006/main">
          <a:fillRect/>
        </a:stretch>
      </cdr:blipFill>
      <cdr:spPr>
        <a:xfrm xmlns:a="http://schemas.openxmlformats.org/drawingml/2006/main">
          <a:off x="4952977" y="28585"/>
          <a:ext cx="371429" cy="285714"/>
        </a:xfrm>
        <a:prstGeom xmlns:a="http://schemas.openxmlformats.org/drawingml/2006/main" prst="rect">
          <a:avLst/>
        </a:prstGeom>
      </cdr:spPr>
    </cdr:pic>
  </cdr:absSizeAnchor>
</c:userShapes>
</file>

<file path=xl/drawings/drawing48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</xdr:colOff>
      <xdr:row>3</xdr:row>
      <xdr:rowOff>9525</xdr:rowOff>
    </xdr:from>
    <xdr:to>
      <xdr:col>9</xdr:col>
      <xdr:colOff>600075</xdr:colOff>
      <xdr:row>22</xdr:row>
      <xdr:rowOff>152400</xdr:rowOff>
    </xdr:to>
    <xdr:graphicFrame macro="">
      <xdr:nvGraphicFramePr>
        <xdr:cNvPr id="523265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9.xml><?xml version="1.0" encoding="utf-8"?>
<c:userShapes xmlns:c="http://schemas.openxmlformats.org/drawingml/2006/chart">
  <cdr:absSizeAnchor xmlns:cdr="http://schemas.openxmlformats.org/drawingml/2006/chartDrawing">
    <cdr:from>
      <cdr:x>0.55128</cdr:x>
      <cdr:y>0.08173</cdr:y>
    </cdr:from>
    <cdr:ext cx="2453309" cy="308374"/>
    <cdr:sp macro="" textlink="">
      <cdr:nvSpPr>
        <cdr:cNvPr id="2" name="TextBox 1"/>
        <cdr:cNvSpPr txBox="1">
          <a:spLocks xmlns:a="http://schemas.openxmlformats.org/drawingml/2006/main" noChangeAspect="1"/>
        </cdr:cNvSpPr>
      </cdr:nvSpPr>
      <cdr:spPr>
        <a:xfrm xmlns:a="http://schemas.openxmlformats.org/drawingml/2006/main">
          <a:off x="3014053" y="263112"/>
          <a:ext cx="2453309" cy="308374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r"/>
          <a:r>
            <a:rPr lang="en-US" sz="1000">
              <a:latin typeface="Arial" pitchFamily="34" charset="0"/>
              <a:cs typeface="Arial" pitchFamily="34" charset="0"/>
            </a:rPr>
            <a:t>annual change (MMst)</a:t>
          </a:r>
        </a:p>
      </cdr:txBody>
    </cdr:sp>
  </cdr:absSizeAnchor>
  <cdr:absSizeAnchor xmlns:cdr="http://schemas.openxmlformats.org/drawingml/2006/chartDrawing">
    <cdr:from>
      <cdr:x>0.00855</cdr:x>
      <cdr:y>0.91828</cdr:y>
    </cdr:from>
    <cdr:ext cx="4200525" cy="215478"/>
    <cdr:sp macro="" textlink="'Fig21'!$B$31">
      <cdr:nvSpPr>
        <cdr:cNvPr id="3" name="TextBox 2"/>
        <cdr:cNvSpPr txBox="1">
          <a:spLocks xmlns:a="http://schemas.openxmlformats.org/drawingml/2006/main" noChangeAspect="1"/>
        </cdr:cNvSpPr>
      </cdr:nvSpPr>
      <cdr:spPr>
        <a:xfrm xmlns:a="http://schemas.openxmlformats.org/drawingml/2006/main">
          <a:off x="46746" y="2956347"/>
          <a:ext cx="4200525" cy="215478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l"/>
          <a:fld id="{02A1234C-687C-4E70-9FDB-4D51F3EBBCD0}" type="TxLink">
            <a:rPr lang="en-US" sz="900" b="0" i="0" u="none" strike="noStrike">
              <a:solidFill>
                <a:srgbClr val="000000"/>
              </a:solidFill>
              <a:latin typeface="Arialri"/>
              <a:cs typeface="Arial" pitchFamily="34" charset="0"/>
            </a:rPr>
            <a:pPr algn="l"/>
            <a:t>Source: Short-Term Energy Outlook, March 2018.</a:t>
          </a:fld>
          <a:endParaRPr lang="en-US" sz="900">
            <a:latin typeface="Arial" pitchFamily="34" charset="0"/>
            <a:cs typeface="Arial" pitchFamily="34" charset="0"/>
          </a:endParaRPr>
        </a:p>
      </cdr:txBody>
    </cdr:sp>
  </cdr:absSizeAnchor>
  <cdr:absSizeAnchor xmlns:cdr="http://schemas.openxmlformats.org/drawingml/2006/chartDrawing">
    <cdr:from>
      <cdr:x>0.91289</cdr:x>
      <cdr:y>0.00591</cdr:y>
    </cdr:from>
    <cdr:ext cx="371429" cy="285714"/>
    <cdr:pic>
      <cdr:nvPicPr>
        <cdr:cNvPr id="5" name="Picture 4" descr="EIAlogo.png"/>
        <cdr:cNvPicPr>
          <a:picLocks xmlns:a="http://schemas.openxmlformats.org/drawingml/2006/main" noChangeAspect="1"/>
        </cdr:cNvPicPr>
      </cdr:nvPicPr>
      <cdr:blipFill>
        <a:blip xmlns:a="http://schemas.openxmlformats.org/drawingml/2006/main" xmlns:r="http://schemas.openxmlformats.org/officeDocument/2006/relationships" r:embed="rId1"/>
        <a:stretch xmlns:a="http://schemas.openxmlformats.org/drawingml/2006/main">
          <a:fillRect/>
        </a:stretch>
      </cdr:blipFill>
      <cdr:spPr>
        <a:xfrm xmlns:a="http://schemas.openxmlformats.org/drawingml/2006/main">
          <a:off x="4991108" y="19037"/>
          <a:ext cx="371429" cy="285714"/>
        </a:xfrm>
        <a:prstGeom xmlns:a="http://schemas.openxmlformats.org/drawingml/2006/main" prst="rect">
          <a:avLst/>
        </a:prstGeom>
      </cdr:spPr>
    </cdr:pic>
  </cdr:absSizeAnchor>
</c:userShapes>
</file>

<file path=xl/drawings/drawing50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</xdr:colOff>
      <xdr:row>3</xdr:row>
      <xdr:rowOff>9525</xdr:rowOff>
    </xdr:from>
    <xdr:to>
      <xdr:col>9</xdr:col>
      <xdr:colOff>600075</xdr:colOff>
      <xdr:row>22</xdr:row>
      <xdr:rowOff>152400</xdr:rowOff>
    </xdr:to>
    <xdr:graphicFrame macro="">
      <xdr:nvGraphicFramePr>
        <xdr:cNvPr id="525313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51.xml><?xml version="1.0" encoding="utf-8"?>
<c:userShapes xmlns:c="http://schemas.openxmlformats.org/drawingml/2006/chart">
  <cdr:absSizeAnchor xmlns:cdr="http://schemas.openxmlformats.org/drawingml/2006/chartDrawing">
    <cdr:from>
      <cdr:x>0.0057</cdr:x>
      <cdr:y>0.91828</cdr:y>
    </cdr:from>
    <cdr:ext cx="4229100" cy="215478"/>
    <cdr:sp macro="" textlink="'Fig22'!$A$148">
      <cdr:nvSpPr>
        <cdr:cNvPr id="2" name="TextBox 1"/>
        <cdr:cNvSpPr txBox="1">
          <a:spLocks xmlns:a="http://schemas.openxmlformats.org/drawingml/2006/main" noChangeAspect="1"/>
        </cdr:cNvSpPr>
      </cdr:nvSpPr>
      <cdr:spPr>
        <a:xfrm xmlns:a="http://schemas.openxmlformats.org/drawingml/2006/main">
          <a:off x="31164" y="2956347"/>
          <a:ext cx="4229100" cy="215478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l"/>
          <a:fld id="{58ECE484-E076-425A-BF6D-4C910A4C72FD}" type="TxLink">
            <a:rPr lang="en-US" sz="900" b="0" i="0" u="none" strike="noStrike">
              <a:solidFill>
                <a:srgbClr val="000000"/>
              </a:solidFill>
              <a:latin typeface="Arialri"/>
              <a:cs typeface="Arial" pitchFamily="34" charset="0"/>
            </a:rPr>
            <a:pPr algn="l"/>
            <a:t>Source: Short-Term Energy Outlook, March 2018.</a:t>
          </a:fld>
          <a:endParaRPr lang="en-US" sz="900">
            <a:latin typeface="Arial" pitchFamily="34" charset="0"/>
            <a:cs typeface="Arial" pitchFamily="34" charset="0"/>
          </a:endParaRPr>
        </a:p>
      </cdr:txBody>
    </cdr:sp>
  </cdr:absSizeAnchor>
  <cdr:absSizeAnchor xmlns:cdr="http://schemas.openxmlformats.org/drawingml/2006/chartDrawing">
    <cdr:from>
      <cdr:x>0.03354</cdr:x>
      <cdr:y>0.80998</cdr:y>
    </cdr:from>
    <cdr:ext cx="5093493" cy="400049"/>
    <cdr:sp macro="" textlink="'Fig22'!$A$149">
      <cdr:nvSpPr>
        <cdr:cNvPr id="3" name="TextBox 2"/>
        <cdr:cNvSpPr txBox="1">
          <a:spLocks xmlns:a="http://schemas.openxmlformats.org/drawingml/2006/main" noChangeAspect="1"/>
        </cdr:cNvSpPr>
      </cdr:nvSpPr>
      <cdr:spPr>
        <a:xfrm xmlns:a="http://schemas.openxmlformats.org/drawingml/2006/main">
          <a:off x="183357" y="2607699"/>
          <a:ext cx="5093493" cy="400049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fld id="{6AD05990-75FA-4929-9655-D77D1AA5AB88}" type="TxLink">
            <a:rPr lang="en-US" sz="900" b="0" i="0" u="none" strike="noStrike">
              <a:solidFill>
                <a:srgbClr val="000000"/>
              </a:solidFill>
              <a:latin typeface="Arialri"/>
              <a:cs typeface="Arial" pitchFamily="34" charset="0"/>
            </a:rPr>
            <a:pPr/>
            <a:t>Note:  Colored band around stock levels represents the range between the minimum and maximum from Jan. 2010 - Dec. 2017.</a:t>
          </a:fld>
          <a:endParaRPr lang="en-US" sz="900">
            <a:latin typeface="Arial" pitchFamily="34" charset="0"/>
            <a:cs typeface="Arial" pitchFamily="34" charset="0"/>
          </a:endParaRPr>
        </a:p>
      </cdr:txBody>
    </cdr:sp>
  </cdr:absSizeAnchor>
  <cdr:absSizeAnchor xmlns:cdr="http://schemas.openxmlformats.org/drawingml/2006/chartDrawing">
    <cdr:from>
      <cdr:x>0.91289</cdr:x>
      <cdr:y>0.02662</cdr:y>
    </cdr:from>
    <cdr:ext cx="371429" cy="285714"/>
    <cdr:pic>
      <cdr:nvPicPr>
        <cdr:cNvPr id="5" name="Picture 4" descr="EIAlogo.png"/>
        <cdr:cNvPicPr>
          <a:picLocks xmlns:a="http://schemas.openxmlformats.org/drawingml/2006/main" noChangeAspect="1"/>
        </cdr:cNvPicPr>
      </cdr:nvPicPr>
      <cdr:blipFill>
        <a:blip xmlns:a="http://schemas.openxmlformats.org/drawingml/2006/main" xmlns:r="http://schemas.openxmlformats.org/officeDocument/2006/relationships" r:embed="rId1"/>
        <a:stretch xmlns:a="http://schemas.openxmlformats.org/drawingml/2006/main">
          <a:fillRect/>
        </a:stretch>
      </cdr:blipFill>
      <cdr:spPr>
        <a:xfrm xmlns:a="http://schemas.openxmlformats.org/drawingml/2006/main">
          <a:off x="4991108" y="85717"/>
          <a:ext cx="371429" cy="285714"/>
        </a:xfrm>
        <a:prstGeom xmlns:a="http://schemas.openxmlformats.org/drawingml/2006/main" prst="rect">
          <a:avLst/>
        </a:prstGeom>
      </cdr:spPr>
    </cdr:pic>
  </cdr:absSizeAnchor>
</c:userShapes>
</file>

<file path=xl/drawings/drawing5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</xdr:colOff>
      <xdr:row>3</xdr:row>
      <xdr:rowOff>9525</xdr:rowOff>
    </xdr:from>
    <xdr:to>
      <xdr:col>9</xdr:col>
      <xdr:colOff>600075</xdr:colOff>
      <xdr:row>22</xdr:row>
      <xdr:rowOff>152400</xdr:rowOff>
    </xdr:to>
    <xdr:graphicFrame macro="">
      <xdr:nvGraphicFramePr>
        <xdr:cNvPr id="527361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53.xml><?xml version="1.0" encoding="utf-8"?>
<c:userShapes xmlns:c="http://schemas.openxmlformats.org/drawingml/2006/chart">
  <cdr:absSizeAnchor xmlns:cdr="http://schemas.openxmlformats.org/drawingml/2006/chartDrawing">
    <cdr:from>
      <cdr:x>0.56969</cdr:x>
      <cdr:y>0.0858</cdr:y>
    </cdr:from>
    <cdr:ext cx="2343162" cy="253693"/>
    <cdr:sp macro="" textlink="">
      <cdr:nvSpPr>
        <cdr:cNvPr id="2" name="TextBox 1"/>
        <cdr:cNvSpPr txBox="1">
          <a:spLocks xmlns:a="http://schemas.openxmlformats.org/drawingml/2006/main" noChangeAspect="1"/>
        </cdr:cNvSpPr>
      </cdr:nvSpPr>
      <cdr:spPr>
        <a:xfrm xmlns:a="http://schemas.openxmlformats.org/drawingml/2006/main">
          <a:off x="3114695" y="276225"/>
          <a:ext cx="2343162" cy="253693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r"/>
          <a:r>
            <a:rPr lang="en-US" sz="1000">
              <a:latin typeface="Arial" pitchFamily="34" charset="0"/>
              <a:cs typeface="Arial" pitchFamily="34" charset="0"/>
            </a:rPr>
            <a:t>annual change (million kWh/d)</a:t>
          </a:r>
        </a:p>
      </cdr:txBody>
    </cdr:sp>
  </cdr:absSizeAnchor>
  <cdr:absSizeAnchor xmlns:cdr="http://schemas.openxmlformats.org/drawingml/2006/chartDrawing">
    <cdr:from>
      <cdr:x>0.00855</cdr:x>
      <cdr:y>0.91729</cdr:y>
    </cdr:from>
    <cdr:ext cx="4200525" cy="209135"/>
    <cdr:sp macro="" textlink="'Fig23'!$B$32">
      <cdr:nvSpPr>
        <cdr:cNvPr id="3" name="TextBox 2"/>
        <cdr:cNvSpPr txBox="1">
          <a:spLocks xmlns:a="http://schemas.openxmlformats.org/drawingml/2006/main" noChangeAspect="1"/>
        </cdr:cNvSpPr>
      </cdr:nvSpPr>
      <cdr:spPr>
        <a:xfrm xmlns:a="http://schemas.openxmlformats.org/drawingml/2006/main">
          <a:off x="46746" y="2953165"/>
          <a:ext cx="4200525" cy="20913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l"/>
          <a:fld id="{A44D5DFE-2448-489F-A8A3-B780747A3EE2}" type="TxLink">
            <a:rPr lang="en-US" sz="900" b="0" i="0" u="none" strike="noStrike">
              <a:solidFill>
                <a:srgbClr val="000000"/>
              </a:solidFill>
              <a:latin typeface="Arialri"/>
              <a:cs typeface="Arial" pitchFamily="34" charset="0"/>
            </a:rPr>
            <a:pPr algn="l"/>
            <a:t>Source: Short-Term Energy Outlook, March 2018.</a:t>
          </a:fld>
          <a:endParaRPr lang="en-US" sz="900">
            <a:latin typeface="Arial" pitchFamily="34" charset="0"/>
            <a:cs typeface="Arial" pitchFamily="34" charset="0"/>
          </a:endParaRPr>
        </a:p>
      </cdr:txBody>
    </cdr:sp>
  </cdr:absSizeAnchor>
  <cdr:absSizeAnchor xmlns:cdr="http://schemas.openxmlformats.org/drawingml/2006/chartDrawing">
    <cdr:from>
      <cdr:x>0.91289</cdr:x>
      <cdr:y>0.00887</cdr:y>
    </cdr:from>
    <cdr:ext cx="371429" cy="285714"/>
    <cdr:pic>
      <cdr:nvPicPr>
        <cdr:cNvPr id="5" name="Picture 4" descr="EIAlogo.png"/>
        <cdr:cNvPicPr>
          <a:picLocks xmlns:a="http://schemas.openxmlformats.org/drawingml/2006/main" noChangeAspect="1"/>
        </cdr:cNvPicPr>
      </cdr:nvPicPr>
      <cdr:blipFill>
        <a:blip xmlns:a="http://schemas.openxmlformats.org/drawingml/2006/main" xmlns:r="http://schemas.openxmlformats.org/officeDocument/2006/relationships" r:embed="rId1"/>
        <a:stretch xmlns:a="http://schemas.openxmlformats.org/drawingml/2006/main">
          <a:fillRect/>
        </a:stretch>
      </cdr:blipFill>
      <cdr:spPr>
        <a:xfrm xmlns:a="http://schemas.openxmlformats.org/drawingml/2006/main">
          <a:off x="4991108" y="28567"/>
          <a:ext cx="371429" cy="285714"/>
        </a:xfrm>
        <a:prstGeom xmlns:a="http://schemas.openxmlformats.org/drawingml/2006/main" prst="rect">
          <a:avLst/>
        </a:prstGeom>
      </cdr:spPr>
    </cdr:pic>
  </cdr:absSizeAnchor>
</c:userShapes>
</file>

<file path=xl/drawings/drawing5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</xdr:colOff>
      <xdr:row>3</xdr:row>
      <xdr:rowOff>9525</xdr:rowOff>
    </xdr:from>
    <xdr:to>
      <xdr:col>9</xdr:col>
      <xdr:colOff>600075</xdr:colOff>
      <xdr:row>22</xdr:row>
      <xdr:rowOff>152400</xdr:rowOff>
    </xdr:to>
    <xdr:graphicFrame macro="">
      <xdr:nvGraphicFramePr>
        <xdr:cNvPr id="529409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55.xml><?xml version="1.0" encoding="utf-8"?>
<c:userShapes xmlns:c="http://schemas.openxmlformats.org/drawingml/2006/chart">
  <cdr:absSizeAnchor xmlns:cdr="http://schemas.openxmlformats.org/drawingml/2006/chartDrawing">
    <cdr:from>
      <cdr:x>0.01029</cdr:x>
      <cdr:y>0.91729</cdr:y>
    </cdr:from>
    <cdr:ext cx="3590925" cy="209135"/>
    <cdr:sp macro="" textlink="'Fig24'!$A$184">
      <cdr:nvSpPr>
        <cdr:cNvPr id="3" name="TextBox 2"/>
        <cdr:cNvSpPr txBox="1">
          <a:spLocks xmlns:a="http://schemas.openxmlformats.org/drawingml/2006/main" noChangeAspect="1"/>
        </cdr:cNvSpPr>
      </cdr:nvSpPr>
      <cdr:spPr>
        <a:xfrm xmlns:a="http://schemas.openxmlformats.org/drawingml/2006/main">
          <a:off x="56271" y="2953165"/>
          <a:ext cx="3590925" cy="20913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l"/>
          <a:fld id="{D326F51B-47AA-4660-A05A-BCC4C493EFED}" type="TxLink">
            <a:rPr lang="en-US" sz="900" b="0" i="0" u="none" strike="noStrike">
              <a:solidFill>
                <a:srgbClr val="000000"/>
              </a:solidFill>
              <a:latin typeface="Arialri"/>
              <a:cs typeface="Arial" pitchFamily="34" charset="0"/>
            </a:rPr>
            <a:pPr algn="l"/>
            <a:t>Source: Short-Term Energy Outlook, March 2018.</a:t>
          </a:fld>
          <a:endParaRPr lang="en-US" sz="900">
            <a:latin typeface="Arial" pitchFamily="34" charset="0"/>
            <a:cs typeface="Arial" pitchFamily="34" charset="0"/>
          </a:endParaRPr>
        </a:p>
      </cdr:txBody>
    </cdr:sp>
  </cdr:absSizeAnchor>
  <cdr:absSizeAnchor xmlns:cdr="http://schemas.openxmlformats.org/drawingml/2006/chartDrawing">
    <cdr:from>
      <cdr:x>0.91463</cdr:x>
      <cdr:y>0.02071</cdr:y>
    </cdr:from>
    <cdr:ext cx="371429" cy="285714"/>
    <cdr:pic>
      <cdr:nvPicPr>
        <cdr:cNvPr id="5" name="Picture 4" descr="EIAlogo.png"/>
        <cdr:cNvPicPr>
          <a:picLocks xmlns:a="http://schemas.openxmlformats.org/drawingml/2006/main" noChangeAspect="1"/>
        </cdr:cNvPicPr>
      </cdr:nvPicPr>
      <cdr:blipFill>
        <a:blip xmlns:a="http://schemas.openxmlformats.org/drawingml/2006/main" xmlns:r="http://schemas.openxmlformats.org/officeDocument/2006/relationships" r:embed="rId1"/>
        <a:stretch xmlns:a="http://schemas.openxmlformats.org/drawingml/2006/main">
          <a:fillRect/>
        </a:stretch>
      </cdr:blipFill>
      <cdr:spPr>
        <a:xfrm xmlns:a="http://schemas.openxmlformats.org/drawingml/2006/main">
          <a:off x="5000602" y="66662"/>
          <a:ext cx="371429" cy="285714"/>
        </a:xfrm>
        <a:prstGeom xmlns:a="http://schemas.openxmlformats.org/drawingml/2006/main" prst="rect">
          <a:avLst/>
        </a:prstGeom>
      </cdr:spPr>
    </cdr:pic>
  </cdr:absSizeAnchor>
</c:userShapes>
</file>

<file path=xl/drawings/drawing5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</xdr:colOff>
      <xdr:row>3</xdr:row>
      <xdr:rowOff>9525</xdr:rowOff>
    </xdr:from>
    <xdr:to>
      <xdr:col>9</xdr:col>
      <xdr:colOff>600075</xdr:colOff>
      <xdr:row>22</xdr:row>
      <xdr:rowOff>152400</xdr:rowOff>
    </xdr:to>
    <xdr:graphicFrame macro="">
      <xdr:nvGraphicFramePr>
        <xdr:cNvPr id="531457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57.xml><?xml version="1.0" encoding="utf-8"?>
<c:userShapes xmlns:c="http://schemas.openxmlformats.org/drawingml/2006/chart">
  <cdr:absSizeAnchor xmlns:cdr="http://schemas.openxmlformats.org/drawingml/2006/chartDrawing">
    <cdr:from>
      <cdr:x>0.0057</cdr:x>
      <cdr:y>0.92025</cdr:y>
    </cdr:from>
    <cdr:ext cx="4229100" cy="209135"/>
    <cdr:sp macro="" textlink="'Fig25'!$A$38">
      <cdr:nvSpPr>
        <cdr:cNvPr id="2" name="TextBox 1"/>
        <cdr:cNvSpPr txBox="1">
          <a:spLocks xmlns:a="http://schemas.openxmlformats.org/drawingml/2006/main" noChangeAspect="1"/>
        </cdr:cNvSpPr>
      </cdr:nvSpPr>
      <cdr:spPr>
        <a:xfrm xmlns:a="http://schemas.openxmlformats.org/drawingml/2006/main">
          <a:off x="31164" y="2962690"/>
          <a:ext cx="4229100" cy="20913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l"/>
          <a:fld id="{D7AD152F-55F7-4C7D-B322-22F8D9187EE4}" type="TxLink">
            <a:rPr lang="en-US" sz="900" b="0" i="0" u="none" strike="noStrike">
              <a:solidFill>
                <a:srgbClr val="000000"/>
              </a:solidFill>
              <a:latin typeface="Arialri"/>
              <a:cs typeface="Arial" pitchFamily="34" charset="0"/>
            </a:rPr>
            <a:pPr algn="l"/>
            <a:t>Source: Short-Term Energy Outlook, March 2018.</a:t>
          </a:fld>
          <a:endParaRPr lang="en-US" sz="900">
            <a:latin typeface="Arial" pitchFamily="34" charset="0"/>
            <a:cs typeface="Arial" pitchFamily="34" charset="0"/>
          </a:endParaRPr>
        </a:p>
      </cdr:txBody>
    </cdr:sp>
  </cdr:absSizeAnchor>
  <cdr:absSizeAnchor xmlns:cdr="http://schemas.openxmlformats.org/drawingml/2006/chartDrawing">
    <cdr:from>
      <cdr:x>0.00517</cdr:x>
      <cdr:y>0.83364</cdr:y>
    </cdr:from>
    <cdr:ext cx="5229535" cy="285749"/>
    <cdr:sp macro="" textlink="'Fig25'!$A$39">
      <cdr:nvSpPr>
        <cdr:cNvPr id="3" name="TextBox 2"/>
        <cdr:cNvSpPr txBox="1">
          <a:spLocks xmlns:a="http://schemas.openxmlformats.org/drawingml/2006/main" noChangeAspect="1"/>
        </cdr:cNvSpPr>
      </cdr:nvSpPr>
      <cdr:spPr>
        <a:xfrm xmlns:a="http://schemas.openxmlformats.org/drawingml/2006/main">
          <a:off x="28264" y="2683876"/>
          <a:ext cx="5229535" cy="285749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fld id="{4AF1EB48-D8E1-43AC-9D05-9582C5210417}" type="TxLink">
            <a:rPr lang="en-US" sz="900" b="0" i="0" u="none" strike="noStrike">
              <a:solidFill>
                <a:srgbClr val="000000"/>
              </a:solidFill>
              <a:latin typeface="Arialri"/>
              <a:cs typeface="Arial" pitchFamily="34" charset="0"/>
            </a:rPr>
            <a:pPr/>
            <a:t>Note: Labels show percentage share of total generation provided by coal and natural gas.</a:t>
          </a:fld>
          <a:endParaRPr lang="en-US" sz="900">
            <a:latin typeface="Arial" pitchFamily="34" charset="0"/>
            <a:cs typeface="Arial" pitchFamily="34" charset="0"/>
          </a:endParaRPr>
        </a:p>
      </cdr:txBody>
    </cdr:sp>
  </cdr:absSizeAnchor>
  <cdr:absSizeAnchor xmlns:cdr="http://schemas.openxmlformats.org/drawingml/2006/chartDrawing">
    <cdr:from>
      <cdr:x>0.90767</cdr:x>
      <cdr:y>0.01479</cdr:y>
    </cdr:from>
    <cdr:ext cx="371429" cy="285714"/>
    <cdr:pic>
      <cdr:nvPicPr>
        <cdr:cNvPr id="5" name="Picture 4" descr="EIAlogo.png"/>
        <cdr:cNvPicPr>
          <a:picLocks xmlns:a="http://schemas.openxmlformats.org/drawingml/2006/main" noChangeAspect="1"/>
        </cdr:cNvPicPr>
      </cdr:nvPicPr>
      <cdr:blipFill>
        <a:blip xmlns:a="http://schemas.openxmlformats.org/drawingml/2006/main" xmlns:r="http://schemas.openxmlformats.org/officeDocument/2006/relationships" r:embed="rId1"/>
        <a:stretch xmlns:a="http://schemas.openxmlformats.org/drawingml/2006/main">
          <a:fillRect/>
        </a:stretch>
      </cdr:blipFill>
      <cdr:spPr>
        <a:xfrm xmlns:a="http://schemas.openxmlformats.org/drawingml/2006/main">
          <a:off x="4962533" y="47612"/>
          <a:ext cx="371429" cy="285714"/>
        </a:xfrm>
        <a:prstGeom xmlns:a="http://schemas.openxmlformats.org/drawingml/2006/main" prst="rect">
          <a:avLst/>
        </a:prstGeom>
      </cdr:spPr>
    </cdr:pic>
  </cdr:absSizeAnchor>
  <cdr:relSizeAnchor xmlns:cdr="http://schemas.openxmlformats.org/drawingml/2006/chartDrawing">
    <cdr:from>
      <cdr:x>0.81707</cdr:x>
      <cdr:y>0.57212</cdr:y>
    </cdr:from>
    <cdr:to>
      <cdr:x>0.83798</cdr:x>
      <cdr:y>0.60503</cdr:y>
    </cdr:to>
    <cdr:sp macro="" textlink="">
      <cdr:nvSpPr>
        <cdr:cNvPr id="4" name="Rectangle 3"/>
        <cdr:cNvSpPr/>
      </cdr:nvSpPr>
      <cdr:spPr bwMode="auto">
        <a:xfrm xmlns:a="http://schemas.openxmlformats.org/drawingml/2006/main">
          <a:off x="4467225" y="1876425"/>
          <a:ext cx="114300" cy="107950"/>
        </a:xfrm>
        <a:prstGeom xmlns:a="http://schemas.openxmlformats.org/drawingml/2006/main" prst="rect">
          <a:avLst/>
        </a:prstGeom>
        <a:solidFill xmlns:a="http://schemas.openxmlformats.org/drawingml/2006/main">
          <a:schemeClr val="bg1"/>
        </a:solidFill>
        <a:ln xmlns:a="http://schemas.openxmlformats.org/drawingml/2006/main" w="1" cap="flat" cmpd="sng" algn="ctr">
          <a:noFill/>
          <a:prstDash val="solid"/>
          <a:round/>
          <a:headEnd type="none" w="med" len="med"/>
          <a:tailEnd type="none" w="med" len="med"/>
        </a:ln>
        <a:effectLst xmlns:a="http://schemas.openxmlformats.org/drawingml/2006/main"/>
      </cdr:spPr>
      <cdr:txBody>
        <a:bodyPr xmlns:a="http://schemas.openxmlformats.org/drawingml/2006/main" vertOverflow="clip" wrap="square" lIns="18288" tIns="0" rIns="0" bIns="0" upright="1"/>
        <a:lstStyle xmlns:a="http://schemas.openxmlformats.org/drawingml/2006/main"/>
        <a:p xmlns:a="http://schemas.openxmlformats.org/drawingml/2006/main">
          <a:endParaRPr lang="en-US"/>
        </a:p>
      </cdr:txBody>
    </cdr:sp>
  </cdr:relSizeAnchor>
</c:userShapes>
</file>

<file path=xl/drawings/drawing58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</xdr:colOff>
      <xdr:row>3</xdr:row>
      <xdr:rowOff>9525</xdr:rowOff>
    </xdr:from>
    <xdr:to>
      <xdr:col>9</xdr:col>
      <xdr:colOff>600075</xdr:colOff>
      <xdr:row>22</xdr:row>
      <xdr:rowOff>152400</xdr:rowOff>
    </xdr:to>
    <xdr:graphicFrame macro="">
      <xdr:nvGraphicFramePr>
        <xdr:cNvPr id="533505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59.xml><?xml version="1.0" encoding="utf-8"?>
<c:userShapes xmlns:c="http://schemas.openxmlformats.org/drawingml/2006/chart">
  <cdr:absSizeAnchor xmlns:cdr="http://schemas.openxmlformats.org/drawingml/2006/chartDrawing">
    <cdr:from>
      <cdr:x>0.00396</cdr:x>
      <cdr:y>0.92321</cdr:y>
    </cdr:from>
    <cdr:ext cx="4219575" cy="209135"/>
    <cdr:sp macro="" textlink="'Fig26'!$A$34">
      <cdr:nvSpPr>
        <cdr:cNvPr id="2" name="TextBox 1"/>
        <cdr:cNvSpPr txBox="1">
          <a:spLocks xmlns:a="http://schemas.openxmlformats.org/drawingml/2006/main" noChangeAspect="1"/>
        </cdr:cNvSpPr>
      </cdr:nvSpPr>
      <cdr:spPr>
        <a:xfrm xmlns:a="http://schemas.openxmlformats.org/drawingml/2006/main">
          <a:off x="21639" y="2972215"/>
          <a:ext cx="4219575" cy="20913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l"/>
          <a:fld id="{DFE9DFCF-4617-43C0-AD55-A51A19351ADE}" type="TxLink">
            <a:rPr lang="en-US" sz="900" b="0" i="0" u="none" strike="noStrike">
              <a:solidFill>
                <a:srgbClr val="000000"/>
              </a:solidFill>
              <a:latin typeface="Arialri"/>
              <a:cs typeface="Arial" pitchFamily="34" charset="0"/>
            </a:rPr>
            <a:pPr algn="l"/>
            <a:t>Source: Short-Term Energy Outlook, March 2018.</a:t>
          </a:fld>
          <a:endParaRPr lang="en-US" sz="900">
            <a:latin typeface="Arial" pitchFamily="34" charset="0"/>
            <a:cs typeface="Arial" pitchFamily="34" charset="0"/>
          </a:endParaRPr>
        </a:p>
      </cdr:txBody>
    </cdr:sp>
  </cdr:absSizeAnchor>
  <cdr:absSizeAnchor xmlns:cdr="http://schemas.openxmlformats.org/drawingml/2006/chartDrawing">
    <cdr:from>
      <cdr:x>0.02389</cdr:x>
      <cdr:y>0.83136</cdr:y>
    </cdr:from>
    <cdr:ext cx="5241494" cy="361950"/>
    <cdr:sp macro="" textlink="'Fig26'!$A$35:$M$36">
      <cdr:nvSpPr>
        <cdr:cNvPr id="3" name="TextBox 2"/>
        <cdr:cNvSpPr txBox="1">
          <a:spLocks xmlns:a="http://schemas.openxmlformats.org/drawingml/2006/main" noChangeAspect="1"/>
        </cdr:cNvSpPr>
      </cdr:nvSpPr>
      <cdr:spPr>
        <a:xfrm xmlns:a="http://schemas.openxmlformats.org/drawingml/2006/main">
          <a:off x="130606" y="2676526"/>
          <a:ext cx="5241494" cy="36195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fld id="{1C217CF9-8A02-4FCC-BBCA-78DFC97356D0}" type="TxLink">
            <a:rPr lang="en-US" sz="800" b="0" i="0" u="none" strike="noStrike">
              <a:solidFill>
                <a:srgbClr val="000000"/>
              </a:solidFill>
              <a:latin typeface="Arialri"/>
              <a:cs typeface="Arial" pitchFamily="34" charset="0"/>
            </a:rPr>
            <a:pPr/>
            <a:t>Note: Hydropower excludes pumped storage generation.  Liquid biofuels include ethanol and biodiesel.  Other biomass includes municipal waste from biogenic sources, landfill gas, and other non-wood waste.</a:t>
          </a:fld>
          <a:endParaRPr lang="en-US" sz="800">
            <a:latin typeface="Arial" pitchFamily="34" charset="0"/>
            <a:cs typeface="Arial" pitchFamily="34" charset="0"/>
          </a:endParaRPr>
        </a:p>
      </cdr:txBody>
    </cdr:sp>
  </cdr:absSizeAnchor>
  <cdr:absSizeAnchor xmlns:cdr="http://schemas.openxmlformats.org/drawingml/2006/chartDrawing">
    <cdr:from>
      <cdr:x>0.90592</cdr:x>
      <cdr:y>0.01776</cdr:y>
    </cdr:from>
    <cdr:ext cx="371429" cy="285714"/>
    <cdr:pic>
      <cdr:nvPicPr>
        <cdr:cNvPr id="5" name="Picture 4" descr="EIAlogo.png"/>
        <cdr:cNvPicPr>
          <a:picLocks xmlns:a="http://schemas.openxmlformats.org/drawingml/2006/main" noChangeAspect="1"/>
        </cdr:cNvPicPr>
      </cdr:nvPicPr>
      <cdr:blipFill>
        <a:blip xmlns:a="http://schemas.openxmlformats.org/drawingml/2006/main" xmlns:r="http://schemas.openxmlformats.org/officeDocument/2006/relationships" r:embed="rId1"/>
        <a:stretch xmlns:a="http://schemas.openxmlformats.org/drawingml/2006/main">
          <a:fillRect/>
        </a:stretch>
      </cdr:blipFill>
      <cdr:spPr>
        <a:xfrm xmlns:a="http://schemas.openxmlformats.org/drawingml/2006/main">
          <a:off x="4952997" y="57165"/>
          <a:ext cx="371429" cy="285714"/>
        </a:xfrm>
        <a:prstGeom xmlns:a="http://schemas.openxmlformats.org/drawingml/2006/main" prst="rect">
          <a:avLst/>
        </a:prstGeom>
      </cdr:spPr>
    </cdr:pic>
  </cdr:absSizeAnchor>
</c:userShapes>
</file>

<file path=xl/drawings/drawing60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</xdr:colOff>
      <xdr:row>3</xdr:row>
      <xdr:rowOff>9525</xdr:rowOff>
    </xdr:from>
    <xdr:to>
      <xdr:col>9</xdr:col>
      <xdr:colOff>600075</xdr:colOff>
      <xdr:row>22</xdr:row>
      <xdr:rowOff>152400</xdr:rowOff>
    </xdr:to>
    <xdr:graphicFrame macro="">
      <xdr:nvGraphicFramePr>
        <xdr:cNvPr id="535553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61.xml><?xml version="1.0" encoding="utf-8"?>
<c:userShapes xmlns:c="http://schemas.openxmlformats.org/drawingml/2006/chart">
  <cdr:absSizeAnchor xmlns:cdr="http://schemas.openxmlformats.org/drawingml/2006/chartDrawing">
    <cdr:from>
      <cdr:x>0.00744</cdr:x>
      <cdr:y>0.90828</cdr:y>
    </cdr:from>
    <cdr:ext cx="4229100" cy="238125"/>
    <cdr:sp macro="" textlink="'Fig27'!$A$55">
      <cdr:nvSpPr>
        <cdr:cNvPr id="2" name="TextBox 1"/>
        <cdr:cNvSpPr txBox="1">
          <a:spLocks xmlns:a="http://schemas.openxmlformats.org/drawingml/2006/main" noChangeAspect="1"/>
        </cdr:cNvSpPr>
      </cdr:nvSpPr>
      <cdr:spPr>
        <a:xfrm xmlns:a="http://schemas.openxmlformats.org/drawingml/2006/main">
          <a:off x="40689" y="2924175"/>
          <a:ext cx="4229100" cy="23812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l"/>
          <a:fld id="{210FA31A-C0D9-439B-BFA5-2895FEC1A022}" type="TxLink">
            <a:rPr lang="en-US" sz="900" b="0" i="0" u="none" strike="noStrike">
              <a:solidFill>
                <a:srgbClr val="000000"/>
              </a:solidFill>
              <a:latin typeface="Arialri"/>
              <a:cs typeface="Arial" pitchFamily="34" charset="0"/>
            </a:rPr>
            <a:pPr algn="l"/>
            <a:t>Source: Short-Term Energy Outlook, March 2018.</a:t>
          </a:fld>
          <a:endParaRPr lang="en-US" sz="900">
            <a:latin typeface="Arial" pitchFamily="34" charset="0"/>
            <a:cs typeface="Arial" pitchFamily="34" charset="0"/>
          </a:endParaRPr>
        </a:p>
      </cdr:txBody>
    </cdr:sp>
  </cdr:absSizeAnchor>
  <cdr:absSizeAnchor xmlns:cdr="http://schemas.openxmlformats.org/drawingml/2006/chartDrawing">
    <cdr:from>
      <cdr:x>0.9129</cdr:x>
      <cdr:y>0.02071</cdr:y>
    </cdr:from>
    <cdr:ext cx="371429" cy="285714"/>
    <cdr:pic>
      <cdr:nvPicPr>
        <cdr:cNvPr id="4" name="Picture 3" descr="EIAlogo.png"/>
        <cdr:cNvPicPr>
          <a:picLocks xmlns:a="http://schemas.openxmlformats.org/drawingml/2006/main" noChangeAspect="1"/>
        </cdr:cNvPicPr>
      </cdr:nvPicPr>
      <cdr:blipFill>
        <a:blip xmlns:a="http://schemas.openxmlformats.org/drawingml/2006/main" xmlns:r="http://schemas.openxmlformats.org/officeDocument/2006/relationships" r:embed="rId1"/>
        <a:stretch xmlns:a="http://schemas.openxmlformats.org/drawingml/2006/main">
          <a:fillRect/>
        </a:stretch>
      </cdr:blipFill>
      <cdr:spPr>
        <a:xfrm xmlns:a="http://schemas.openxmlformats.org/drawingml/2006/main">
          <a:off x="4991120" y="66685"/>
          <a:ext cx="371429" cy="285714"/>
        </a:xfrm>
        <a:prstGeom xmlns:a="http://schemas.openxmlformats.org/drawingml/2006/main" prst="rect">
          <a:avLst/>
        </a:prstGeom>
      </cdr:spPr>
    </cdr:pic>
  </cdr:absSizeAnchor>
</c:userShapes>
</file>

<file path=xl/drawings/drawing6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</xdr:colOff>
      <xdr:row>3</xdr:row>
      <xdr:rowOff>9525</xdr:rowOff>
    </xdr:from>
    <xdr:to>
      <xdr:col>9</xdr:col>
      <xdr:colOff>600075</xdr:colOff>
      <xdr:row>22</xdr:row>
      <xdr:rowOff>152400</xdr:rowOff>
    </xdr:to>
    <xdr:graphicFrame macro="">
      <xdr:nvGraphicFramePr>
        <xdr:cNvPr id="537601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63.xml><?xml version="1.0" encoding="utf-8"?>
<c:userShapes xmlns:c="http://schemas.openxmlformats.org/drawingml/2006/chart">
  <cdr:absSizeAnchor xmlns:cdr="http://schemas.openxmlformats.org/drawingml/2006/chartDrawing">
    <cdr:from>
      <cdr:x>0.00744</cdr:x>
      <cdr:y>0.91532</cdr:y>
    </cdr:from>
    <cdr:ext cx="4219575" cy="215478"/>
    <cdr:sp macro="" textlink="'Fig28'!$C$31">
      <cdr:nvSpPr>
        <cdr:cNvPr id="2" name="TextBox 1"/>
        <cdr:cNvSpPr txBox="1">
          <a:spLocks xmlns:a="http://schemas.openxmlformats.org/drawingml/2006/main" noChangeAspect="1"/>
        </cdr:cNvSpPr>
      </cdr:nvSpPr>
      <cdr:spPr>
        <a:xfrm xmlns:a="http://schemas.openxmlformats.org/drawingml/2006/main">
          <a:off x="40689" y="2946822"/>
          <a:ext cx="4219575" cy="215478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l"/>
          <a:fld id="{30543455-5BC2-4AD0-8AD6-14D10D955A8E}" type="TxLink">
            <a:rPr lang="en-US" sz="900" b="0" i="0" u="none" strike="noStrike">
              <a:solidFill>
                <a:srgbClr val="000000"/>
              </a:solidFill>
              <a:latin typeface="Arialri"/>
              <a:cs typeface="Arial" pitchFamily="34" charset="0"/>
            </a:rPr>
            <a:pPr algn="l"/>
            <a:t>Source: Short-Term Energy Outlook, March 2018.</a:t>
          </a:fld>
          <a:endParaRPr lang="en-US" sz="900">
            <a:latin typeface="Arial" pitchFamily="34" charset="0"/>
            <a:cs typeface="Arial" pitchFamily="34" charset="0"/>
          </a:endParaRPr>
        </a:p>
      </cdr:txBody>
    </cdr:sp>
  </cdr:absSizeAnchor>
  <cdr:absSizeAnchor xmlns:cdr="http://schemas.openxmlformats.org/drawingml/2006/chartDrawing">
    <cdr:from>
      <cdr:x>0.9129</cdr:x>
      <cdr:y>0.02071</cdr:y>
    </cdr:from>
    <cdr:ext cx="371429" cy="285714"/>
    <cdr:pic>
      <cdr:nvPicPr>
        <cdr:cNvPr id="4" name="Picture 3" descr="EIAlogo.png"/>
        <cdr:cNvPicPr>
          <a:picLocks xmlns:a="http://schemas.openxmlformats.org/drawingml/2006/main" noChangeAspect="1"/>
        </cdr:cNvPicPr>
      </cdr:nvPicPr>
      <cdr:blipFill>
        <a:blip xmlns:a="http://schemas.openxmlformats.org/drawingml/2006/main" xmlns:r="http://schemas.openxmlformats.org/officeDocument/2006/relationships" r:embed="rId1"/>
        <a:stretch xmlns:a="http://schemas.openxmlformats.org/drawingml/2006/main">
          <a:fillRect/>
        </a:stretch>
      </cdr:blipFill>
      <cdr:spPr>
        <a:xfrm xmlns:a="http://schemas.openxmlformats.org/drawingml/2006/main">
          <a:off x="4991120" y="66690"/>
          <a:ext cx="371429" cy="285714"/>
        </a:xfrm>
        <a:prstGeom xmlns:a="http://schemas.openxmlformats.org/drawingml/2006/main" prst="rect">
          <a:avLst/>
        </a:prstGeom>
      </cdr:spPr>
    </cdr:pic>
  </cdr:absSizeAnchor>
</c:userShapes>
</file>

<file path=xl/drawings/drawing6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4763</xdr:colOff>
      <xdr:row>3</xdr:row>
      <xdr:rowOff>9525</xdr:rowOff>
    </xdr:from>
    <xdr:to>
      <xdr:col>9</xdr:col>
      <xdr:colOff>595313</xdr:colOff>
      <xdr:row>22</xdr:row>
      <xdr:rowOff>152400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65.xml><?xml version="1.0" encoding="utf-8"?>
<c:userShapes xmlns:c="http://schemas.openxmlformats.org/drawingml/2006/chart">
  <cdr:absSizeAnchor xmlns:cdr="http://schemas.openxmlformats.org/drawingml/2006/chartDrawing">
    <cdr:from>
      <cdr:x>0.00784</cdr:x>
      <cdr:y>0.90828</cdr:y>
    </cdr:from>
    <cdr:ext cx="4124350" cy="238143"/>
    <cdr:sp macro="" textlink="'Fig33'!$A$100">
      <cdr:nvSpPr>
        <cdr:cNvPr id="2" name="TextBox 1"/>
        <cdr:cNvSpPr txBox="1">
          <a:spLocks xmlns:a="http://schemas.openxmlformats.org/drawingml/2006/main" noChangeAspect="1"/>
        </cdr:cNvSpPr>
      </cdr:nvSpPr>
      <cdr:spPr>
        <a:xfrm xmlns:a="http://schemas.openxmlformats.org/drawingml/2006/main">
          <a:off x="42862" y="2924175"/>
          <a:ext cx="4124325" cy="23812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l"/>
          <a:fld id="{B427BEF1-696B-43E3-95DF-13875552106C}" type="TxLink">
            <a:rPr lang="en-US" sz="900" b="0" i="0" u="none" strike="noStrike">
              <a:solidFill>
                <a:srgbClr val="000000"/>
              </a:solidFill>
              <a:latin typeface="Arialri"/>
              <a:cs typeface="Arial"/>
            </a:rPr>
            <a:pPr algn="l"/>
            <a:t>Source: Short-Term Energy Outlook, March 2018.</a:t>
          </a:fld>
          <a:endParaRPr lang="en-US" sz="900"/>
        </a:p>
      </cdr:txBody>
    </cdr:sp>
  </cdr:absSizeAnchor>
  <cdr:absSizeAnchor xmlns:cdr="http://schemas.openxmlformats.org/drawingml/2006/chartDrawing">
    <cdr:from>
      <cdr:x>0.80226</cdr:x>
      <cdr:y>0.07692</cdr:y>
    </cdr:from>
    <cdr:ext cx="1028711" cy="285758"/>
    <cdr:sp macro="" textlink="">
      <cdr:nvSpPr>
        <cdr:cNvPr id="3" name="TextBox 2"/>
        <cdr:cNvSpPr txBox="1">
          <a:spLocks xmlns:a="http://schemas.openxmlformats.org/drawingml/2006/main" noChangeAspect="1"/>
        </cdr:cNvSpPr>
      </cdr:nvSpPr>
      <cdr:spPr>
        <a:xfrm xmlns:a="http://schemas.openxmlformats.org/drawingml/2006/main">
          <a:off x="4386262" y="247640"/>
          <a:ext cx="1028711" cy="285758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r"/>
          <a:r>
            <a:rPr lang="en-US" sz="1000">
              <a:latin typeface="Arial" pitchFamily="34" charset="0"/>
              <a:cs typeface="Arial" pitchFamily="34" charset="0"/>
            </a:rPr>
            <a:t>annual</a:t>
          </a:r>
          <a:r>
            <a:rPr lang="en-US" sz="1000" baseline="0">
              <a:latin typeface="Arial" pitchFamily="34" charset="0"/>
              <a:cs typeface="Arial" pitchFamily="34" charset="0"/>
            </a:rPr>
            <a:t> </a:t>
          </a:r>
          <a:r>
            <a:rPr lang="en-US" sz="1000">
              <a:latin typeface="Arial" pitchFamily="34" charset="0"/>
              <a:cs typeface="Arial" pitchFamily="34" charset="0"/>
            </a:rPr>
            <a:t>change</a:t>
          </a:r>
        </a:p>
      </cdr:txBody>
    </cdr:sp>
  </cdr:absSizeAnchor>
  <cdr:absSizeAnchor xmlns:cdr="http://schemas.openxmlformats.org/drawingml/2006/chartDrawing">
    <cdr:from>
      <cdr:x>0.91812</cdr:x>
      <cdr:y>0.00888</cdr:y>
    </cdr:from>
    <cdr:ext cx="371397" cy="285694"/>
    <cdr:pic>
      <cdr:nvPicPr>
        <cdr:cNvPr id="4" name="Picture 3" descr="EIAlogo.png"/>
        <cdr:cNvPicPr>
          <a:picLocks xmlns:a="http://schemas.openxmlformats.org/drawingml/2006/main" noChangeAspect="1"/>
        </cdr:cNvPicPr>
      </cdr:nvPicPr>
      <cdr:blipFill>
        <a:blip xmlns:a="http://schemas.openxmlformats.org/drawingml/2006/main" xmlns:r="http://schemas.openxmlformats.org/officeDocument/2006/relationships" r:embed="rId1"/>
        <a:stretch xmlns:a="http://schemas.openxmlformats.org/drawingml/2006/main">
          <a:fillRect/>
        </a:stretch>
      </cdr:blipFill>
      <cdr:spPr>
        <a:xfrm xmlns:a="http://schemas.openxmlformats.org/drawingml/2006/main">
          <a:off x="5019676" y="28575"/>
          <a:ext cx="371429" cy="285714"/>
        </a:xfrm>
        <a:prstGeom xmlns:a="http://schemas.openxmlformats.org/drawingml/2006/main" prst="rect">
          <a:avLst/>
        </a:prstGeom>
      </cdr:spPr>
    </cdr:pic>
  </cdr:absSizeAnchor>
  <cdr:relSizeAnchor xmlns:cdr="http://schemas.openxmlformats.org/drawingml/2006/chartDrawing">
    <cdr:from>
      <cdr:x>0.7587</cdr:x>
      <cdr:y>0.16985</cdr:y>
    </cdr:from>
    <cdr:to>
      <cdr:x>0.91084</cdr:x>
      <cdr:y>0.23618</cdr:y>
    </cdr:to>
    <cdr:sp macro="" textlink="">
      <cdr:nvSpPr>
        <cdr:cNvPr id="5" name="TextBox 4"/>
        <cdr:cNvSpPr txBox="1"/>
      </cdr:nvSpPr>
      <cdr:spPr>
        <a:xfrm xmlns:a="http://schemas.openxmlformats.org/drawingml/2006/main">
          <a:off x="4148096" y="536578"/>
          <a:ext cx="831802" cy="209544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1000">
              <a:latin typeface="Arial" panose="020B0604020202020204" pitchFamily="34" charset="0"/>
              <a:cs typeface="Arial" panose="020B0604020202020204" pitchFamily="34" charset="0"/>
            </a:rPr>
            <a:t>Forecast</a:t>
          </a:r>
        </a:p>
      </cdr:txBody>
    </cdr:sp>
  </cdr:relSizeAnchor>
</c:userShapes>
</file>

<file path=xl/drawings/drawing6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4763</xdr:colOff>
      <xdr:row>3</xdr:row>
      <xdr:rowOff>9525</xdr:rowOff>
    </xdr:from>
    <xdr:to>
      <xdr:col>9</xdr:col>
      <xdr:colOff>595313</xdr:colOff>
      <xdr:row>22</xdr:row>
      <xdr:rowOff>152400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oneCellAnchor>
    <xdr:from>
      <xdr:col>7</xdr:col>
      <xdr:colOff>323850</xdr:colOff>
      <xdr:row>6</xdr:row>
      <xdr:rowOff>38100</xdr:rowOff>
    </xdr:from>
    <xdr:ext cx="683520" cy="239809"/>
    <xdr:sp macro="" textlink="">
      <xdr:nvSpPr>
        <xdr:cNvPr id="6" name="TextBox 5"/>
        <xdr:cNvSpPr txBox="1"/>
      </xdr:nvSpPr>
      <xdr:spPr>
        <a:xfrm>
          <a:off x="4591050" y="1028700"/>
          <a:ext cx="683520" cy="2398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en-US" sz="1000">
              <a:latin typeface="Arial" panose="020B0604020202020204" pitchFamily="34" charset="0"/>
              <a:cs typeface="Arial" panose="020B0604020202020204" pitchFamily="34" charset="0"/>
            </a:rPr>
            <a:t>Forecast</a:t>
          </a:r>
        </a:p>
      </xdr:txBody>
    </xdr:sp>
    <xdr:clientData/>
  </xdr:oneCellAnchor>
</xdr:wsDr>
</file>

<file path=xl/drawings/drawing67.xml><?xml version="1.0" encoding="utf-8"?>
<c:userShapes xmlns:c="http://schemas.openxmlformats.org/drawingml/2006/chart">
  <cdr:absSizeAnchor xmlns:cdr="http://schemas.openxmlformats.org/drawingml/2006/chartDrawing">
    <cdr:from>
      <cdr:x>0.00784</cdr:x>
      <cdr:y>0.90828</cdr:y>
    </cdr:from>
    <cdr:ext cx="4124350" cy="238143"/>
    <cdr:sp macro="" textlink="'Fig34'!$A$100">
      <cdr:nvSpPr>
        <cdr:cNvPr id="2" name="TextBox 1"/>
        <cdr:cNvSpPr txBox="1">
          <a:spLocks xmlns:a="http://schemas.openxmlformats.org/drawingml/2006/main" noChangeAspect="1"/>
        </cdr:cNvSpPr>
      </cdr:nvSpPr>
      <cdr:spPr>
        <a:xfrm xmlns:a="http://schemas.openxmlformats.org/drawingml/2006/main">
          <a:off x="42862" y="2924175"/>
          <a:ext cx="4124325" cy="23812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l"/>
          <a:fld id="{B427BEF1-696B-43E3-95DF-13875552106C}" type="TxLink">
            <a:rPr lang="en-US" sz="900" b="0" i="0" u="none" strike="noStrike">
              <a:solidFill>
                <a:srgbClr val="000000"/>
              </a:solidFill>
              <a:latin typeface="Arialri"/>
              <a:cs typeface="Arial"/>
            </a:rPr>
            <a:pPr algn="l"/>
            <a:t>Source: Short-Term Energy Outlook, March 2018.</a:t>
          </a:fld>
          <a:endParaRPr lang="en-US" sz="900"/>
        </a:p>
      </cdr:txBody>
    </cdr:sp>
  </cdr:absSizeAnchor>
  <cdr:absSizeAnchor xmlns:cdr="http://schemas.openxmlformats.org/drawingml/2006/chartDrawing">
    <cdr:from>
      <cdr:x>0.79007</cdr:x>
      <cdr:y>0.07692</cdr:y>
    </cdr:from>
    <cdr:ext cx="1095386" cy="285758"/>
    <cdr:sp macro="" textlink="">
      <cdr:nvSpPr>
        <cdr:cNvPr id="3" name="TextBox 2"/>
        <cdr:cNvSpPr txBox="1">
          <a:spLocks xmlns:a="http://schemas.openxmlformats.org/drawingml/2006/main" noChangeAspect="1"/>
        </cdr:cNvSpPr>
      </cdr:nvSpPr>
      <cdr:spPr>
        <a:xfrm xmlns:a="http://schemas.openxmlformats.org/drawingml/2006/main">
          <a:off x="4319587" y="247640"/>
          <a:ext cx="1095386" cy="285758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r"/>
          <a:r>
            <a:rPr lang="en-US" sz="1000">
              <a:latin typeface="Arial" pitchFamily="34" charset="0"/>
              <a:cs typeface="Arial" pitchFamily="34" charset="0"/>
            </a:rPr>
            <a:t>annual change</a:t>
          </a:r>
        </a:p>
      </cdr:txBody>
    </cdr:sp>
  </cdr:absSizeAnchor>
  <cdr:absSizeAnchor xmlns:cdr="http://schemas.openxmlformats.org/drawingml/2006/chartDrawing">
    <cdr:from>
      <cdr:x>0.91812</cdr:x>
      <cdr:y>0.00888</cdr:y>
    </cdr:from>
    <cdr:ext cx="371397" cy="285694"/>
    <cdr:pic>
      <cdr:nvPicPr>
        <cdr:cNvPr id="4" name="Picture 3" descr="EIAlogo.png"/>
        <cdr:cNvPicPr>
          <a:picLocks xmlns:a="http://schemas.openxmlformats.org/drawingml/2006/main" noChangeAspect="1"/>
        </cdr:cNvPicPr>
      </cdr:nvPicPr>
      <cdr:blipFill>
        <a:blip xmlns:a="http://schemas.openxmlformats.org/drawingml/2006/main" xmlns:r="http://schemas.openxmlformats.org/officeDocument/2006/relationships" r:embed="rId1"/>
        <a:stretch xmlns:a="http://schemas.openxmlformats.org/drawingml/2006/main">
          <a:fillRect/>
        </a:stretch>
      </cdr:blipFill>
      <cdr:spPr>
        <a:xfrm xmlns:a="http://schemas.openxmlformats.org/drawingml/2006/main">
          <a:off x="5019676" y="28575"/>
          <a:ext cx="371429" cy="285714"/>
        </a:xfrm>
        <a:prstGeom xmlns:a="http://schemas.openxmlformats.org/drawingml/2006/main" prst="rect">
          <a:avLst/>
        </a:prstGeom>
      </cdr:spPr>
    </cdr:pic>
  </cdr:absSizeAnchor>
</c:userShapes>
</file>

<file path=xl/drawings/drawing68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14287</xdr:colOff>
      <xdr:row>3</xdr:row>
      <xdr:rowOff>9525</xdr:rowOff>
    </xdr:from>
    <xdr:to>
      <xdr:col>9</xdr:col>
      <xdr:colOff>604837</xdr:colOff>
      <xdr:row>22</xdr:row>
      <xdr:rowOff>152400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69.xml><?xml version="1.0" encoding="utf-8"?>
<c:userShapes xmlns:c="http://schemas.openxmlformats.org/drawingml/2006/chart">
  <cdr:absSizeAnchor xmlns:cdr="http://schemas.openxmlformats.org/drawingml/2006/chartDrawing">
    <cdr:from>
      <cdr:x>0.0122</cdr:x>
      <cdr:y>0.91716</cdr:y>
    </cdr:from>
    <cdr:ext cx="4190997" cy="219470"/>
    <cdr:sp macro="" textlink="'Fig29'!$A$34">
      <cdr:nvSpPr>
        <cdr:cNvPr id="2" name="TextBox 1"/>
        <cdr:cNvSpPr txBox="1">
          <a:spLocks xmlns:a="http://schemas.openxmlformats.org/drawingml/2006/main" noChangeAspect="1"/>
        </cdr:cNvSpPr>
      </cdr:nvSpPr>
      <cdr:spPr>
        <a:xfrm xmlns:a="http://schemas.openxmlformats.org/drawingml/2006/main">
          <a:off x="66675" y="2952750"/>
          <a:ext cx="4191000" cy="219456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l"/>
          <a:fld id="{62A86F8F-AED2-490A-BD31-C42A0B06EA5F}" type="TxLink">
            <a:rPr lang="en-US" sz="900" b="0" i="0" u="none" strike="noStrike">
              <a:solidFill>
                <a:srgbClr val="000000"/>
              </a:solidFill>
              <a:latin typeface="Arial" pitchFamily="34" charset="0"/>
              <a:cs typeface="Arial" pitchFamily="34" charset="0"/>
            </a:rPr>
            <a:pPr algn="l"/>
            <a:t>Source: Short-Term Energy Outlook, March 2018.</a:t>
          </a:fld>
          <a:endParaRPr lang="en-US" sz="900">
            <a:latin typeface="Arial" pitchFamily="34" charset="0"/>
            <a:cs typeface="Arial" pitchFamily="34" charset="0"/>
          </a:endParaRPr>
        </a:p>
      </cdr:txBody>
    </cdr:sp>
  </cdr:absSizeAnchor>
  <cdr:absSizeAnchor xmlns:cdr="http://schemas.openxmlformats.org/drawingml/2006/chartDrawing">
    <cdr:from>
      <cdr:x>0.0061</cdr:x>
      <cdr:y>0.8284</cdr:y>
    </cdr:from>
    <cdr:ext cx="5362574" cy="352433"/>
    <cdr:sp macro="" textlink="'Fig29'!$A$35">
      <cdr:nvSpPr>
        <cdr:cNvPr id="3" name="TextBox 2"/>
        <cdr:cNvSpPr txBox="1">
          <a:spLocks xmlns:a="http://schemas.openxmlformats.org/drawingml/2006/main" noChangeAspect="1"/>
        </cdr:cNvSpPr>
      </cdr:nvSpPr>
      <cdr:spPr>
        <a:xfrm xmlns:a="http://schemas.openxmlformats.org/drawingml/2006/main">
          <a:off x="33339" y="2666992"/>
          <a:ext cx="5362574" cy="352433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fld id="{0EB1BEF9-8216-4989-B11D-DC0D8A44F86F}" type="TxLink">
            <a:rPr lang="en-US" sz="800" b="0" i="0" u="none" strike="noStrike">
              <a:solidFill>
                <a:srgbClr val="000000"/>
              </a:solidFill>
              <a:latin typeface="Arial" pitchFamily="34" charset="0"/>
              <a:cs typeface="Arial" pitchFamily="34" charset="0"/>
            </a:rPr>
            <a:pPr/>
            <a:t>Note: EIA calculations based on from the National Oceanic and Atmospheric Administration data. Horizontal lines indicate each month's prior 10-year average (2008-2017). Projections reflect NOAA's 14-16 month outlook.</a:t>
          </a:fld>
          <a:endParaRPr lang="en-US" sz="800">
            <a:latin typeface="Arial" pitchFamily="34" charset="0"/>
            <a:cs typeface="Arial" pitchFamily="34" charset="0"/>
          </a:endParaRPr>
        </a:p>
      </cdr:txBody>
    </cdr:sp>
  </cdr:absSizeAnchor>
  <cdr:absSizeAnchor xmlns:cdr="http://schemas.openxmlformats.org/drawingml/2006/chartDrawing">
    <cdr:from>
      <cdr:x>0.9007</cdr:x>
      <cdr:y>0.02663</cdr:y>
    </cdr:from>
    <cdr:ext cx="371429" cy="285714"/>
    <cdr:pic>
      <cdr:nvPicPr>
        <cdr:cNvPr id="4" name="Picture 3" descr="EIAlogo.png"/>
        <cdr:cNvPicPr>
          <a:picLocks xmlns:a="http://schemas.openxmlformats.org/drawingml/2006/main" noChangeAspect="1"/>
        </cdr:cNvPicPr>
      </cdr:nvPicPr>
      <cdr:blipFill>
        <a:blip xmlns:a="http://schemas.openxmlformats.org/drawingml/2006/main" xmlns:r="http://schemas.openxmlformats.org/officeDocument/2006/relationships" r:embed="rId1"/>
        <a:stretch xmlns:a="http://schemas.openxmlformats.org/drawingml/2006/main">
          <a:fillRect/>
        </a:stretch>
      </cdr:blipFill>
      <cdr:spPr>
        <a:xfrm xmlns:a="http://schemas.openxmlformats.org/drawingml/2006/main">
          <a:off x="4924426" y="85725"/>
          <a:ext cx="371429" cy="285714"/>
        </a:xfrm>
        <a:prstGeom xmlns:a="http://schemas.openxmlformats.org/drawingml/2006/main" prst="rect">
          <a:avLst/>
        </a:prstGeom>
      </cdr:spPr>
    </cdr:pic>
  </cdr:absSizeAnchor>
</c:userShapes>
</file>

<file path=xl/drawings/drawing70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4763</xdr:colOff>
      <xdr:row>3</xdr:row>
      <xdr:rowOff>14287</xdr:rowOff>
    </xdr:from>
    <xdr:to>
      <xdr:col>9</xdr:col>
      <xdr:colOff>595313</xdr:colOff>
      <xdr:row>22</xdr:row>
      <xdr:rowOff>157162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71.xml><?xml version="1.0" encoding="utf-8"?>
<c:userShapes xmlns:c="http://schemas.openxmlformats.org/drawingml/2006/chart">
  <cdr:absSizeAnchor xmlns:cdr="http://schemas.openxmlformats.org/drawingml/2006/chartDrawing">
    <cdr:from>
      <cdr:x>0.0122</cdr:x>
      <cdr:y>0.91716</cdr:y>
    </cdr:from>
    <cdr:ext cx="4190997" cy="219470"/>
    <cdr:sp macro="" textlink="'Fig30'!$A$34">
      <cdr:nvSpPr>
        <cdr:cNvPr id="2" name="TextBox 1"/>
        <cdr:cNvSpPr txBox="1">
          <a:spLocks xmlns:a="http://schemas.openxmlformats.org/drawingml/2006/main" noChangeAspect="1"/>
        </cdr:cNvSpPr>
      </cdr:nvSpPr>
      <cdr:spPr>
        <a:xfrm xmlns:a="http://schemas.openxmlformats.org/drawingml/2006/main">
          <a:off x="66675" y="2952750"/>
          <a:ext cx="4191000" cy="219456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l"/>
          <a:fld id="{62A86F8F-AED2-490A-BD31-C42A0B06EA5F}" type="TxLink">
            <a:rPr lang="en-US" sz="900" b="0" i="0" u="none" strike="noStrike">
              <a:solidFill>
                <a:srgbClr val="000000"/>
              </a:solidFill>
              <a:latin typeface="Arial" pitchFamily="34" charset="0"/>
              <a:cs typeface="Arial" pitchFamily="34" charset="0"/>
            </a:rPr>
            <a:pPr algn="l"/>
            <a:t>Source: Short-Term Energy Outlook, March 2018.</a:t>
          </a:fld>
          <a:endParaRPr lang="en-US" sz="900">
            <a:latin typeface="Arial" pitchFamily="34" charset="0"/>
            <a:cs typeface="Arial" pitchFamily="34" charset="0"/>
          </a:endParaRPr>
        </a:p>
      </cdr:txBody>
    </cdr:sp>
  </cdr:absSizeAnchor>
  <cdr:absSizeAnchor xmlns:cdr="http://schemas.openxmlformats.org/drawingml/2006/chartDrawing">
    <cdr:from>
      <cdr:x>0.00261</cdr:x>
      <cdr:y>0.8284</cdr:y>
    </cdr:from>
    <cdr:ext cx="5438775" cy="352433"/>
    <cdr:sp macro="" textlink="'Fig30'!$A$35">
      <cdr:nvSpPr>
        <cdr:cNvPr id="3" name="TextBox 2"/>
        <cdr:cNvSpPr txBox="1">
          <a:spLocks xmlns:a="http://schemas.openxmlformats.org/drawingml/2006/main" noChangeAspect="1"/>
        </cdr:cNvSpPr>
      </cdr:nvSpPr>
      <cdr:spPr>
        <a:xfrm xmlns:a="http://schemas.openxmlformats.org/drawingml/2006/main">
          <a:off x="14287" y="2666992"/>
          <a:ext cx="5438775" cy="352433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fld id="{0EB1BEF9-8216-4989-B11D-DC0D8A44F86F}" type="TxLink">
            <a:rPr lang="en-US" sz="800" b="0" i="0" u="none" strike="noStrike">
              <a:solidFill>
                <a:srgbClr val="000000"/>
              </a:solidFill>
              <a:latin typeface="Arial" pitchFamily="34" charset="0"/>
              <a:cs typeface="Arial" pitchFamily="34" charset="0"/>
            </a:rPr>
            <a:pPr/>
            <a:t>Note: EIA calculations based on National Oceanic and Atmospheric Administration (NOAA) data. Horizontal lines indicate each month's prior 10-year average (Oct 2007 - Mar 2017). Projections reflect NOAA's 14-16 month outlook.</a:t>
          </a:fld>
          <a:endParaRPr lang="en-US" sz="800">
            <a:latin typeface="Arial" pitchFamily="34" charset="0"/>
            <a:cs typeface="Arial" pitchFamily="34" charset="0"/>
          </a:endParaRPr>
        </a:p>
      </cdr:txBody>
    </cdr:sp>
  </cdr:absSizeAnchor>
  <cdr:absSizeAnchor xmlns:cdr="http://schemas.openxmlformats.org/drawingml/2006/chartDrawing">
    <cdr:from>
      <cdr:x>0.90767</cdr:x>
      <cdr:y>0.02071</cdr:y>
    </cdr:from>
    <cdr:ext cx="371429" cy="285714"/>
    <cdr:pic>
      <cdr:nvPicPr>
        <cdr:cNvPr id="4" name="Picture 3" descr="EIAlogo.png"/>
        <cdr:cNvPicPr>
          <a:picLocks xmlns:a="http://schemas.openxmlformats.org/drawingml/2006/main" noChangeAspect="1"/>
        </cdr:cNvPicPr>
      </cdr:nvPicPr>
      <cdr:blipFill>
        <a:blip xmlns:a="http://schemas.openxmlformats.org/drawingml/2006/main" xmlns:r="http://schemas.openxmlformats.org/officeDocument/2006/relationships" r:embed="rId1"/>
        <a:stretch xmlns:a="http://schemas.openxmlformats.org/drawingml/2006/main">
          <a:fillRect/>
        </a:stretch>
      </cdr:blipFill>
      <cdr:spPr>
        <a:xfrm xmlns:a="http://schemas.openxmlformats.org/drawingml/2006/main">
          <a:off x="4962526" y="66675"/>
          <a:ext cx="371429" cy="285714"/>
        </a:xfrm>
        <a:prstGeom xmlns:a="http://schemas.openxmlformats.org/drawingml/2006/main" prst="rect">
          <a:avLst/>
        </a:prstGeom>
      </cdr:spPr>
    </cdr:pic>
  </cdr:absSizeAnchor>
</c:userShapes>
</file>

<file path=xl/drawings/drawing7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4763</xdr:colOff>
      <xdr:row>3</xdr:row>
      <xdr:rowOff>14288</xdr:rowOff>
    </xdr:from>
    <xdr:to>
      <xdr:col>9</xdr:col>
      <xdr:colOff>596075</xdr:colOff>
      <xdr:row>22</xdr:row>
      <xdr:rowOff>156401</xdr:rowOff>
    </xdr:to>
    <xdr:graphicFrame macro="">
      <xdr:nvGraphicFramePr>
        <xdr:cNvPr id="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73.xml><?xml version="1.0" encoding="utf-8"?>
<c:userShapes xmlns:c="http://schemas.openxmlformats.org/drawingml/2006/chart">
  <cdr:relSizeAnchor xmlns:cdr="http://schemas.openxmlformats.org/drawingml/2006/chartDrawing">
    <cdr:from>
      <cdr:x>0.00997</cdr:x>
      <cdr:y>0.02362</cdr:y>
    </cdr:from>
    <cdr:to>
      <cdr:x>0.74501</cdr:x>
      <cdr:y>0.12992</cdr:y>
    </cdr:to>
    <cdr:sp macro="" textlink="">
      <cdr:nvSpPr>
        <cdr:cNvPr id="3" name="TextBox 2"/>
        <cdr:cNvSpPr txBox="1"/>
      </cdr:nvSpPr>
      <cdr:spPr>
        <a:xfrm xmlns:a="http://schemas.openxmlformats.org/drawingml/2006/main">
          <a:off x="66675" y="114300"/>
          <a:ext cx="4914900" cy="51435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r>
            <a:rPr lang="en-US" sz="1400" b="0">
              <a:latin typeface="Arial" pitchFamily="34" charset="0"/>
              <a:cs typeface="Arial" pitchFamily="34" charset="0"/>
            </a:rPr>
            <a:t>U.S. census regions and divisions</a:t>
          </a:r>
        </a:p>
      </cdr:txBody>
    </cdr:sp>
  </cdr:relSizeAnchor>
  <cdr:relSizeAnchor xmlns:cdr="http://schemas.openxmlformats.org/drawingml/2006/chartDrawing">
    <cdr:from>
      <cdr:x>0.00958</cdr:x>
      <cdr:y>0.9011</cdr:y>
    </cdr:from>
    <cdr:to>
      <cdr:x>0.71332</cdr:x>
      <cdr:y>0.97804</cdr:y>
    </cdr:to>
    <cdr:sp macro="" textlink="'Fig31'!$A$77">
      <cdr:nvSpPr>
        <cdr:cNvPr id="6" name="TextBox 5"/>
        <cdr:cNvSpPr txBox="1"/>
      </cdr:nvSpPr>
      <cdr:spPr>
        <a:xfrm xmlns:a="http://schemas.openxmlformats.org/drawingml/2006/main">
          <a:off x="52388" y="2900362"/>
          <a:ext cx="3848100" cy="24765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l"/>
          <a:fld id="{5CD0DD9F-ADED-49FC-B8E2-02BF0AA2DCAC}" type="TxLink">
            <a:rPr lang="en-US" sz="900" b="0" i="0" u="none" strike="noStrike">
              <a:solidFill>
                <a:srgbClr val="000000"/>
              </a:solidFill>
              <a:latin typeface="Arialri"/>
              <a:cs typeface="Arial"/>
            </a:rPr>
            <a:pPr algn="l"/>
            <a:t>Source: Short-Term Energy Outlook, March 2018.</a:t>
          </a:fld>
          <a:endParaRPr lang="en-US" sz="900"/>
        </a:p>
      </cdr:txBody>
    </cdr:sp>
  </cdr:relSizeAnchor>
  <cdr:relSizeAnchor xmlns:cdr="http://schemas.openxmlformats.org/drawingml/2006/chartDrawing">
    <cdr:from>
      <cdr:x>0.11671</cdr:x>
      <cdr:y>0.11245</cdr:y>
    </cdr:from>
    <cdr:to>
      <cdr:x>0.90068</cdr:x>
      <cdr:y>0.90491</cdr:y>
    </cdr:to>
    <cdr:pic>
      <cdr:nvPicPr>
        <cdr:cNvPr id="5" name="chart"/>
        <cdr:cNvPicPr>
          <a:picLocks xmlns:a="http://schemas.openxmlformats.org/drawingml/2006/main" noChangeAspect="1"/>
        </cdr:cNvPicPr>
      </cdr:nvPicPr>
      <cdr:blipFill>
        <a:blip xmlns:a="http://schemas.openxmlformats.org/drawingml/2006/main" xmlns:r="http://schemas.openxmlformats.org/officeDocument/2006/relationships" r:embed="rId1"/>
        <a:stretch xmlns:a="http://schemas.openxmlformats.org/drawingml/2006/main">
          <a:fillRect/>
        </a:stretch>
      </cdr:blipFill>
      <cdr:spPr>
        <a:xfrm xmlns:a="http://schemas.openxmlformats.org/drawingml/2006/main">
          <a:off x="638175" y="361950"/>
          <a:ext cx="4286849" cy="2550675"/>
        </a:xfrm>
        <a:prstGeom xmlns:a="http://schemas.openxmlformats.org/drawingml/2006/main" prst="rect">
          <a:avLst/>
        </a:prstGeom>
      </cdr:spPr>
    </cdr:pic>
  </cdr:relSizeAnchor>
</c:userShapes>
</file>

<file path=xl/theme/theme1.xml><?xml version="1.0" encoding="utf-8"?>
<a:theme xmlns:a="http://schemas.openxmlformats.org/drawingml/2006/main" name="Office Theme">
  <a:themeElements>
    <a:clrScheme name="EIA">
      <a:dk1>
        <a:srgbClr val="000000"/>
      </a:dk1>
      <a:lt1>
        <a:srgbClr val="FFFFFF"/>
      </a:lt1>
      <a:dk2>
        <a:srgbClr val="003953"/>
      </a:dk2>
      <a:lt2>
        <a:srgbClr val="333333"/>
      </a:lt2>
      <a:accent1>
        <a:srgbClr val="0096D7"/>
      </a:accent1>
      <a:accent2>
        <a:srgbClr val="BD732A"/>
      </a:accent2>
      <a:accent3>
        <a:srgbClr val="5D9732"/>
      </a:accent3>
      <a:accent4>
        <a:srgbClr val="FFC702"/>
      </a:accent4>
      <a:accent5>
        <a:srgbClr val="A33340"/>
      </a:accent5>
      <a:accent6>
        <a:srgbClr val="675005"/>
      </a:accent6>
      <a:hlink>
        <a:srgbClr val="0096D7"/>
      </a:hlink>
      <a:folHlink>
        <a:srgbClr val="5D9732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noFill/>
        <a:ln w="1" cap="flat" cmpd="sng" algn="ctr">
          <a:noFill/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noFill/>
        <a:ln w="1" cap="flat" cmpd="sng" algn="ctr">
          <a:noFill/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eia.gov/" TargetMode="Externa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image" Target="../media/image4.emf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oleObject" Target="../embeddings/oleObject2.bin"/><Relationship Id="rId5" Type="http://schemas.openxmlformats.org/officeDocument/2006/relationships/image" Target="../media/image3.emf"/><Relationship Id="rId4" Type="http://schemas.openxmlformats.org/officeDocument/2006/relationships/oleObject" Target="../embeddings/oleObject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7" Type="http://schemas.openxmlformats.org/officeDocument/2006/relationships/image" Target="../media/image4.emf"/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5.bin"/><Relationship Id="rId6" Type="http://schemas.openxmlformats.org/officeDocument/2006/relationships/oleObject" Target="../embeddings/oleObject4.bin"/><Relationship Id="rId5" Type="http://schemas.openxmlformats.org/officeDocument/2006/relationships/image" Target="../media/image6.emf"/><Relationship Id="rId4" Type="http://schemas.openxmlformats.org/officeDocument/2006/relationships/oleObject" Target="../embeddings/oleObject3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2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4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6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8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0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2.x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4.xml"/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6.xml"/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8.xml"/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0.xml"/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2.xml"/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4.xml"/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6.xml"/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8.xml"/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0.xml"/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2.xml"/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4.xml"/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6.xml"/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8.xml"/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0.xml"/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2.xml"/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4.xml"/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6.xml"/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8.xml"/><Relationship Id="rId2" Type="http://schemas.openxmlformats.org/officeDocument/2006/relationships/printerSettings" Target="../printerSettings/printerSettings35.bin"/><Relationship Id="rId1" Type="http://schemas.openxmlformats.org/officeDocument/2006/relationships/hyperlink" Target="http://www.eia.gov/forecasts/steo/special/pdf/2012_sp_04.pdf" TargetMode="External"/></Relationships>
</file>

<file path=xl/worksheets/_rels/sheet36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0.xml"/><Relationship Id="rId2" Type="http://schemas.openxmlformats.org/officeDocument/2006/relationships/printerSettings" Target="../printerSettings/printerSettings36.bin"/><Relationship Id="rId1" Type="http://schemas.openxmlformats.org/officeDocument/2006/relationships/hyperlink" Target="http://www.eia.gov/forecasts/steo/special/pdf/2012_sp_04.pdf" TargetMode="External"/></Relationships>
</file>

<file path=xl/worksheets/_rels/sheet3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2.xml"/><Relationship Id="rId1" Type="http://schemas.openxmlformats.org/officeDocument/2006/relationships/printerSettings" Target="../printerSettings/printerSettings3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H50"/>
  <sheetViews>
    <sheetView tabSelected="1" workbookViewId="0">
      <selection activeCell="C14" sqref="C14"/>
    </sheetView>
  </sheetViews>
  <sheetFormatPr defaultColWidth="9.140625" defaultRowHeight="12.75" x14ac:dyDescent="0.2"/>
  <cols>
    <col min="1" max="1" width="10.42578125" style="28" customWidth="1"/>
    <col min="2" max="2" width="4.140625" style="28" customWidth="1"/>
    <col min="3" max="3" width="85.85546875" style="28" customWidth="1"/>
    <col min="4" max="16384" width="9.140625" style="28"/>
  </cols>
  <sheetData>
    <row r="1" spans="1:8" ht="21.95" customHeight="1" x14ac:dyDescent="0.3">
      <c r="A1" s="177"/>
      <c r="B1" s="192" t="s">
        <v>109</v>
      </c>
      <c r="C1" s="193"/>
      <c r="D1" s="175"/>
    </row>
    <row r="2" spans="1:8" ht="19.5" customHeight="1" x14ac:dyDescent="0.35">
      <c r="A2" s="176"/>
      <c r="B2" s="194" t="s">
        <v>110</v>
      </c>
      <c r="C2" s="195"/>
    </row>
    <row r="3" spans="1:8" ht="12.75" customHeight="1" x14ac:dyDescent="0.2">
      <c r="B3" s="196"/>
      <c r="C3" s="197"/>
    </row>
    <row r="4" spans="1:8" ht="19.5" customHeight="1" x14ac:dyDescent="0.25">
      <c r="B4" s="198" t="s">
        <v>357</v>
      </c>
      <c r="C4" s="197"/>
    </row>
    <row r="5" spans="1:8" ht="12.75" customHeight="1" x14ac:dyDescent="0.2">
      <c r="B5" s="196"/>
      <c r="C5" s="197"/>
    </row>
    <row r="6" spans="1:8" ht="15" customHeight="1" x14ac:dyDescent="0.2">
      <c r="B6" s="152" t="s">
        <v>347</v>
      </c>
      <c r="C6" s="151"/>
    </row>
    <row r="7" spans="1:8" ht="15" customHeight="1" x14ac:dyDescent="0.2">
      <c r="C7" s="149" t="s">
        <v>349</v>
      </c>
    </row>
    <row r="8" spans="1:8" ht="15" customHeight="1" x14ac:dyDescent="0.2">
      <c r="C8" s="150" t="s">
        <v>307</v>
      </c>
    </row>
    <row r="9" spans="1:8" ht="15" customHeight="1" x14ac:dyDescent="0.2">
      <c r="C9" s="181" t="s">
        <v>308</v>
      </c>
    </row>
    <row r="10" spans="1:8" ht="15" customHeight="1" x14ac:dyDescent="0.2">
      <c r="C10" s="150" t="s">
        <v>351</v>
      </c>
      <c r="H10" s="180"/>
    </row>
    <row r="11" spans="1:8" ht="15" customHeight="1" x14ac:dyDescent="0.2">
      <c r="C11" s="150" t="s">
        <v>309</v>
      </c>
    </row>
    <row r="12" spans="1:8" ht="15" customHeight="1" x14ac:dyDescent="0.2">
      <c r="B12" s="152" t="s">
        <v>310</v>
      </c>
      <c r="C12" s="150"/>
    </row>
    <row r="13" spans="1:8" ht="15" customHeight="1" x14ac:dyDescent="0.2">
      <c r="B13" s="152"/>
      <c r="C13" s="181" t="s">
        <v>311</v>
      </c>
    </row>
    <row r="14" spans="1:8" ht="15" customHeight="1" x14ac:dyDescent="0.2">
      <c r="B14" s="152"/>
      <c r="C14" s="182" t="s">
        <v>312</v>
      </c>
    </row>
    <row r="15" spans="1:8" ht="15" customHeight="1" x14ac:dyDescent="0.2">
      <c r="B15" s="152"/>
      <c r="C15" s="181" t="s">
        <v>313</v>
      </c>
      <c r="E15" s="180"/>
    </row>
    <row r="16" spans="1:8" ht="15" customHeight="1" x14ac:dyDescent="0.2">
      <c r="C16" s="150" t="s">
        <v>314</v>
      </c>
    </row>
    <row r="17" spans="2:3" ht="15" customHeight="1" x14ac:dyDescent="0.2">
      <c r="C17" s="150" t="s">
        <v>315</v>
      </c>
    </row>
    <row r="18" spans="2:3" ht="15" customHeight="1" x14ac:dyDescent="0.2">
      <c r="C18" s="150" t="s">
        <v>316</v>
      </c>
    </row>
    <row r="19" spans="2:3" ht="15" customHeight="1" x14ac:dyDescent="0.2">
      <c r="C19" s="150" t="s">
        <v>317</v>
      </c>
    </row>
    <row r="20" spans="2:3" ht="15" customHeight="1" x14ac:dyDescent="0.2">
      <c r="C20" s="149" t="s">
        <v>348</v>
      </c>
    </row>
    <row r="21" spans="2:3" ht="15" customHeight="1" x14ac:dyDescent="0.2">
      <c r="C21" s="150" t="s">
        <v>318</v>
      </c>
    </row>
    <row r="22" spans="2:3" ht="15" customHeight="1" x14ac:dyDescent="0.2">
      <c r="C22" s="149" t="s">
        <v>319</v>
      </c>
    </row>
    <row r="23" spans="2:3" ht="15" customHeight="1" x14ac:dyDescent="0.2">
      <c r="B23" s="152" t="s">
        <v>346</v>
      </c>
      <c r="C23" s="149"/>
    </row>
    <row r="24" spans="2:3" ht="15" customHeight="1" x14ac:dyDescent="0.2">
      <c r="C24" s="150" t="s">
        <v>320</v>
      </c>
    </row>
    <row r="25" spans="2:3" ht="15" customHeight="1" x14ac:dyDescent="0.2">
      <c r="C25" s="149" t="s">
        <v>321</v>
      </c>
    </row>
    <row r="26" spans="2:3" ht="15" customHeight="1" x14ac:dyDescent="0.2">
      <c r="C26" s="150" t="s">
        <v>322</v>
      </c>
    </row>
    <row r="27" spans="2:3" ht="15" customHeight="1" x14ac:dyDescent="0.2">
      <c r="C27" s="150" t="s">
        <v>323</v>
      </c>
    </row>
    <row r="28" spans="2:3" ht="15" customHeight="1" x14ac:dyDescent="0.2">
      <c r="B28" s="152" t="s">
        <v>345</v>
      </c>
      <c r="C28" s="150"/>
    </row>
    <row r="29" spans="2:3" ht="15" customHeight="1" x14ac:dyDescent="0.2">
      <c r="C29" s="149" t="s">
        <v>324</v>
      </c>
    </row>
    <row r="30" spans="2:3" ht="15" customHeight="1" x14ac:dyDescent="0.2">
      <c r="C30" s="150" t="s">
        <v>325</v>
      </c>
    </row>
    <row r="31" spans="2:3" ht="15" customHeight="1" x14ac:dyDescent="0.2">
      <c r="C31" s="150" t="s">
        <v>326</v>
      </c>
    </row>
    <row r="32" spans="2:3" ht="15" customHeight="1" x14ac:dyDescent="0.2">
      <c r="B32" s="152" t="s">
        <v>344</v>
      </c>
      <c r="C32" s="150"/>
    </row>
    <row r="33" spans="2:3" ht="15" customHeight="1" x14ac:dyDescent="0.2">
      <c r="C33" s="149" t="s">
        <v>327</v>
      </c>
    </row>
    <row r="34" spans="2:3" ht="15" customHeight="1" x14ac:dyDescent="0.2">
      <c r="C34" s="149" t="s">
        <v>328</v>
      </c>
    </row>
    <row r="35" spans="2:3" ht="15" customHeight="1" x14ac:dyDescent="0.2">
      <c r="C35" s="150" t="s">
        <v>329</v>
      </c>
    </row>
    <row r="36" spans="2:3" ht="15" customHeight="1" x14ac:dyDescent="0.2">
      <c r="B36" s="152" t="s">
        <v>343</v>
      </c>
      <c r="C36" s="145"/>
    </row>
    <row r="37" spans="2:3" ht="15" customHeight="1" x14ac:dyDescent="0.2">
      <c r="C37" s="149" t="s">
        <v>330</v>
      </c>
    </row>
    <row r="38" spans="2:3" ht="15" customHeight="1" x14ac:dyDescent="0.2">
      <c r="C38" s="150" t="s">
        <v>331</v>
      </c>
    </row>
    <row r="39" spans="2:3" ht="15" customHeight="1" x14ac:dyDescent="0.2">
      <c r="C39" s="153" t="s">
        <v>332</v>
      </c>
    </row>
    <row r="40" spans="2:3" ht="15" customHeight="1" x14ac:dyDescent="0.2">
      <c r="B40" s="152" t="s">
        <v>342</v>
      </c>
      <c r="C40" s="146"/>
    </row>
    <row r="41" spans="2:3" ht="15" customHeight="1" x14ac:dyDescent="0.2">
      <c r="C41" s="153" t="s">
        <v>333</v>
      </c>
    </row>
    <row r="42" spans="2:3" ht="15" customHeight="1" x14ac:dyDescent="0.2">
      <c r="C42" s="150" t="s">
        <v>334</v>
      </c>
    </row>
    <row r="43" spans="2:3" ht="15" customHeight="1" x14ac:dyDescent="0.2">
      <c r="B43" s="152" t="s">
        <v>335</v>
      </c>
      <c r="C43" s="150"/>
    </row>
    <row r="44" spans="2:3" ht="15" customHeight="1" x14ac:dyDescent="0.2">
      <c r="C44" s="173" t="s">
        <v>336</v>
      </c>
    </row>
    <row r="45" spans="2:3" ht="15" customHeight="1" x14ac:dyDescent="0.2">
      <c r="C45" s="173" t="s">
        <v>337</v>
      </c>
    </row>
    <row r="46" spans="2:3" ht="15" customHeight="1" x14ac:dyDescent="0.2">
      <c r="B46" s="152" t="s">
        <v>11</v>
      </c>
      <c r="C46" s="145"/>
    </row>
    <row r="47" spans="2:3" ht="15" customHeight="1" x14ac:dyDescent="0.2">
      <c r="C47" s="153" t="s">
        <v>338</v>
      </c>
    </row>
    <row r="48" spans="2:3" ht="15" customHeight="1" x14ac:dyDescent="0.2">
      <c r="C48" s="150" t="s">
        <v>339</v>
      </c>
    </row>
    <row r="49" spans="2:3" ht="15" customHeight="1" x14ac:dyDescent="0.2">
      <c r="C49" s="150" t="s">
        <v>340</v>
      </c>
    </row>
    <row r="50" spans="2:3" ht="15" customHeight="1" x14ac:dyDescent="0.2">
      <c r="B50" s="19"/>
      <c r="C50" s="29" t="s">
        <v>341</v>
      </c>
    </row>
  </sheetData>
  <mergeCells count="5">
    <mergeCell ref="B1:C1"/>
    <mergeCell ref="B2:C2"/>
    <mergeCell ref="B3:C3"/>
    <mergeCell ref="B4:C4"/>
    <mergeCell ref="B5:C5"/>
  </mergeCells>
  <phoneticPr fontId="0" type="noConversion"/>
  <hyperlinks>
    <hyperlink ref="C9" location="Fig3!A1" display="Figure 3 - U.S. Distillate Fuel Prices"/>
    <hyperlink ref="C17" location="Fig7!A1" display="Figure 7 - World Liquid Fuels Consumption Growth"/>
    <hyperlink ref="C16" location="Fig6!A1" display="Figure 6 - World Liquid Fuels Consumption"/>
    <hyperlink ref="C19" location="Fig9!A1" display="Figure 9 - Non-OPEC Crude Oil and Liquid Fuels Production Growth"/>
    <hyperlink ref="C21" location="Fig11!A1" display="Figure 11 - OPEC Surplus Crude Oil Production Capacity"/>
    <hyperlink ref="C22" location="'Fig12'!A1" display="Figure 12 - OECD Commercial Oil Stocks Days of Supply"/>
    <hyperlink ref="C24" location="Fig13!A1" display="Figure 13 - U.S. Crude Oil and Liquid Fuels Production"/>
    <hyperlink ref="C25" location="'Fig14'!A1" display="U.S. Commercial Crude Oil Stocks"/>
    <hyperlink ref="C26" location="Fig15!A1" display="Figure 15 - U.S. Liquid Fuels Consumption Growth"/>
    <hyperlink ref="C27" location="Fig16!A1" display="Figure 16 - U.S. Gasoline and Distillate Inventories"/>
    <hyperlink ref="C29" location="'Fig17'!A1" display="Figure 17 - U.S. Natural Gas Consumption"/>
    <hyperlink ref="C31" location="Fig19!A1" display="Figure 19 - U.S. Working Natural Gas in Storage"/>
    <hyperlink ref="C33" location="'Fig20'!A1" display="Figure 20 - U.S. Coal Consumption"/>
    <hyperlink ref="C34" location="'Fig21'!A1" display="Figure 21 - U.S. Coal Production"/>
    <hyperlink ref="C35" location="Fig22!A1" display="Figure 22 - U.S. Electric Power Sector Coal Stocks"/>
    <hyperlink ref="C38" location="Fig24!A1" display="Figure 24 - U.S. Residential Electricity Price"/>
    <hyperlink ref="C47" location="Fig27!A1" display="Figure 27 - U.S. Annual Energy Expenditures Share of Gross Domestic Product"/>
    <hyperlink ref="C48" location="Fig29!A1" display="Figure 29 - U.S. Summer Cooling Degree-Days"/>
    <hyperlink ref="C49" location="Fig30!A1" display="Figure 30 - U.S. Winter Heating Degree-Days"/>
    <hyperlink ref="C20" location="'Fig10'!A1" display="Figure 10 - World Consumption and Non-OPEC Production Growth"/>
    <hyperlink ref="C18" location="Fig8!A1" display="Figure 8 - World Crude Oil and Liquid Fuels Production Growth"/>
    <hyperlink ref="C42" location="Fig28!A1" display="Figure 28 - U.S. Carbon Dioxide Emissions Growth"/>
    <hyperlink ref="C11" location="Fig5!A1" display="Figure 5 - Natural Gas Prices"/>
    <hyperlink ref="C7" location="'Fig1'!A1" display="West Texas Intermediate (WTI) Crude Oil Price"/>
    <hyperlink ref="C8" location="Fig2!A1" display="Figure 2 - Gasoline and Crude Oil Prices"/>
    <hyperlink ref="C10" location="Fig4!A1" display="Figure 4 - Henry Hub Natural Gas Price"/>
    <hyperlink ref="B2" r:id="rId1"/>
    <hyperlink ref="C39" location="Fig25!A1" display="Figure 25 - U.S. Electricity Generation by Fuel, All Sectors"/>
    <hyperlink ref="C37" location="'Fig23'!A1" display="Figure 23 - U.S. Electricity Consumption"/>
    <hyperlink ref="C30" location="Fig18!A1" display="Figure 18 - U.S. Natural Gas Production and Imports"/>
    <hyperlink ref="C41" location="Fig26!A1" display="Figure 26 - U.S. Renewable Energy Supply"/>
    <hyperlink ref="C50" location="'Fig31'!A1" display="Figure 31 - U.S. Census Regions and Census Divisions"/>
    <hyperlink ref="C13" location="'Fig32'!A1" display="World Liquid Fuels Production and Consumption Balance"/>
    <hyperlink ref="C44" location="'Fig33'!A1" display="U.S. Total Industrial Production Index"/>
    <hyperlink ref="C45" location="'Fig34'!A1" display="U.S. Disposable Income"/>
    <hyperlink ref="C15" location="'Fig36'!A1" display="Estimated Unplanned Crude Oil Production Disruptions Among non-OPEC Producers"/>
    <hyperlink ref="C14" location="'Fig35'!A1" display="Estimated Unplanned Crude Oil Production Outages Among OPEC Producers"/>
  </hyperlinks>
  <pageMargins left="0.75" right="0.75" top="1" bottom="1" header="0.5" footer="0.5"/>
  <pageSetup orientation="portrait" r:id="rId2"/>
  <headerFooter alignWithMargins="0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2">
    <pageSetUpPr fitToPage="1"/>
  </sheetPr>
  <dimension ref="A2:M87"/>
  <sheetViews>
    <sheetView workbookViewId="0"/>
  </sheetViews>
  <sheetFormatPr defaultRowHeight="12.75" x14ac:dyDescent="0.2"/>
  <cols>
    <col min="10" max="11" width="9.140625" hidden="1" customWidth="1"/>
  </cols>
  <sheetData>
    <row r="2" spans="1:1" ht="15.75" x14ac:dyDescent="0.25">
      <c r="A2" s="63" t="s">
        <v>358</v>
      </c>
    </row>
    <row r="3" spans="1:1" x14ac:dyDescent="0.2">
      <c r="A3" s="29" t="s">
        <v>32</v>
      </c>
    </row>
    <row r="25" spans="2:11" x14ac:dyDescent="0.2">
      <c r="B25" s="64" t="s">
        <v>83</v>
      </c>
      <c r="C25" s="65"/>
      <c r="D25" s="65"/>
      <c r="E25" s="65"/>
      <c r="F25" s="65"/>
    </row>
    <row r="26" spans="2:11" x14ac:dyDescent="0.2">
      <c r="B26" s="64" t="s">
        <v>84</v>
      </c>
      <c r="C26" s="65"/>
      <c r="D26" s="65"/>
      <c r="E26" s="65"/>
      <c r="F26" s="65"/>
      <c r="H26" s="199">
        <v>0.95</v>
      </c>
      <c r="I26" s="199"/>
    </row>
    <row r="27" spans="2:11" x14ac:dyDescent="0.2">
      <c r="B27" s="66"/>
      <c r="C27" s="66" t="s">
        <v>85</v>
      </c>
      <c r="D27" s="66" t="s">
        <v>86</v>
      </c>
      <c r="E27" s="66" t="s">
        <v>87</v>
      </c>
      <c r="F27" s="66" t="s">
        <v>88</v>
      </c>
      <c r="G27" s="66" t="s">
        <v>89</v>
      </c>
      <c r="H27" s="200" t="s">
        <v>90</v>
      </c>
      <c r="I27" s="200"/>
    </row>
    <row r="28" spans="2:11" x14ac:dyDescent="0.2">
      <c r="B28" s="67" t="s">
        <v>2</v>
      </c>
      <c r="C28" s="67" t="s">
        <v>8</v>
      </c>
      <c r="D28" s="67" t="s">
        <v>0</v>
      </c>
      <c r="E28" s="67" t="s">
        <v>8</v>
      </c>
      <c r="F28" s="68" t="s">
        <v>91</v>
      </c>
      <c r="G28" s="69" t="s">
        <v>92</v>
      </c>
      <c r="H28" s="69" t="s">
        <v>93</v>
      </c>
      <c r="I28" s="69" t="s">
        <v>63</v>
      </c>
    </row>
    <row r="29" spans="2:11" x14ac:dyDescent="0.2">
      <c r="B29" s="74">
        <v>42736</v>
      </c>
      <c r="C29" s="162">
        <v>52.503999999999998</v>
      </c>
      <c r="D29" s="78" t="e">
        <v>#N/A</v>
      </c>
      <c r="E29" s="78" t="e">
        <v>#N/A</v>
      </c>
      <c r="F29" s="81" t="e">
        <v>#N/A</v>
      </c>
      <c r="G29" s="79" t="e">
        <v>#N/A</v>
      </c>
      <c r="H29" s="78" t="e">
        <f>$E29*EXP((+NORMSINV((1-$H$26)/2)*$F29*SQRT($G29/252)))</f>
        <v>#N/A</v>
      </c>
      <c r="I29" s="78" t="e">
        <f>$E29*EXP(-NORMSINV((1-$H$26)/2)*$F29*SQRT($G29/252))</f>
        <v>#N/A</v>
      </c>
      <c r="J29" t="e">
        <f>$E29*EXP((-1.959963985*$F29*SQRT($G29/252)))</f>
        <v>#N/A</v>
      </c>
      <c r="K29" t="e">
        <f>$E29*EXP(1.959963985*$F29*SQRT($G29/252))</f>
        <v>#N/A</v>
      </c>
    </row>
    <row r="30" spans="2:11" x14ac:dyDescent="0.2">
      <c r="B30" s="74">
        <v>42767</v>
      </c>
      <c r="C30" s="70">
        <v>53.468000000000004</v>
      </c>
      <c r="D30" s="70" t="e">
        <v>#N/A</v>
      </c>
      <c r="E30" s="70" t="e">
        <v>#N/A</v>
      </c>
      <c r="F30" s="82" t="e">
        <v>#N/A</v>
      </c>
      <c r="G30" s="71" t="e">
        <v>#N/A</v>
      </c>
      <c r="H30" s="70" t="e">
        <f t="shared" ref="H30:H64" si="0">$E30*EXP((+NORMSINV((1-$H$26)/2)*$F30*SQRT($G30/252)))</f>
        <v>#N/A</v>
      </c>
      <c r="I30" s="70" t="e">
        <f t="shared" ref="I30:I64" si="1">$E30*EXP(-NORMSINV((1-$H$26)/2)*$F30*SQRT($G30/252))</f>
        <v>#N/A</v>
      </c>
      <c r="J30" t="e">
        <f t="shared" ref="J30:J64" si="2">$E30*EXP((-1.959963985*$F30*SQRT($G30/252)))</f>
        <v>#N/A</v>
      </c>
      <c r="K30" t="e">
        <f t="shared" ref="K30:K64" si="3">$E30*EXP(1.959963985*$F30*SQRT($G30/252))</f>
        <v>#N/A</v>
      </c>
    </row>
    <row r="31" spans="2:11" x14ac:dyDescent="0.2">
      <c r="B31" s="74">
        <v>42795</v>
      </c>
      <c r="C31" s="70">
        <v>49.328000000000003</v>
      </c>
      <c r="D31" s="70" t="e">
        <v>#N/A</v>
      </c>
      <c r="E31" s="70" t="e">
        <v>#N/A</v>
      </c>
      <c r="F31" s="82" t="e">
        <v>#N/A</v>
      </c>
      <c r="G31" s="71" t="e">
        <v>#N/A</v>
      </c>
      <c r="H31" s="70" t="e">
        <f t="shared" si="0"/>
        <v>#N/A</v>
      </c>
      <c r="I31" s="70" t="e">
        <f t="shared" si="1"/>
        <v>#N/A</v>
      </c>
      <c r="J31" t="e">
        <f t="shared" si="2"/>
        <v>#N/A</v>
      </c>
      <c r="K31" t="e">
        <f t="shared" si="3"/>
        <v>#N/A</v>
      </c>
    </row>
    <row r="32" spans="2:11" x14ac:dyDescent="0.2">
      <c r="B32" s="74">
        <v>42826</v>
      </c>
      <c r="C32" s="70">
        <v>51.06</v>
      </c>
      <c r="D32" s="70" t="e">
        <v>#N/A</v>
      </c>
      <c r="E32" s="70" t="e">
        <v>#N/A</v>
      </c>
      <c r="F32" s="82" t="e">
        <v>#N/A</v>
      </c>
      <c r="G32" s="71" t="e">
        <v>#N/A</v>
      </c>
      <c r="H32" s="70" t="e">
        <f t="shared" si="0"/>
        <v>#N/A</v>
      </c>
      <c r="I32" s="70" t="e">
        <f t="shared" si="1"/>
        <v>#N/A</v>
      </c>
      <c r="J32" t="e">
        <f t="shared" si="2"/>
        <v>#N/A</v>
      </c>
      <c r="K32" t="e">
        <f t="shared" si="3"/>
        <v>#N/A</v>
      </c>
    </row>
    <row r="33" spans="2:11" x14ac:dyDescent="0.2">
      <c r="B33" s="74">
        <v>42856</v>
      </c>
      <c r="C33" s="70">
        <v>48.475999999999999</v>
      </c>
      <c r="D33" s="70" t="e">
        <v>#N/A</v>
      </c>
      <c r="E33" s="70" t="e">
        <v>#N/A</v>
      </c>
      <c r="F33" s="82" t="e">
        <v>#N/A</v>
      </c>
      <c r="G33" s="71" t="e">
        <v>#N/A</v>
      </c>
      <c r="H33" s="70" t="e">
        <f t="shared" si="0"/>
        <v>#N/A</v>
      </c>
      <c r="I33" s="70" t="e">
        <f t="shared" si="1"/>
        <v>#N/A</v>
      </c>
      <c r="J33" t="e">
        <f t="shared" si="2"/>
        <v>#N/A</v>
      </c>
      <c r="K33" t="e">
        <f t="shared" si="3"/>
        <v>#N/A</v>
      </c>
    </row>
    <row r="34" spans="2:11" x14ac:dyDescent="0.2">
      <c r="B34" s="74">
        <v>42887</v>
      </c>
      <c r="C34" s="70">
        <v>45.177999999999997</v>
      </c>
      <c r="D34" s="70" t="e">
        <v>#N/A</v>
      </c>
      <c r="E34" s="70" t="e">
        <v>#N/A</v>
      </c>
      <c r="F34" s="82" t="e">
        <v>#N/A</v>
      </c>
      <c r="G34" s="71" t="e">
        <v>#N/A</v>
      </c>
      <c r="H34" s="70" t="e">
        <f t="shared" si="0"/>
        <v>#N/A</v>
      </c>
      <c r="I34" s="70" t="e">
        <f t="shared" si="1"/>
        <v>#N/A</v>
      </c>
      <c r="J34" t="e">
        <f t="shared" si="2"/>
        <v>#N/A</v>
      </c>
      <c r="K34" t="e">
        <f t="shared" si="3"/>
        <v>#N/A</v>
      </c>
    </row>
    <row r="35" spans="2:11" x14ac:dyDescent="0.2">
      <c r="B35" s="74">
        <v>42917</v>
      </c>
      <c r="C35" s="70">
        <v>46.63</v>
      </c>
      <c r="D35" s="70" t="e">
        <v>#N/A</v>
      </c>
      <c r="E35" s="70" t="e">
        <v>#N/A</v>
      </c>
      <c r="F35" s="82" t="e">
        <v>#N/A</v>
      </c>
      <c r="G35" s="71" t="e">
        <v>#N/A</v>
      </c>
      <c r="H35" s="70" t="e">
        <f t="shared" si="0"/>
        <v>#N/A</v>
      </c>
      <c r="I35" s="70" t="e">
        <f t="shared" si="1"/>
        <v>#N/A</v>
      </c>
      <c r="J35" t="e">
        <f t="shared" si="2"/>
        <v>#N/A</v>
      </c>
      <c r="K35" t="e">
        <f t="shared" si="3"/>
        <v>#N/A</v>
      </c>
    </row>
    <row r="36" spans="2:11" x14ac:dyDescent="0.2">
      <c r="B36" s="74">
        <v>42948</v>
      </c>
      <c r="C36" s="70">
        <v>48.036999999999999</v>
      </c>
      <c r="D36" s="70" t="e">
        <v>#N/A</v>
      </c>
      <c r="E36" s="70" t="e">
        <v>#N/A</v>
      </c>
      <c r="F36" s="82" t="e">
        <v>#N/A</v>
      </c>
      <c r="G36" s="71" t="e">
        <v>#N/A</v>
      </c>
      <c r="H36" s="70" t="e">
        <f t="shared" si="0"/>
        <v>#N/A</v>
      </c>
      <c r="I36" s="70" t="e">
        <f t="shared" si="1"/>
        <v>#N/A</v>
      </c>
      <c r="J36" t="e">
        <f t="shared" si="2"/>
        <v>#N/A</v>
      </c>
      <c r="K36" t="e">
        <f t="shared" si="3"/>
        <v>#N/A</v>
      </c>
    </row>
    <row r="37" spans="2:11" x14ac:dyDescent="0.2">
      <c r="B37" s="74">
        <v>42979</v>
      </c>
      <c r="C37" s="70">
        <v>49.822000000000003</v>
      </c>
      <c r="D37" s="70" t="e">
        <v>#N/A</v>
      </c>
      <c r="E37" s="70" t="e">
        <v>#N/A</v>
      </c>
      <c r="F37" s="82" t="e">
        <v>#N/A</v>
      </c>
      <c r="G37" s="71" t="e">
        <v>#N/A</v>
      </c>
      <c r="H37" s="70" t="e">
        <f t="shared" si="0"/>
        <v>#N/A</v>
      </c>
      <c r="I37" s="70" t="e">
        <f t="shared" si="1"/>
        <v>#N/A</v>
      </c>
      <c r="J37" t="e">
        <f t="shared" si="2"/>
        <v>#N/A</v>
      </c>
      <c r="K37" t="e">
        <f t="shared" si="3"/>
        <v>#N/A</v>
      </c>
    </row>
    <row r="38" spans="2:11" x14ac:dyDescent="0.2">
      <c r="B38" s="74">
        <v>43009</v>
      </c>
      <c r="C38" s="70">
        <v>51.578000000000003</v>
      </c>
      <c r="D38" s="70" t="e">
        <v>#N/A</v>
      </c>
      <c r="E38" s="70" t="e">
        <v>#N/A</v>
      </c>
      <c r="F38" s="82" t="e">
        <v>#N/A</v>
      </c>
      <c r="G38" s="71" t="e">
        <v>#N/A</v>
      </c>
      <c r="H38" s="70" t="e">
        <f t="shared" si="0"/>
        <v>#N/A</v>
      </c>
      <c r="I38" s="70" t="e">
        <f t="shared" si="1"/>
        <v>#N/A</v>
      </c>
      <c r="J38" t="e">
        <f t="shared" si="2"/>
        <v>#N/A</v>
      </c>
      <c r="K38" t="e">
        <f t="shared" si="3"/>
        <v>#N/A</v>
      </c>
    </row>
    <row r="39" spans="2:11" x14ac:dyDescent="0.2">
      <c r="B39" s="74">
        <v>43040</v>
      </c>
      <c r="C39" s="70">
        <v>56.639000000000003</v>
      </c>
      <c r="D39" s="70" t="e">
        <v>#N/A</v>
      </c>
      <c r="E39" s="70" t="e">
        <v>#N/A</v>
      </c>
      <c r="F39" s="82" t="e">
        <v>#N/A</v>
      </c>
      <c r="G39" s="71" t="e">
        <v>#N/A</v>
      </c>
      <c r="H39" s="70" t="e">
        <f t="shared" si="0"/>
        <v>#N/A</v>
      </c>
      <c r="I39" s="70" t="e">
        <f t="shared" si="1"/>
        <v>#N/A</v>
      </c>
      <c r="J39" t="e">
        <f t="shared" si="2"/>
        <v>#N/A</v>
      </c>
      <c r="K39" t="e">
        <f t="shared" si="3"/>
        <v>#N/A</v>
      </c>
    </row>
    <row r="40" spans="2:11" x14ac:dyDescent="0.2">
      <c r="B40" s="74">
        <v>43070</v>
      </c>
      <c r="C40" s="70">
        <v>57.881</v>
      </c>
      <c r="D40" s="70" t="e">
        <v>#N/A</v>
      </c>
      <c r="E40" s="70" t="e">
        <v>#N/A</v>
      </c>
      <c r="F40" s="82" t="e">
        <v>#N/A</v>
      </c>
      <c r="G40" s="71" t="e">
        <v>#N/A</v>
      </c>
      <c r="H40" s="70" t="e">
        <f t="shared" si="0"/>
        <v>#N/A</v>
      </c>
      <c r="I40" s="70" t="e">
        <f t="shared" si="1"/>
        <v>#N/A</v>
      </c>
      <c r="J40" t="e">
        <f t="shared" si="2"/>
        <v>#N/A</v>
      </c>
      <c r="K40" t="e">
        <f t="shared" si="3"/>
        <v>#N/A</v>
      </c>
    </row>
    <row r="41" spans="2:11" x14ac:dyDescent="0.2">
      <c r="B41" s="74">
        <v>43101</v>
      </c>
      <c r="C41" s="70">
        <v>63.698</v>
      </c>
      <c r="D41" s="70" t="e">
        <v>#N/A</v>
      </c>
      <c r="E41" s="70" t="e">
        <v>#N/A</v>
      </c>
      <c r="F41" s="82" t="e">
        <v>#N/A</v>
      </c>
      <c r="G41" s="71" t="e">
        <v>#N/A</v>
      </c>
      <c r="H41" s="70" t="e">
        <f t="shared" si="0"/>
        <v>#N/A</v>
      </c>
      <c r="I41" s="70" t="e">
        <f t="shared" si="1"/>
        <v>#N/A</v>
      </c>
      <c r="J41" t="e">
        <f t="shared" si="2"/>
        <v>#N/A</v>
      </c>
      <c r="K41" t="e">
        <f t="shared" si="3"/>
        <v>#N/A</v>
      </c>
    </row>
    <row r="42" spans="2:11" x14ac:dyDescent="0.2">
      <c r="B42" s="74">
        <v>43132</v>
      </c>
      <c r="C42" s="70">
        <v>62.21</v>
      </c>
      <c r="D42" s="70">
        <v>62.21</v>
      </c>
      <c r="E42" s="70" t="e">
        <v>#N/A</v>
      </c>
      <c r="F42" s="82" t="e">
        <v>#N/A</v>
      </c>
      <c r="G42" s="71" t="e">
        <v>#N/A</v>
      </c>
      <c r="H42" s="70" t="e">
        <f t="shared" si="0"/>
        <v>#N/A</v>
      </c>
      <c r="I42" s="70" t="e">
        <f t="shared" si="1"/>
        <v>#N/A</v>
      </c>
      <c r="J42" t="e">
        <f t="shared" si="2"/>
        <v>#N/A</v>
      </c>
      <c r="K42" t="e">
        <f t="shared" si="3"/>
        <v>#N/A</v>
      </c>
    </row>
    <row r="43" spans="2:11" x14ac:dyDescent="0.2">
      <c r="B43" s="74">
        <v>43160</v>
      </c>
      <c r="C43" s="70" t="e">
        <v>#N/A</v>
      </c>
      <c r="D43" s="70">
        <v>61.5</v>
      </c>
      <c r="E43" s="70" t="e">
        <v>#N/A</v>
      </c>
      <c r="F43" s="82" t="e">
        <v>#N/A</v>
      </c>
      <c r="G43" s="71" t="e">
        <v>#N/A</v>
      </c>
      <c r="H43" s="70" t="e">
        <f t="shared" si="0"/>
        <v>#N/A</v>
      </c>
      <c r="I43" s="70" t="e">
        <f t="shared" si="1"/>
        <v>#N/A</v>
      </c>
      <c r="J43" t="e">
        <f t="shared" si="2"/>
        <v>#N/A</v>
      </c>
      <c r="K43" t="e">
        <f t="shared" si="3"/>
        <v>#N/A</v>
      </c>
    </row>
    <row r="44" spans="2:11" x14ac:dyDescent="0.2">
      <c r="B44" s="74">
        <v>43191</v>
      </c>
      <c r="C44" s="70" t="e">
        <v>#N/A</v>
      </c>
      <c r="D44" s="70">
        <v>60</v>
      </c>
      <c r="E44" s="70">
        <v>62.620000000000005</v>
      </c>
      <c r="F44" s="82" t="e">
        <v>#N/A</v>
      </c>
      <c r="G44" s="71">
        <v>10</v>
      </c>
      <c r="H44" s="70" t="e">
        <f t="shared" si="0"/>
        <v>#N/A</v>
      </c>
      <c r="I44" s="70" t="e">
        <f t="shared" si="1"/>
        <v>#N/A</v>
      </c>
      <c r="J44" t="e">
        <f t="shared" si="2"/>
        <v>#N/A</v>
      </c>
      <c r="K44" t="e">
        <f t="shared" si="3"/>
        <v>#N/A</v>
      </c>
    </row>
    <row r="45" spans="2:11" x14ac:dyDescent="0.2">
      <c r="B45" s="74">
        <v>43221</v>
      </c>
      <c r="C45" s="70" t="e">
        <v>#N/A</v>
      </c>
      <c r="D45" s="70">
        <v>58</v>
      </c>
      <c r="E45" s="70">
        <v>62.470000000000006</v>
      </c>
      <c r="F45" s="82">
        <v>0.21948832500000001</v>
      </c>
      <c r="G45" s="71">
        <v>32</v>
      </c>
      <c r="H45" s="70">
        <f t="shared" si="0"/>
        <v>53.591433761421293</v>
      </c>
      <c r="I45" s="70">
        <f t="shared" si="1"/>
        <v>72.819490468815985</v>
      </c>
      <c r="J45">
        <f t="shared" si="2"/>
        <v>53.591433759493377</v>
      </c>
      <c r="K45">
        <f t="shared" si="3"/>
        <v>72.819490471435614</v>
      </c>
    </row>
    <row r="46" spans="2:11" x14ac:dyDescent="0.2">
      <c r="B46" s="74">
        <v>43252</v>
      </c>
      <c r="C46" s="70" t="e">
        <v>#N/A</v>
      </c>
      <c r="D46" s="70">
        <v>57</v>
      </c>
      <c r="E46" s="70">
        <v>62.152000000000001</v>
      </c>
      <c r="F46" s="82">
        <v>0.22559029999999999</v>
      </c>
      <c r="G46" s="71">
        <v>54</v>
      </c>
      <c r="H46" s="70">
        <f t="shared" si="0"/>
        <v>50.648410354630776</v>
      </c>
      <c r="I46" s="70">
        <f t="shared" si="1"/>
        <v>76.26835821604061</v>
      </c>
      <c r="J46">
        <f t="shared" si="2"/>
        <v>50.648410352198063</v>
      </c>
      <c r="K46">
        <f t="shared" si="3"/>
        <v>76.26835821970387</v>
      </c>
    </row>
    <row r="47" spans="2:11" x14ac:dyDescent="0.2">
      <c r="B47" s="74">
        <v>43282</v>
      </c>
      <c r="C47" s="70" t="e">
        <v>#N/A</v>
      </c>
      <c r="D47" s="70">
        <v>56</v>
      </c>
      <c r="E47" s="70">
        <v>61.708000000000006</v>
      </c>
      <c r="F47" s="82">
        <v>0.22661872499999997</v>
      </c>
      <c r="G47" s="71">
        <v>74</v>
      </c>
      <c r="H47" s="70">
        <f t="shared" si="0"/>
        <v>48.507711834331801</v>
      </c>
      <c r="I47" s="70">
        <f t="shared" si="1"/>
        <v>78.500451165477116</v>
      </c>
      <c r="J47">
        <f t="shared" si="2"/>
        <v>48.507711831591941</v>
      </c>
      <c r="K47">
        <f t="shared" si="3"/>
        <v>78.500451169911074</v>
      </c>
    </row>
    <row r="48" spans="2:11" x14ac:dyDescent="0.2">
      <c r="B48" s="74">
        <v>43313</v>
      </c>
      <c r="C48" s="70" t="e">
        <v>#N/A</v>
      </c>
      <c r="D48" s="70">
        <v>56</v>
      </c>
      <c r="E48" s="70">
        <v>61.188000000000002</v>
      </c>
      <c r="F48" s="82">
        <v>0.23354584999999997</v>
      </c>
      <c r="G48" s="71">
        <v>95</v>
      </c>
      <c r="H48" s="70">
        <f t="shared" si="0"/>
        <v>46.196418082304461</v>
      </c>
      <c r="I48" s="70">
        <f t="shared" si="1"/>
        <v>81.044624224537628</v>
      </c>
      <c r="J48">
        <f t="shared" si="2"/>
        <v>46.196418079257626</v>
      </c>
      <c r="K48">
        <f t="shared" si="3"/>
        <v>81.044624229882842</v>
      </c>
    </row>
    <row r="49" spans="2:11" x14ac:dyDescent="0.2">
      <c r="B49" s="74">
        <v>43344</v>
      </c>
      <c r="C49" s="70" t="e">
        <v>#N/A</v>
      </c>
      <c r="D49" s="70">
        <v>56</v>
      </c>
      <c r="E49" s="70">
        <v>60.64</v>
      </c>
      <c r="F49" s="82">
        <v>0.2348634</v>
      </c>
      <c r="G49" s="71">
        <v>117</v>
      </c>
      <c r="H49" s="70">
        <f t="shared" si="0"/>
        <v>44.31383536623435</v>
      </c>
      <c r="I49" s="70">
        <f t="shared" si="1"/>
        <v>82.981072832208739</v>
      </c>
      <c r="J49">
        <f t="shared" si="2"/>
        <v>44.313835362972576</v>
      </c>
      <c r="K49">
        <f t="shared" si="3"/>
        <v>82.981072838316649</v>
      </c>
    </row>
    <row r="50" spans="2:11" x14ac:dyDescent="0.2">
      <c r="B50" s="74">
        <v>43374</v>
      </c>
      <c r="C50" s="70" t="e">
        <v>#N/A</v>
      </c>
      <c r="D50" s="70">
        <v>56</v>
      </c>
      <c r="E50" s="70">
        <v>60.10799999999999</v>
      </c>
      <c r="F50" s="82">
        <v>0.23439066785714285</v>
      </c>
      <c r="G50" s="71">
        <v>138</v>
      </c>
      <c r="H50" s="70">
        <f t="shared" si="0"/>
        <v>42.784806615875382</v>
      </c>
      <c r="I50" s="70">
        <f t="shared" si="1"/>
        <v>84.445202626191104</v>
      </c>
      <c r="J50">
        <f t="shared" si="2"/>
        <v>42.78480661246207</v>
      </c>
      <c r="K50">
        <f t="shared" si="3"/>
        <v>84.44520263292803</v>
      </c>
    </row>
    <row r="51" spans="2:11" x14ac:dyDescent="0.2">
      <c r="B51" s="74">
        <v>43405</v>
      </c>
      <c r="C51" s="70" t="e">
        <v>#N/A</v>
      </c>
      <c r="D51" s="70">
        <v>56</v>
      </c>
      <c r="E51" s="70">
        <v>59.632000000000005</v>
      </c>
      <c r="F51" s="82">
        <v>0.23470358333333335</v>
      </c>
      <c r="G51" s="71">
        <v>160</v>
      </c>
      <c r="H51" s="70">
        <f t="shared" si="0"/>
        <v>41.332418619994193</v>
      </c>
      <c r="I51" s="70">
        <f t="shared" si="1"/>
        <v>86.03356742060646</v>
      </c>
      <c r="J51">
        <f t="shared" si="2"/>
        <v>41.332418616438893</v>
      </c>
      <c r="K51">
        <f t="shared" si="3"/>
        <v>86.033567428006847</v>
      </c>
    </row>
    <row r="52" spans="2:11" x14ac:dyDescent="0.2">
      <c r="B52" s="74">
        <v>43435</v>
      </c>
      <c r="C52" s="70" t="e">
        <v>#N/A</v>
      </c>
      <c r="D52" s="70">
        <v>56</v>
      </c>
      <c r="E52" s="70">
        <v>59.218000000000004</v>
      </c>
      <c r="F52" s="82">
        <v>0.23511937500000002</v>
      </c>
      <c r="G52" s="71">
        <v>180</v>
      </c>
      <c r="H52" s="70">
        <f t="shared" si="0"/>
        <v>40.115264059370858</v>
      </c>
      <c r="I52" s="70">
        <f t="shared" si="1"/>
        <v>87.417386030662925</v>
      </c>
      <c r="J52">
        <f t="shared" si="2"/>
        <v>40.115264055704451</v>
      </c>
      <c r="K52">
        <f t="shared" si="3"/>
        <v>87.417386038652609</v>
      </c>
    </row>
    <row r="53" spans="2:11" x14ac:dyDescent="0.2">
      <c r="B53" s="74">
        <v>43466</v>
      </c>
      <c r="C53" s="70" t="e">
        <v>#N/A</v>
      </c>
      <c r="D53" s="70">
        <v>56</v>
      </c>
      <c r="E53" s="70">
        <v>58.814</v>
      </c>
      <c r="F53" s="82">
        <v>0.23395799999999997</v>
      </c>
      <c r="G53" s="71">
        <v>201</v>
      </c>
      <c r="H53" s="70">
        <f t="shared" si="0"/>
        <v>39.050347741184403</v>
      </c>
      <c r="I53" s="70">
        <f t="shared" si="1"/>
        <v>88.580173957116358</v>
      </c>
      <c r="J53">
        <f t="shared" si="2"/>
        <v>39.050347737431494</v>
      </c>
      <c r="K53">
        <f t="shared" si="3"/>
        <v>88.580173965629285</v>
      </c>
    </row>
    <row r="54" spans="2:11" x14ac:dyDescent="0.2">
      <c r="B54" s="74">
        <v>43497</v>
      </c>
      <c r="C54" s="70" t="e">
        <v>#N/A</v>
      </c>
      <c r="D54" s="70">
        <v>56</v>
      </c>
      <c r="E54" s="70">
        <v>58.402000000000001</v>
      </c>
      <c r="F54" s="82">
        <v>0.23237559999999999</v>
      </c>
      <c r="G54" s="71">
        <v>222</v>
      </c>
      <c r="H54" s="70">
        <f t="shared" si="0"/>
        <v>38.086926598240176</v>
      </c>
      <c r="I54" s="70">
        <f t="shared" si="1"/>
        <v>89.55287046336781</v>
      </c>
      <c r="J54">
        <f t="shared" si="2"/>
        <v>38.086926594419417</v>
      </c>
      <c r="K54">
        <f t="shared" si="3"/>
        <v>89.552870472351458</v>
      </c>
    </row>
    <row r="55" spans="2:11" x14ac:dyDescent="0.2">
      <c r="B55" s="74">
        <v>43525</v>
      </c>
      <c r="C55" s="70" t="e">
        <v>#N/A</v>
      </c>
      <c r="D55" s="70">
        <v>56</v>
      </c>
      <c r="E55" s="70">
        <v>58.025999999999996</v>
      </c>
      <c r="F55" s="82">
        <v>0.23343677142857144</v>
      </c>
      <c r="G55" s="71">
        <v>242</v>
      </c>
      <c r="H55" s="70">
        <f t="shared" si="0"/>
        <v>37.059819206516536</v>
      </c>
      <c r="I55" s="70">
        <f t="shared" si="1"/>
        <v>90.853564536762462</v>
      </c>
      <c r="J55">
        <f t="shared" si="2"/>
        <v>37.059819202617234</v>
      </c>
      <c r="K55">
        <f t="shared" si="3"/>
        <v>90.853564546321749</v>
      </c>
    </row>
    <row r="56" spans="2:11" x14ac:dyDescent="0.2">
      <c r="B56" s="74">
        <v>43556</v>
      </c>
      <c r="C56" s="70" t="e">
        <v>#N/A</v>
      </c>
      <c r="D56" s="70">
        <v>56</v>
      </c>
      <c r="E56" s="70">
        <v>57.667999999999992</v>
      </c>
      <c r="F56" s="82" t="e">
        <v>#N/A</v>
      </c>
      <c r="G56" s="71">
        <v>262</v>
      </c>
      <c r="H56" s="70" t="e">
        <f t="shared" si="0"/>
        <v>#N/A</v>
      </c>
      <c r="I56" s="70" t="e">
        <f t="shared" si="1"/>
        <v>#N/A</v>
      </c>
      <c r="J56" t="e">
        <f t="shared" si="2"/>
        <v>#N/A</v>
      </c>
      <c r="K56" t="e">
        <f t="shared" si="3"/>
        <v>#N/A</v>
      </c>
    </row>
    <row r="57" spans="2:11" x14ac:dyDescent="0.2">
      <c r="B57" s="74">
        <v>43586</v>
      </c>
      <c r="C57" s="70" t="e">
        <v>#N/A</v>
      </c>
      <c r="D57" s="70">
        <v>57</v>
      </c>
      <c r="E57" s="70">
        <v>57.320000000000007</v>
      </c>
      <c r="F57" s="82" t="e">
        <v>#N/A</v>
      </c>
      <c r="G57" s="71">
        <v>284</v>
      </c>
      <c r="H57" s="70" t="e">
        <f t="shared" si="0"/>
        <v>#N/A</v>
      </c>
      <c r="I57" s="70" t="e">
        <f t="shared" si="1"/>
        <v>#N/A</v>
      </c>
      <c r="J57" t="e">
        <f t="shared" si="2"/>
        <v>#N/A</v>
      </c>
      <c r="K57" t="e">
        <f t="shared" si="3"/>
        <v>#N/A</v>
      </c>
    </row>
    <row r="58" spans="2:11" x14ac:dyDescent="0.2">
      <c r="B58" s="74">
        <v>43617</v>
      </c>
      <c r="C58" s="70" t="e">
        <v>#N/A</v>
      </c>
      <c r="D58" s="70">
        <v>57</v>
      </c>
      <c r="E58" s="70">
        <v>56.996000000000002</v>
      </c>
      <c r="F58" s="82">
        <v>0.23075177666666663</v>
      </c>
      <c r="G58" s="71">
        <v>305</v>
      </c>
      <c r="H58" s="70">
        <f t="shared" si="0"/>
        <v>34.654380655369181</v>
      </c>
      <c r="I58" s="70">
        <f t="shared" si="1"/>
        <v>93.741222741970631</v>
      </c>
      <c r="J58">
        <f t="shared" si="2"/>
        <v>34.65438065132286</v>
      </c>
      <c r="K58">
        <f t="shared" si="3"/>
        <v>93.741222752916045</v>
      </c>
    </row>
    <row r="59" spans="2:11" x14ac:dyDescent="0.2">
      <c r="B59" s="74">
        <v>43647</v>
      </c>
      <c r="C59" s="70" t="e">
        <v>#N/A</v>
      </c>
      <c r="D59" s="70">
        <v>58</v>
      </c>
      <c r="E59" s="70">
        <v>56.666000000000011</v>
      </c>
      <c r="F59" s="82" t="e">
        <v>#N/A</v>
      </c>
      <c r="G59" s="71">
        <v>326</v>
      </c>
      <c r="H59" s="70" t="e">
        <f t="shared" si="0"/>
        <v>#N/A</v>
      </c>
      <c r="I59" s="70" t="e">
        <f t="shared" si="1"/>
        <v>#N/A</v>
      </c>
      <c r="J59" t="e">
        <f t="shared" si="2"/>
        <v>#N/A</v>
      </c>
      <c r="K59" t="e">
        <f t="shared" si="3"/>
        <v>#N/A</v>
      </c>
    </row>
    <row r="60" spans="2:11" x14ac:dyDescent="0.2">
      <c r="B60" s="74">
        <v>43678</v>
      </c>
      <c r="C60" s="70" t="e">
        <v>#N/A</v>
      </c>
      <c r="D60" s="70">
        <v>58</v>
      </c>
      <c r="E60" s="70">
        <v>56.367999999999995</v>
      </c>
      <c r="F60" s="82" t="e">
        <v>#N/A</v>
      </c>
      <c r="G60" s="71">
        <v>347</v>
      </c>
      <c r="H60" s="70" t="e">
        <f t="shared" si="0"/>
        <v>#N/A</v>
      </c>
      <c r="I60" s="70" t="e">
        <f t="shared" si="1"/>
        <v>#N/A</v>
      </c>
      <c r="J60" t="e">
        <f t="shared" si="2"/>
        <v>#N/A</v>
      </c>
      <c r="K60" t="e">
        <f t="shared" si="3"/>
        <v>#N/A</v>
      </c>
    </row>
    <row r="61" spans="2:11" x14ac:dyDescent="0.2">
      <c r="B61" s="74">
        <v>43709</v>
      </c>
      <c r="C61" s="70" t="e">
        <v>#N/A</v>
      </c>
      <c r="D61" s="70">
        <v>58</v>
      </c>
      <c r="E61" s="70">
        <v>56.103999999999999</v>
      </c>
      <c r="F61" s="82" t="e">
        <v>#N/A</v>
      </c>
      <c r="G61" s="71">
        <v>368</v>
      </c>
      <c r="H61" s="70" t="e">
        <f t="shared" si="0"/>
        <v>#N/A</v>
      </c>
      <c r="I61" s="70" t="e">
        <f t="shared" si="1"/>
        <v>#N/A</v>
      </c>
      <c r="J61" t="e">
        <f t="shared" si="2"/>
        <v>#N/A</v>
      </c>
      <c r="K61" t="e">
        <f t="shared" si="3"/>
        <v>#N/A</v>
      </c>
    </row>
    <row r="62" spans="2:11" x14ac:dyDescent="0.2">
      <c r="B62" s="74">
        <v>43739</v>
      </c>
      <c r="C62" s="70" t="e">
        <v>#N/A</v>
      </c>
      <c r="D62" s="70">
        <v>59</v>
      </c>
      <c r="E62" s="70">
        <v>55.870000000000005</v>
      </c>
      <c r="F62" s="82" t="e">
        <v>#N/A</v>
      </c>
      <c r="G62" s="71">
        <v>390</v>
      </c>
      <c r="H62" s="70" t="e">
        <f t="shared" si="0"/>
        <v>#N/A</v>
      </c>
      <c r="I62" s="70" t="e">
        <f t="shared" si="1"/>
        <v>#N/A</v>
      </c>
      <c r="J62" t="e">
        <f t="shared" si="2"/>
        <v>#N/A</v>
      </c>
      <c r="K62" t="e">
        <f t="shared" si="3"/>
        <v>#N/A</v>
      </c>
    </row>
    <row r="63" spans="2:11" x14ac:dyDescent="0.2">
      <c r="B63" s="74">
        <v>43770</v>
      </c>
      <c r="C63" s="70" t="e">
        <v>#N/A</v>
      </c>
      <c r="D63" s="70">
        <v>59</v>
      </c>
      <c r="E63" s="70">
        <v>55.648000000000003</v>
      </c>
      <c r="F63" s="82" t="e">
        <v>#N/A</v>
      </c>
      <c r="G63" s="71">
        <v>412</v>
      </c>
      <c r="H63" s="70" t="e">
        <f t="shared" si="0"/>
        <v>#N/A</v>
      </c>
      <c r="I63" s="70" t="e">
        <f t="shared" si="1"/>
        <v>#N/A</v>
      </c>
      <c r="J63" t="e">
        <f t="shared" si="2"/>
        <v>#N/A</v>
      </c>
      <c r="K63" t="e">
        <f t="shared" si="3"/>
        <v>#N/A</v>
      </c>
    </row>
    <row r="64" spans="2:11" x14ac:dyDescent="0.2">
      <c r="B64" s="75">
        <v>43800</v>
      </c>
      <c r="C64" s="72" t="e">
        <v>#N/A</v>
      </c>
      <c r="D64" s="72">
        <v>60</v>
      </c>
      <c r="E64" s="72">
        <v>55.446000000000005</v>
      </c>
      <c r="F64" s="83">
        <v>0.22214709999999999</v>
      </c>
      <c r="G64" s="80">
        <v>433</v>
      </c>
      <c r="H64" s="72">
        <f t="shared" si="0"/>
        <v>31.333171220414716</v>
      </c>
      <c r="I64" s="72">
        <f t="shared" si="1"/>
        <v>98.115153885126304</v>
      </c>
      <c r="J64">
        <f t="shared" si="2"/>
        <v>31.333171216218137</v>
      </c>
      <c r="K64">
        <f t="shared" si="3"/>
        <v>98.115153898267266</v>
      </c>
    </row>
    <row r="65" spans="2:13" x14ac:dyDescent="0.2">
      <c r="B65" t="s">
        <v>359</v>
      </c>
    </row>
    <row r="66" spans="2:13" ht="12.75" customHeight="1" x14ac:dyDescent="0.2">
      <c r="B66" s="201" t="s">
        <v>356</v>
      </c>
      <c r="C66" s="201"/>
      <c r="D66" s="201"/>
      <c r="E66" s="201"/>
      <c r="F66" s="201"/>
      <c r="G66" s="201"/>
      <c r="H66" s="201"/>
      <c r="I66" s="201"/>
      <c r="J66" s="201"/>
      <c r="K66" s="201"/>
      <c r="L66" s="201"/>
      <c r="M66" s="201"/>
    </row>
    <row r="67" spans="2:13" x14ac:dyDescent="0.2">
      <c r="B67" s="201"/>
      <c r="C67" s="201"/>
      <c r="D67" s="201"/>
      <c r="E67" s="201"/>
      <c r="F67" s="201"/>
      <c r="G67" s="201"/>
      <c r="H67" s="201"/>
      <c r="I67" s="201"/>
      <c r="J67" s="201"/>
      <c r="K67" s="201"/>
      <c r="L67" s="201"/>
      <c r="M67" s="201"/>
    </row>
    <row r="74" spans="2:13" ht="15.75" x14ac:dyDescent="0.25">
      <c r="B74" s="73" t="s">
        <v>94</v>
      </c>
    </row>
    <row r="85" spans="2:2" x14ac:dyDescent="0.2">
      <c r="B85" s="76"/>
    </row>
    <row r="86" spans="2:2" x14ac:dyDescent="0.2">
      <c r="B86" t="str">
        <f>(100*$H$26)&amp;"% NYMEX futures upper confidence interval"</f>
        <v>95% NYMEX futures upper confidence interval</v>
      </c>
    </row>
    <row r="87" spans="2:2" x14ac:dyDescent="0.2">
      <c r="B87" t="str">
        <f>(100*$H$26)&amp;"% NYMEX futures lower confidence interval"</f>
        <v>95% NYMEX futures lower confidence interval</v>
      </c>
    </row>
  </sheetData>
  <mergeCells count="3">
    <mergeCell ref="H26:I26"/>
    <mergeCell ref="H27:I27"/>
    <mergeCell ref="B66:M67"/>
  </mergeCells>
  <phoneticPr fontId="7" type="noConversion"/>
  <conditionalFormatting sqref="C29:I64">
    <cfRule type="expression" dxfId="36" priority="2" stopIfTrue="1">
      <formula>ISNA(C29)</formula>
    </cfRule>
  </conditionalFormatting>
  <conditionalFormatting sqref="C29">
    <cfRule type="expression" dxfId="35" priority="1" stopIfTrue="1">
      <formula>ISNA(C29)</formula>
    </cfRule>
  </conditionalFormatting>
  <dataValidations count="1">
    <dataValidation type="decimal" errorStyle="information" operator="lessThan" allowBlank="1" showInputMessage="1" showErrorMessage="1" errorTitle="Invalid entry" error="Value must be less than 100%" sqref="H26:I26">
      <formula1>1</formula1>
    </dataValidation>
  </dataValidations>
  <hyperlinks>
    <hyperlink ref="A3" location="Contents!B4" display="Return to Contents"/>
  </hyperlinks>
  <pageMargins left="0.75" right="0.75" top="1" bottom="1" header="0.5" footer="0.5"/>
  <pageSetup scale="44" orientation="landscape" r:id="rId1"/>
  <headerFooter alignWithMargins="0"/>
  <drawing r:id="rId2"/>
  <legacyDrawing r:id="rId3"/>
  <oleObjects>
    <mc:AlternateContent xmlns:mc="http://schemas.openxmlformats.org/markup-compatibility/2006">
      <mc:Choice Requires="x14">
        <oleObject progId="Equation.3" shapeId="478211" r:id="rId4">
          <objectPr defaultSize="0" autoPict="0" r:id="rId5">
            <anchor moveWithCells="1" sizeWithCells="1">
              <from>
                <xdr:col>1</xdr:col>
                <xdr:colOff>0</xdr:colOff>
                <xdr:row>69</xdr:row>
                <xdr:rowOff>9525</xdr:rowOff>
              </from>
              <to>
                <xdr:col>6</xdr:col>
                <xdr:colOff>495300</xdr:colOff>
                <xdr:row>72</xdr:row>
                <xdr:rowOff>123825</xdr:rowOff>
              </to>
            </anchor>
          </objectPr>
        </oleObject>
      </mc:Choice>
      <mc:Fallback>
        <oleObject progId="Equation.3" shapeId="478211" r:id="rId4"/>
      </mc:Fallback>
    </mc:AlternateContent>
    <mc:AlternateContent xmlns:mc="http://schemas.openxmlformats.org/markup-compatibility/2006">
      <mc:Choice Requires="x14">
        <oleObject progId="Equation.3" shapeId="478212" r:id="rId6">
          <objectPr defaultSize="0" autoPict="0" r:id="rId7">
            <anchor moveWithCells="1" sizeWithCells="1">
              <from>
                <xdr:col>1</xdr:col>
                <xdr:colOff>9525</xdr:colOff>
                <xdr:row>74</xdr:row>
                <xdr:rowOff>9525</xdr:rowOff>
              </from>
              <to>
                <xdr:col>11</xdr:col>
                <xdr:colOff>428625</xdr:colOff>
                <xdr:row>82</xdr:row>
                <xdr:rowOff>123825</xdr:rowOff>
              </to>
            </anchor>
          </objectPr>
        </oleObject>
      </mc:Choice>
      <mc:Fallback>
        <oleObject progId="Equation.3" shapeId="478212" r:id="rId6"/>
      </mc:Fallback>
    </mc:AlternateContent>
  </oleObjec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2">
    <pageSetUpPr fitToPage="1"/>
  </sheetPr>
  <dimension ref="A2:J105"/>
  <sheetViews>
    <sheetView workbookViewId="0"/>
  </sheetViews>
  <sheetFormatPr defaultRowHeight="12.75" x14ac:dyDescent="0.2"/>
  <cols>
    <col min="1" max="1" width="9.140625" style="2"/>
    <col min="2" max="4" width="9.140625" style="7"/>
  </cols>
  <sheetData>
    <row r="2" spans="1:7" ht="15.75" x14ac:dyDescent="0.25">
      <c r="A2" s="63" t="s">
        <v>358</v>
      </c>
      <c r="G2" s="1"/>
    </row>
    <row r="3" spans="1:7" x14ac:dyDescent="0.2">
      <c r="A3" s="29" t="s">
        <v>32</v>
      </c>
    </row>
    <row r="17" spans="1:10" x14ac:dyDescent="0.2">
      <c r="A17" s="2" t="s">
        <v>165</v>
      </c>
    </row>
    <row r="25" spans="1:10" x14ac:dyDescent="0.2">
      <c r="B25" s="7" t="s">
        <v>82</v>
      </c>
      <c r="F25" s="126"/>
      <c r="G25" s="126"/>
      <c r="H25" s="126"/>
      <c r="I25" s="126"/>
      <c r="J25" s="126"/>
    </row>
    <row r="26" spans="1:10" x14ac:dyDescent="0.2">
      <c r="B26" s="44" t="s">
        <v>4</v>
      </c>
      <c r="C26" s="44" t="s">
        <v>53</v>
      </c>
      <c r="D26"/>
      <c r="E26" s="101" t="s">
        <v>8</v>
      </c>
      <c r="F26" s="126"/>
      <c r="G26" s="126"/>
      <c r="H26" s="126"/>
      <c r="I26" s="126"/>
      <c r="J26" s="126"/>
    </row>
    <row r="27" spans="1:10" x14ac:dyDescent="0.2">
      <c r="A27" s="5" t="s">
        <v>2</v>
      </c>
      <c r="B27" s="45" t="s">
        <v>5</v>
      </c>
      <c r="C27" s="45" t="s">
        <v>54</v>
      </c>
      <c r="D27"/>
      <c r="E27" s="102" t="s">
        <v>101</v>
      </c>
      <c r="F27" s="126"/>
      <c r="G27" s="126"/>
      <c r="H27" s="126"/>
      <c r="I27" s="126"/>
      <c r="J27" s="126"/>
    </row>
    <row r="28" spans="1:10" x14ac:dyDescent="0.2">
      <c r="A28" s="2">
        <v>41640</v>
      </c>
      <c r="B28" s="7">
        <v>3.3125</v>
      </c>
      <c r="C28" s="7">
        <v>2.2280952380952379</v>
      </c>
      <c r="D28"/>
      <c r="E28" s="103">
        <f t="shared" ref="E28:E91" si="0">B28-C28</f>
        <v>1.0844047619047621</v>
      </c>
      <c r="F28" s="10"/>
      <c r="G28" s="2"/>
    </row>
    <row r="29" spans="1:10" x14ac:dyDescent="0.2">
      <c r="A29" s="2">
        <v>41671</v>
      </c>
      <c r="B29" s="7">
        <v>3.3562500000000002</v>
      </c>
      <c r="C29" s="7">
        <v>2.3657142857142857</v>
      </c>
      <c r="D29"/>
      <c r="E29" s="104">
        <f t="shared" si="0"/>
        <v>0.99053571428571452</v>
      </c>
    </row>
    <row r="30" spans="1:10" x14ac:dyDescent="0.2">
      <c r="A30" s="2">
        <v>41699</v>
      </c>
      <c r="B30" s="7">
        <v>3.5331999999999999</v>
      </c>
      <c r="C30" s="7">
        <v>2.3830952380952382</v>
      </c>
      <c r="D30"/>
      <c r="E30" s="104">
        <f t="shared" si="0"/>
        <v>1.1501047619047617</v>
      </c>
    </row>
    <row r="31" spans="1:10" x14ac:dyDescent="0.2">
      <c r="A31" s="2">
        <v>41730</v>
      </c>
      <c r="B31" s="7">
        <v>3.6607499999999997</v>
      </c>
      <c r="C31" s="7">
        <v>2.3845238095238095</v>
      </c>
      <c r="D31"/>
      <c r="E31" s="104">
        <f t="shared" si="0"/>
        <v>1.2762261904761902</v>
      </c>
    </row>
    <row r="32" spans="1:10" x14ac:dyDescent="0.2">
      <c r="A32" s="2">
        <v>41760</v>
      </c>
      <c r="B32" s="7">
        <v>3.6727499999999997</v>
      </c>
      <c r="C32" s="7">
        <v>2.3954761904761903</v>
      </c>
      <c r="D32"/>
      <c r="E32" s="104">
        <f t="shared" si="0"/>
        <v>1.2772738095238094</v>
      </c>
    </row>
    <row r="33" spans="1:5" x14ac:dyDescent="0.2">
      <c r="A33" s="2">
        <v>41791</v>
      </c>
      <c r="B33" s="7">
        <v>3.6916000000000002</v>
      </c>
      <c r="C33" s="7">
        <v>2.4407142857142858</v>
      </c>
      <c r="D33"/>
      <c r="E33" s="104">
        <f t="shared" si="0"/>
        <v>1.2508857142857144</v>
      </c>
    </row>
    <row r="34" spans="1:5" x14ac:dyDescent="0.2">
      <c r="A34" s="2">
        <v>41821</v>
      </c>
      <c r="B34" s="7">
        <v>3.6112500000000001</v>
      </c>
      <c r="C34" s="7">
        <v>2.41</v>
      </c>
      <c r="D34"/>
      <c r="E34" s="104">
        <f t="shared" si="0"/>
        <v>1.2012499999999999</v>
      </c>
    </row>
    <row r="35" spans="1:5" x14ac:dyDescent="0.2">
      <c r="A35" s="2">
        <v>41852</v>
      </c>
      <c r="B35" s="7">
        <v>3.4864999999999999</v>
      </c>
      <c r="C35" s="7">
        <v>2.2764285714285712</v>
      </c>
      <c r="D35"/>
      <c r="E35" s="104">
        <f t="shared" si="0"/>
        <v>1.2100714285714287</v>
      </c>
    </row>
    <row r="36" spans="1:5" x14ac:dyDescent="0.2">
      <c r="A36" s="2">
        <v>41883</v>
      </c>
      <c r="B36" s="7">
        <v>3.4062000000000001</v>
      </c>
      <c r="C36" s="7">
        <v>2.1966666666666668</v>
      </c>
      <c r="D36"/>
      <c r="E36" s="104">
        <f t="shared" si="0"/>
        <v>1.2095333333333333</v>
      </c>
    </row>
    <row r="37" spans="1:5" x14ac:dyDescent="0.2">
      <c r="A37" s="2">
        <v>41913</v>
      </c>
      <c r="B37" s="7">
        <v>3.1705000000000001</v>
      </c>
      <c r="C37" s="7">
        <v>2.0235714285714286</v>
      </c>
      <c r="D37"/>
      <c r="E37" s="104">
        <f t="shared" si="0"/>
        <v>1.1469285714285715</v>
      </c>
    </row>
    <row r="38" spans="1:5" x14ac:dyDescent="0.2">
      <c r="A38" s="2">
        <v>41944</v>
      </c>
      <c r="B38" s="7">
        <v>2.9122500000000002</v>
      </c>
      <c r="C38" s="7">
        <v>1.8014285714285714</v>
      </c>
      <c r="D38"/>
      <c r="E38" s="104">
        <f t="shared" si="0"/>
        <v>1.1108214285714288</v>
      </c>
    </row>
    <row r="39" spans="1:5" x14ac:dyDescent="0.2">
      <c r="A39" s="2">
        <v>41974</v>
      </c>
      <c r="B39" s="7">
        <v>2.5425999999999997</v>
      </c>
      <c r="C39" s="7">
        <v>1.4452380952380952</v>
      </c>
      <c r="D39"/>
      <c r="E39" s="104">
        <f t="shared" si="0"/>
        <v>1.0973619047619045</v>
      </c>
    </row>
    <row r="40" spans="1:5" x14ac:dyDescent="0.2">
      <c r="A40" s="2">
        <v>42005</v>
      </c>
      <c r="B40" s="7">
        <v>2.1157499999999998</v>
      </c>
      <c r="C40" s="7">
        <v>1.1190476190476191</v>
      </c>
      <c r="D40"/>
      <c r="E40" s="104">
        <f t="shared" si="0"/>
        <v>0.99670238095238073</v>
      </c>
    </row>
    <row r="41" spans="1:5" x14ac:dyDescent="0.2">
      <c r="A41" s="2">
        <v>42036</v>
      </c>
      <c r="B41" s="7">
        <v>2.2162500000000001</v>
      </c>
      <c r="C41" s="7">
        <v>1.1647619047619047</v>
      </c>
      <c r="D41"/>
      <c r="E41" s="104">
        <f t="shared" si="0"/>
        <v>1.0514880952380954</v>
      </c>
    </row>
    <row r="42" spans="1:5" x14ac:dyDescent="0.2">
      <c r="A42" s="2">
        <v>42064</v>
      </c>
      <c r="B42" s="7">
        <v>2.4636</v>
      </c>
      <c r="C42" s="7">
        <v>1.1426190476190476</v>
      </c>
      <c r="D42"/>
      <c r="E42" s="104">
        <f t="shared" si="0"/>
        <v>1.3209809523809524</v>
      </c>
    </row>
    <row r="43" spans="1:5" x14ac:dyDescent="0.2">
      <c r="A43" s="2">
        <v>42095</v>
      </c>
      <c r="B43" s="7">
        <v>2.4689999999999999</v>
      </c>
      <c r="C43" s="7">
        <v>1.2740476190476191</v>
      </c>
      <c r="D43"/>
      <c r="E43" s="104">
        <f t="shared" si="0"/>
        <v>1.1949523809523808</v>
      </c>
    </row>
    <row r="44" spans="1:5" x14ac:dyDescent="0.2">
      <c r="A44" s="2">
        <v>42125</v>
      </c>
      <c r="B44" s="7">
        <v>2.7182499999999998</v>
      </c>
      <c r="C44" s="7">
        <v>1.3964285714285714</v>
      </c>
      <c r="D44"/>
      <c r="E44" s="104">
        <f t="shared" si="0"/>
        <v>1.3218214285714285</v>
      </c>
    </row>
    <row r="45" spans="1:5" x14ac:dyDescent="0.2">
      <c r="A45" s="2">
        <v>42156</v>
      </c>
      <c r="B45" s="7">
        <v>2.8016000000000001</v>
      </c>
      <c r="C45" s="7">
        <v>1.4314285714285715</v>
      </c>
      <c r="D45"/>
      <c r="E45" s="104">
        <f t="shared" si="0"/>
        <v>1.3701714285714286</v>
      </c>
    </row>
    <row r="46" spans="1:5" x14ac:dyDescent="0.2">
      <c r="A46" s="2">
        <v>42186</v>
      </c>
      <c r="B46" s="7">
        <v>2.7935000000000003</v>
      </c>
      <c r="C46" s="7">
        <v>1.2714285714285714</v>
      </c>
      <c r="D46"/>
      <c r="E46" s="104">
        <f t="shared" si="0"/>
        <v>1.522071428571429</v>
      </c>
    </row>
    <row r="47" spans="1:5" x14ac:dyDescent="0.2">
      <c r="A47" s="2">
        <v>42217</v>
      </c>
      <c r="B47" s="7">
        <v>2.6362000000000001</v>
      </c>
      <c r="C47" s="7">
        <v>1.0707142857142857</v>
      </c>
      <c r="D47"/>
      <c r="E47" s="104">
        <f t="shared" si="0"/>
        <v>1.5654857142857144</v>
      </c>
    </row>
    <row r="48" spans="1:5" x14ac:dyDescent="0.2">
      <c r="A48" s="2">
        <v>42248</v>
      </c>
      <c r="B48" s="7">
        <v>2.3652500000000001</v>
      </c>
      <c r="C48" s="7">
        <v>1.0566666666666666</v>
      </c>
      <c r="D48"/>
      <c r="E48" s="104">
        <f t="shared" si="0"/>
        <v>1.3085833333333334</v>
      </c>
    </row>
    <row r="49" spans="1:5" x14ac:dyDescent="0.2">
      <c r="A49" s="2">
        <v>42278</v>
      </c>
      <c r="B49" s="7">
        <v>2.29</v>
      </c>
      <c r="C49" s="7">
        <v>1.065952380952381</v>
      </c>
      <c r="D49"/>
      <c r="E49" s="104">
        <f t="shared" si="0"/>
        <v>1.2240476190476191</v>
      </c>
    </row>
    <row r="50" spans="1:5" x14ac:dyDescent="0.2">
      <c r="A50" s="2">
        <v>42309</v>
      </c>
      <c r="B50" s="7">
        <v>2.1579999999999999</v>
      </c>
      <c r="C50" s="7">
        <v>0.98642857142857143</v>
      </c>
      <c r="D50"/>
      <c r="E50" s="104">
        <f t="shared" si="0"/>
        <v>1.1715714285714285</v>
      </c>
    </row>
    <row r="51" spans="1:5" x14ac:dyDescent="0.2">
      <c r="A51" s="2">
        <v>42339</v>
      </c>
      <c r="B51" s="7">
        <v>2.0375000000000001</v>
      </c>
      <c r="C51" s="7">
        <v>0.84833333333333349</v>
      </c>
      <c r="D51"/>
      <c r="E51" s="104">
        <f t="shared" si="0"/>
        <v>1.1891666666666665</v>
      </c>
    </row>
    <row r="52" spans="1:5" x14ac:dyDescent="0.2">
      <c r="A52" s="2">
        <v>42370</v>
      </c>
      <c r="B52" s="7">
        <v>1.9484999999999999</v>
      </c>
      <c r="C52" s="7">
        <v>0.71404761904761904</v>
      </c>
      <c r="D52"/>
      <c r="E52" s="104">
        <f t="shared" si="0"/>
        <v>1.2344523809523809</v>
      </c>
    </row>
    <row r="53" spans="1:5" x14ac:dyDescent="0.2">
      <c r="A53" s="2">
        <v>42401</v>
      </c>
      <c r="B53" s="7">
        <v>1.7636000000000001</v>
      </c>
      <c r="C53" s="7">
        <v>0.67928571428571427</v>
      </c>
      <c r="D53"/>
      <c r="E53" s="104">
        <f t="shared" si="0"/>
        <v>1.0843142857142858</v>
      </c>
    </row>
    <row r="54" spans="1:5" x14ac:dyDescent="0.2">
      <c r="A54" s="2">
        <v>42430</v>
      </c>
      <c r="B54" s="7">
        <v>1.96875</v>
      </c>
      <c r="C54" s="7">
        <v>0.8052380952380952</v>
      </c>
      <c r="D54"/>
      <c r="E54" s="104">
        <f t="shared" si="0"/>
        <v>1.1635119047619047</v>
      </c>
    </row>
    <row r="55" spans="1:5" x14ac:dyDescent="0.2">
      <c r="A55" s="2">
        <v>42461</v>
      </c>
      <c r="B55" s="7">
        <v>2.1127500000000001</v>
      </c>
      <c r="C55" s="7">
        <v>0.89785714285714291</v>
      </c>
      <c r="D55"/>
      <c r="E55" s="104">
        <f t="shared" si="0"/>
        <v>1.2148928571428572</v>
      </c>
    </row>
    <row r="56" spans="1:5" x14ac:dyDescent="0.2">
      <c r="A56" s="2">
        <v>42491</v>
      </c>
      <c r="B56" s="7">
        <v>2.2681999999999998</v>
      </c>
      <c r="C56" s="7">
        <v>1.0209523809523811</v>
      </c>
      <c r="D56"/>
      <c r="E56" s="104">
        <f t="shared" si="0"/>
        <v>1.2472476190476187</v>
      </c>
    </row>
    <row r="57" spans="1:5" x14ac:dyDescent="0.2">
      <c r="A57" s="2">
        <v>42522</v>
      </c>
      <c r="B57" s="7">
        <v>2.3654999999999999</v>
      </c>
      <c r="C57" s="7">
        <v>1.0942857142857143</v>
      </c>
      <c r="D57"/>
      <c r="E57" s="104">
        <f t="shared" si="0"/>
        <v>1.2712142857142856</v>
      </c>
    </row>
    <row r="58" spans="1:5" x14ac:dyDescent="0.2">
      <c r="A58" s="2">
        <v>42552</v>
      </c>
      <c r="B58" s="7">
        <v>2.2389999999999999</v>
      </c>
      <c r="C58" s="7">
        <v>1.03</v>
      </c>
      <c r="D58"/>
      <c r="E58" s="104">
        <f t="shared" si="0"/>
        <v>1.2089999999999999</v>
      </c>
    </row>
    <row r="59" spans="1:5" x14ac:dyDescent="0.2">
      <c r="A59" s="2">
        <v>42583</v>
      </c>
      <c r="B59" s="7">
        <v>2.1776</v>
      </c>
      <c r="C59" s="7">
        <v>1.0166666666666666</v>
      </c>
      <c r="D59"/>
      <c r="E59" s="104">
        <f t="shared" si="0"/>
        <v>1.1609333333333334</v>
      </c>
    </row>
    <row r="60" spans="1:5" x14ac:dyDescent="0.2">
      <c r="A60" s="2">
        <v>42614</v>
      </c>
      <c r="B60" s="7">
        <v>2.2185000000000001</v>
      </c>
      <c r="C60" s="7">
        <v>1.0173809523809523</v>
      </c>
      <c r="D60"/>
      <c r="E60" s="104">
        <f t="shared" si="0"/>
        <v>1.2011190476190479</v>
      </c>
    </row>
    <row r="61" spans="1:5" x14ac:dyDescent="0.2">
      <c r="A61" s="2">
        <v>42644</v>
      </c>
      <c r="B61" s="7">
        <v>2.2494000000000001</v>
      </c>
      <c r="C61" s="7">
        <v>1.1154761904761905</v>
      </c>
      <c r="D61"/>
      <c r="E61" s="104">
        <f t="shared" si="0"/>
        <v>1.1339238095238096</v>
      </c>
    </row>
    <row r="62" spans="1:5" x14ac:dyDescent="0.2">
      <c r="A62" s="2">
        <v>42675</v>
      </c>
      <c r="B62" s="7">
        <v>2.1815000000000002</v>
      </c>
      <c r="C62" s="7">
        <v>1.049047619047619</v>
      </c>
      <c r="D62"/>
      <c r="E62" s="104">
        <f t="shared" si="0"/>
        <v>1.1324523809523812</v>
      </c>
    </row>
    <row r="63" spans="1:5" x14ac:dyDescent="0.2">
      <c r="A63" s="2">
        <v>42705</v>
      </c>
      <c r="B63" s="7">
        <v>2.2542500000000003</v>
      </c>
      <c r="C63" s="7">
        <v>1.1585714285714286</v>
      </c>
      <c r="D63"/>
      <c r="E63" s="104">
        <f t="shared" si="0"/>
        <v>1.0956785714285717</v>
      </c>
    </row>
    <row r="64" spans="1:5" x14ac:dyDescent="0.2">
      <c r="A64" s="2">
        <v>42736</v>
      </c>
      <c r="B64" s="7">
        <v>2.3490000000000002</v>
      </c>
      <c r="C64" s="7">
        <v>1.1902380952380953</v>
      </c>
      <c r="D64"/>
      <c r="E64" s="104">
        <f t="shared" si="0"/>
        <v>1.1587619047619049</v>
      </c>
    </row>
    <row r="65" spans="1:5" x14ac:dyDescent="0.2">
      <c r="A65" s="2">
        <v>42767</v>
      </c>
      <c r="B65" s="7">
        <v>2.3040000000000003</v>
      </c>
      <c r="C65" s="7">
        <v>1.22</v>
      </c>
      <c r="D65"/>
      <c r="E65" s="104">
        <f t="shared" si="0"/>
        <v>1.0840000000000003</v>
      </c>
    </row>
    <row r="66" spans="1:5" x14ac:dyDescent="0.2">
      <c r="A66" s="2">
        <v>42795</v>
      </c>
      <c r="B66" s="7">
        <v>2.3250000000000002</v>
      </c>
      <c r="C66" s="7">
        <v>1.1583333333333334</v>
      </c>
      <c r="D66"/>
      <c r="E66" s="104">
        <f t="shared" si="0"/>
        <v>1.1666666666666667</v>
      </c>
    </row>
    <row r="67" spans="1:5" x14ac:dyDescent="0.2">
      <c r="A67" s="2">
        <v>42826</v>
      </c>
      <c r="B67" s="7">
        <v>2.4172500000000001</v>
      </c>
      <c r="C67" s="7">
        <v>1.1778571428571429</v>
      </c>
      <c r="D67"/>
      <c r="E67" s="104">
        <f t="shared" si="0"/>
        <v>1.2393928571428572</v>
      </c>
    </row>
    <row r="68" spans="1:5" x14ac:dyDescent="0.2">
      <c r="A68" s="2">
        <v>42856</v>
      </c>
      <c r="B68" s="7">
        <v>2.3914</v>
      </c>
      <c r="C68" s="7">
        <v>1.1509523809523809</v>
      </c>
      <c r="D68"/>
      <c r="E68" s="104">
        <f t="shared" si="0"/>
        <v>1.240447619047619</v>
      </c>
    </row>
    <row r="69" spans="1:5" x14ac:dyDescent="0.2">
      <c r="A69" s="2">
        <v>42887</v>
      </c>
      <c r="B69" s="7">
        <v>2.3465000000000003</v>
      </c>
      <c r="C69" s="7">
        <v>1.0754761904761905</v>
      </c>
      <c r="D69"/>
      <c r="E69" s="104">
        <f t="shared" si="0"/>
        <v>1.2710238095238098</v>
      </c>
    </row>
    <row r="70" spans="1:5" x14ac:dyDescent="0.2">
      <c r="A70" s="2">
        <v>42917</v>
      </c>
      <c r="B70" s="7">
        <v>2.2997999999999998</v>
      </c>
      <c r="C70" s="7">
        <v>1.1028571428571428</v>
      </c>
      <c r="D70"/>
      <c r="E70" s="104">
        <f t="shared" si="0"/>
        <v>1.1969428571428571</v>
      </c>
    </row>
    <row r="71" spans="1:5" x14ac:dyDescent="0.2">
      <c r="A71" s="2">
        <v>42948</v>
      </c>
      <c r="B71" s="7">
        <v>2.3802500000000002</v>
      </c>
      <c r="C71" s="7">
        <v>1.1473809523809524</v>
      </c>
      <c r="D71"/>
      <c r="E71" s="104">
        <f t="shared" si="0"/>
        <v>1.2328690476190478</v>
      </c>
    </row>
    <row r="72" spans="1:5" x14ac:dyDescent="0.2">
      <c r="A72" s="2">
        <v>42979</v>
      </c>
      <c r="B72" s="7">
        <v>2.6452499999999999</v>
      </c>
      <c r="C72" s="7">
        <v>1.2092857142857143</v>
      </c>
      <c r="D72"/>
      <c r="E72" s="104">
        <f t="shared" si="0"/>
        <v>1.4359642857142856</v>
      </c>
    </row>
    <row r="73" spans="1:5" x14ac:dyDescent="0.2">
      <c r="A73" s="2">
        <v>43009</v>
      </c>
      <c r="B73" s="7">
        <v>2.5049999999999999</v>
      </c>
      <c r="C73" s="7">
        <v>1.2585714285714287</v>
      </c>
      <c r="D73"/>
      <c r="E73" s="104">
        <f t="shared" si="0"/>
        <v>1.2464285714285712</v>
      </c>
    </row>
    <row r="74" spans="1:5" x14ac:dyDescent="0.2">
      <c r="A74" s="2">
        <v>43040</v>
      </c>
      <c r="B74" s="7">
        <v>2.5635000000000003</v>
      </c>
      <c r="C74" s="7">
        <v>1.3709523809523809</v>
      </c>
      <c r="D74"/>
      <c r="E74" s="104">
        <f t="shared" si="0"/>
        <v>1.1925476190476194</v>
      </c>
    </row>
    <row r="75" spans="1:5" x14ac:dyDescent="0.2">
      <c r="A75" s="2">
        <v>43070</v>
      </c>
      <c r="B75" s="7">
        <v>2.47675</v>
      </c>
      <c r="C75" s="7">
        <v>1.4128571428571428</v>
      </c>
      <c r="D75"/>
      <c r="E75" s="104">
        <f t="shared" si="0"/>
        <v>1.0638928571428572</v>
      </c>
    </row>
    <row r="76" spans="1:5" x14ac:dyDescent="0.2">
      <c r="A76" s="2">
        <v>43101</v>
      </c>
      <c r="B76" s="7">
        <v>2.5546000000000002</v>
      </c>
      <c r="C76" s="7">
        <v>1.4928095238095238</v>
      </c>
      <c r="D76"/>
      <c r="E76" s="104">
        <f t="shared" si="0"/>
        <v>1.0617904761904764</v>
      </c>
    </row>
    <row r="77" spans="1:5" x14ac:dyDescent="0.2">
      <c r="A77" s="2">
        <v>43132</v>
      </c>
      <c r="B77" s="7">
        <v>2.58725</v>
      </c>
      <c r="C77" s="7">
        <v>1.4573809523809524</v>
      </c>
      <c r="D77"/>
      <c r="E77" s="104">
        <f t="shared" si="0"/>
        <v>1.1298690476190476</v>
      </c>
    </row>
    <row r="78" spans="1:5" x14ac:dyDescent="0.2">
      <c r="A78" s="2">
        <v>43160</v>
      </c>
      <c r="B78" s="7">
        <v>2.6338709999999996</v>
      </c>
      <c r="C78" s="7">
        <v>1.4404761904761905</v>
      </c>
      <c r="D78"/>
      <c r="E78" s="104">
        <f t="shared" si="0"/>
        <v>1.1933948095238092</v>
      </c>
    </row>
    <row r="79" spans="1:5" x14ac:dyDescent="0.2">
      <c r="A79" s="2">
        <v>43191</v>
      </c>
      <c r="B79" s="7">
        <v>2.6935280000000001</v>
      </c>
      <c r="C79" s="7">
        <v>1.4047619047619047</v>
      </c>
      <c r="D79"/>
      <c r="E79" s="104">
        <f t="shared" si="0"/>
        <v>1.2887660952380955</v>
      </c>
    </row>
    <row r="80" spans="1:5" x14ac:dyDescent="0.2">
      <c r="A80" s="2">
        <v>43221</v>
      </c>
      <c r="B80" s="7">
        <v>2.706245</v>
      </c>
      <c r="C80" s="7">
        <v>1.3571428571428572</v>
      </c>
      <c r="D80"/>
      <c r="E80" s="104">
        <f t="shared" si="0"/>
        <v>1.3491021428571428</v>
      </c>
    </row>
    <row r="81" spans="1:7" x14ac:dyDescent="0.2">
      <c r="A81" s="2">
        <v>43252</v>
      </c>
      <c r="B81" s="7">
        <v>2.6888780000000003</v>
      </c>
      <c r="C81" s="7">
        <v>1.3333333333333333</v>
      </c>
      <c r="D81"/>
      <c r="E81" s="104">
        <f t="shared" si="0"/>
        <v>1.3555446666666671</v>
      </c>
    </row>
    <row r="82" spans="1:7" x14ac:dyDescent="0.2">
      <c r="A82" s="2">
        <v>43282</v>
      </c>
      <c r="B82" s="7">
        <v>2.6495280000000001</v>
      </c>
      <c r="C82" s="7">
        <v>1.3095238095238095</v>
      </c>
      <c r="D82"/>
      <c r="E82" s="104">
        <f t="shared" si="0"/>
        <v>1.3400041904761906</v>
      </c>
      <c r="F82" s="11"/>
      <c r="G82" s="11"/>
    </row>
    <row r="83" spans="1:7" x14ac:dyDescent="0.2">
      <c r="A83" s="2">
        <v>43313</v>
      </c>
      <c r="B83" s="7">
        <v>2.63259</v>
      </c>
      <c r="C83" s="7">
        <v>1.3095238095238095</v>
      </c>
      <c r="D83"/>
      <c r="E83" s="104">
        <f t="shared" si="0"/>
        <v>1.3230661904761905</v>
      </c>
    </row>
    <row r="84" spans="1:7" x14ac:dyDescent="0.2">
      <c r="A84" s="2">
        <v>43344</v>
      </c>
      <c r="B84" s="7">
        <v>2.598061</v>
      </c>
      <c r="C84" s="7">
        <v>1.3095238095238095</v>
      </c>
      <c r="D84"/>
      <c r="E84" s="104">
        <f t="shared" si="0"/>
        <v>1.2885371904761904</v>
      </c>
    </row>
    <row r="85" spans="1:7" x14ac:dyDescent="0.2">
      <c r="A85" s="2">
        <v>43374</v>
      </c>
      <c r="B85" s="7">
        <v>2.5656639999999999</v>
      </c>
      <c r="C85" s="7">
        <v>1.3095238095238095</v>
      </c>
      <c r="D85"/>
      <c r="E85" s="104">
        <f t="shared" si="0"/>
        <v>1.2561401904761904</v>
      </c>
    </row>
    <row r="86" spans="1:7" x14ac:dyDescent="0.2">
      <c r="A86" s="2">
        <v>43405</v>
      </c>
      <c r="B86" s="7">
        <v>2.484521</v>
      </c>
      <c r="C86" s="7">
        <v>1.3095238095238095</v>
      </c>
      <c r="D86"/>
      <c r="E86" s="104">
        <f t="shared" si="0"/>
        <v>1.1749971904761904</v>
      </c>
    </row>
    <row r="87" spans="1:7" x14ac:dyDescent="0.2">
      <c r="A87" s="2">
        <v>43435</v>
      </c>
      <c r="B87" s="7">
        <v>2.4309810000000001</v>
      </c>
      <c r="C87" s="7">
        <v>1.3095238095238095</v>
      </c>
      <c r="D87"/>
      <c r="E87" s="104">
        <f t="shared" si="0"/>
        <v>1.1214571904761905</v>
      </c>
    </row>
    <row r="88" spans="1:7" x14ac:dyDescent="0.2">
      <c r="A88" s="2">
        <v>43466</v>
      </c>
      <c r="B88" s="7">
        <v>2.3880729999999999</v>
      </c>
      <c r="C88" s="7">
        <v>1.3095238095238095</v>
      </c>
      <c r="D88"/>
      <c r="E88" s="104">
        <f t="shared" si="0"/>
        <v>1.0785491904761904</v>
      </c>
    </row>
    <row r="89" spans="1:7" x14ac:dyDescent="0.2">
      <c r="A89" s="2">
        <v>43497</v>
      </c>
      <c r="B89" s="7">
        <v>2.4074930000000001</v>
      </c>
      <c r="C89" s="7">
        <v>1.3095238095238095</v>
      </c>
      <c r="D89"/>
      <c r="E89" s="104">
        <f t="shared" si="0"/>
        <v>1.0979691904761906</v>
      </c>
    </row>
    <row r="90" spans="1:7" x14ac:dyDescent="0.2">
      <c r="A90" s="2">
        <v>43525</v>
      </c>
      <c r="B90" s="7">
        <v>2.5322819999999999</v>
      </c>
      <c r="C90" s="7">
        <v>1.3095238095238095</v>
      </c>
      <c r="D90"/>
      <c r="E90" s="104">
        <f t="shared" si="0"/>
        <v>1.2227581904761904</v>
      </c>
    </row>
    <row r="91" spans="1:7" x14ac:dyDescent="0.2">
      <c r="A91" s="2">
        <v>43556</v>
      </c>
      <c r="B91" s="7">
        <v>2.6124520000000002</v>
      </c>
      <c r="C91" s="7">
        <v>1.3095238095238095</v>
      </c>
      <c r="D91"/>
      <c r="E91" s="104">
        <f t="shared" si="0"/>
        <v>1.3029281904761907</v>
      </c>
    </row>
    <row r="92" spans="1:7" x14ac:dyDescent="0.2">
      <c r="A92" s="2">
        <v>43586</v>
      </c>
      <c r="B92" s="7">
        <v>2.6720489999999999</v>
      </c>
      <c r="C92" s="7">
        <v>1.3333333333333333</v>
      </c>
      <c r="D92"/>
      <c r="E92" s="104">
        <f t="shared" ref="E92:E99" si="1">B92-C92</f>
        <v>1.3387156666666666</v>
      </c>
    </row>
    <row r="93" spans="1:7" x14ac:dyDescent="0.2">
      <c r="A93" s="2">
        <v>43617</v>
      </c>
      <c r="B93" s="7">
        <v>2.6905779999999999</v>
      </c>
      <c r="C93" s="7">
        <v>1.3333333333333333</v>
      </c>
      <c r="D93"/>
      <c r="E93" s="104">
        <f t="shared" si="1"/>
        <v>1.3572446666666667</v>
      </c>
    </row>
    <row r="94" spans="1:7" x14ac:dyDescent="0.2">
      <c r="A94" s="2">
        <v>43647</v>
      </c>
      <c r="B94" s="7">
        <v>2.6914640000000003</v>
      </c>
      <c r="C94" s="7">
        <v>1.3571428571428572</v>
      </c>
      <c r="D94"/>
      <c r="E94" s="104">
        <f t="shared" si="1"/>
        <v>1.3343211428571431</v>
      </c>
    </row>
    <row r="95" spans="1:7" x14ac:dyDescent="0.2">
      <c r="A95" s="2">
        <v>43678</v>
      </c>
      <c r="B95" s="7">
        <v>2.6696780000000002</v>
      </c>
      <c r="C95" s="7">
        <v>1.3571428571428572</v>
      </c>
      <c r="D95"/>
      <c r="E95" s="104">
        <f t="shared" si="1"/>
        <v>1.312535142857143</v>
      </c>
    </row>
    <row r="96" spans="1:7" x14ac:dyDescent="0.2">
      <c r="A96" s="2">
        <v>43709</v>
      </c>
      <c r="B96" s="7">
        <v>2.6095489999999999</v>
      </c>
      <c r="C96" s="7">
        <v>1.3571428571428572</v>
      </c>
      <c r="D96"/>
      <c r="E96" s="104">
        <f t="shared" si="1"/>
        <v>1.2524061428571427</v>
      </c>
    </row>
    <row r="97" spans="1:5" x14ac:dyDescent="0.2">
      <c r="A97" s="2">
        <v>43739</v>
      </c>
      <c r="B97" s="7">
        <v>2.5876229999999998</v>
      </c>
      <c r="C97" s="7">
        <v>1.3809523809523809</v>
      </c>
      <c r="D97"/>
      <c r="E97" s="104">
        <f t="shared" si="1"/>
        <v>1.2066706190476189</v>
      </c>
    </row>
    <row r="98" spans="1:5" x14ac:dyDescent="0.2">
      <c r="A98" s="2">
        <v>43770</v>
      </c>
      <c r="B98" s="7">
        <v>2.537261</v>
      </c>
      <c r="C98" s="7">
        <v>1.3809523809523809</v>
      </c>
      <c r="D98"/>
      <c r="E98" s="104">
        <f t="shared" si="1"/>
        <v>1.1563086190476191</v>
      </c>
    </row>
    <row r="99" spans="1:5" x14ac:dyDescent="0.2">
      <c r="A99" s="84">
        <v>43800</v>
      </c>
      <c r="B99" s="85">
        <v>2.5030770000000002</v>
      </c>
      <c r="C99" s="85">
        <v>1.4047619047619047</v>
      </c>
      <c r="D99" s="12"/>
      <c r="E99" s="105">
        <f t="shared" si="1"/>
        <v>1.0983150952380956</v>
      </c>
    </row>
    <row r="100" spans="1:5" x14ac:dyDescent="0.2">
      <c r="A100" t="s">
        <v>360</v>
      </c>
    </row>
    <row r="101" spans="1:5" x14ac:dyDescent="0.2">
      <c r="A101" s="40" t="s">
        <v>187</v>
      </c>
    </row>
    <row r="102" spans="1:5" x14ac:dyDescent="0.2">
      <c r="A102"/>
    </row>
    <row r="103" spans="1:5" x14ac:dyDescent="0.2">
      <c r="A103" s="6"/>
      <c r="B103" s="6" t="s">
        <v>0</v>
      </c>
    </row>
    <row r="104" spans="1:5" x14ac:dyDescent="0.2">
      <c r="A104" s="3">
        <v>50</v>
      </c>
      <c r="B104">
        <v>0</v>
      </c>
    </row>
    <row r="105" spans="1:5" x14ac:dyDescent="0.2">
      <c r="A105" s="3">
        <v>50</v>
      </c>
      <c r="B105">
        <v>1</v>
      </c>
    </row>
  </sheetData>
  <phoneticPr fontId="0" type="noConversion"/>
  <hyperlinks>
    <hyperlink ref="A3" location="Contents!B4" display="Return to Contents"/>
  </hyperlinks>
  <pageMargins left="0.75" right="0.75" top="1" bottom="1" header="0.5" footer="0.5"/>
  <pageSetup scale="74" fitToHeight="2" orientation="landscape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>
    <pageSetUpPr fitToPage="1"/>
  </sheetPr>
  <dimension ref="A2:O105"/>
  <sheetViews>
    <sheetView workbookViewId="0"/>
  </sheetViews>
  <sheetFormatPr defaultRowHeight="12.75" x14ac:dyDescent="0.2"/>
  <cols>
    <col min="1" max="1" width="9.140625" style="2"/>
    <col min="2" max="4" width="9.140625" style="7"/>
  </cols>
  <sheetData>
    <row r="2" spans="1:15" ht="15.75" x14ac:dyDescent="0.25">
      <c r="A2" s="63" t="s">
        <v>358</v>
      </c>
      <c r="G2" s="1"/>
    </row>
    <row r="3" spans="1:15" x14ac:dyDescent="0.2">
      <c r="A3" s="29" t="s">
        <v>32</v>
      </c>
    </row>
    <row r="12" spans="1:15" x14ac:dyDescent="0.2">
      <c r="O12" s="40" t="s">
        <v>350</v>
      </c>
    </row>
    <row r="25" spans="1:10" x14ac:dyDescent="0.2">
      <c r="B25" s="7" t="s">
        <v>82</v>
      </c>
      <c r="F25" s="126"/>
      <c r="G25" s="126"/>
      <c r="H25" s="126"/>
      <c r="I25" s="126"/>
      <c r="J25" s="126"/>
    </row>
    <row r="26" spans="1:10" x14ac:dyDescent="0.2">
      <c r="B26" s="44"/>
      <c r="C26" s="44" t="s">
        <v>53</v>
      </c>
      <c r="D26"/>
      <c r="E26" s="101" t="s">
        <v>8</v>
      </c>
      <c r="F26" s="126"/>
      <c r="G26" s="126"/>
      <c r="H26" s="126"/>
      <c r="I26" s="126"/>
      <c r="J26" s="126"/>
    </row>
    <row r="27" spans="1:10" x14ac:dyDescent="0.2">
      <c r="A27" s="5" t="s">
        <v>2</v>
      </c>
      <c r="B27" s="45" t="s">
        <v>19</v>
      </c>
      <c r="C27" s="45" t="s">
        <v>54</v>
      </c>
      <c r="D27"/>
      <c r="E27" s="102" t="s">
        <v>101</v>
      </c>
      <c r="F27" s="126"/>
      <c r="G27" s="126"/>
      <c r="H27" s="126"/>
      <c r="I27" s="126"/>
      <c r="J27" s="126"/>
    </row>
    <row r="28" spans="1:10" x14ac:dyDescent="0.2">
      <c r="A28" s="2">
        <v>41640</v>
      </c>
      <c r="B28" s="7">
        <v>3.8932500000000001</v>
      </c>
      <c r="C28" s="7">
        <v>2.2280952380952379</v>
      </c>
      <c r="D28"/>
      <c r="E28" s="103">
        <f>B28-C28</f>
        <v>1.6651547619047622</v>
      </c>
      <c r="F28" s="10"/>
      <c r="G28" s="2"/>
    </row>
    <row r="29" spans="1:10" x14ac:dyDescent="0.2">
      <c r="A29" s="2">
        <v>41671</v>
      </c>
      <c r="B29" s="7">
        <v>3.9835000000000003</v>
      </c>
      <c r="C29" s="7">
        <v>2.3657142857142857</v>
      </c>
      <c r="D29"/>
      <c r="E29" s="104">
        <f t="shared" ref="E29:E92" si="0">B29-C29</f>
        <v>1.6177857142857146</v>
      </c>
    </row>
    <row r="30" spans="1:10" x14ac:dyDescent="0.2">
      <c r="A30" s="2">
        <v>41699</v>
      </c>
      <c r="B30" s="7">
        <v>4.0006000000000004</v>
      </c>
      <c r="C30" s="7">
        <v>2.3830952380952382</v>
      </c>
      <c r="D30"/>
      <c r="E30" s="104">
        <f t="shared" si="0"/>
        <v>1.6175047619047622</v>
      </c>
    </row>
    <row r="31" spans="1:10" x14ac:dyDescent="0.2">
      <c r="A31" s="2">
        <v>41730</v>
      </c>
      <c r="B31" s="7">
        <v>3.9642500000000003</v>
      </c>
      <c r="C31" s="7">
        <v>2.3845238095238095</v>
      </c>
      <c r="D31"/>
      <c r="E31" s="104">
        <f t="shared" si="0"/>
        <v>1.5797261904761908</v>
      </c>
    </row>
    <row r="32" spans="1:10" x14ac:dyDescent="0.2">
      <c r="A32" s="2">
        <v>41760</v>
      </c>
      <c r="B32" s="7">
        <v>3.9427499999999998</v>
      </c>
      <c r="C32" s="7">
        <v>2.3954761904761903</v>
      </c>
      <c r="D32"/>
      <c r="E32" s="104">
        <f t="shared" si="0"/>
        <v>1.5472738095238094</v>
      </c>
    </row>
    <row r="33" spans="1:5" x14ac:dyDescent="0.2">
      <c r="A33" s="2">
        <v>41791</v>
      </c>
      <c r="B33" s="7">
        <v>3.9062000000000001</v>
      </c>
      <c r="C33" s="7">
        <v>2.4407142857142858</v>
      </c>
      <c r="D33"/>
      <c r="E33" s="104">
        <f t="shared" si="0"/>
        <v>1.4654857142857143</v>
      </c>
    </row>
    <row r="34" spans="1:5" x14ac:dyDescent="0.2">
      <c r="A34" s="2">
        <v>41821</v>
      </c>
      <c r="B34" s="7">
        <v>3.8835000000000002</v>
      </c>
      <c r="C34" s="7">
        <v>2.41</v>
      </c>
      <c r="D34"/>
      <c r="E34" s="104">
        <f t="shared" si="0"/>
        <v>1.4735</v>
      </c>
    </row>
    <row r="35" spans="1:5" x14ac:dyDescent="0.2">
      <c r="A35" s="2">
        <v>41852</v>
      </c>
      <c r="B35" s="7">
        <v>3.8380000000000001</v>
      </c>
      <c r="C35" s="7">
        <v>2.2764285714285712</v>
      </c>
      <c r="D35"/>
      <c r="E35" s="104">
        <f t="shared" si="0"/>
        <v>1.5615714285714288</v>
      </c>
    </row>
    <row r="36" spans="1:5" x14ac:dyDescent="0.2">
      <c r="A36" s="2">
        <v>41883</v>
      </c>
      <c r="B36" s="7">
        <v>3.7924000000000002</v>
      </c>
      <c r="C36" s="7">
        <v>2.1966666666666668</v>
      </c>
      <c r="D36"/>
      <c r="E36" s="104">
        <f t="shared" si="0"/>
        <v>1.5957333333333334</v>
      </c>
    </row>
    <row r="37" spans="1:5" x14ac:dyDescent="0.2">
      <c r="A37" s="2">
        <v>41913</v>
      </c>
      <c r="B37" s="7">
        <v>3.6805000000000003</v>
      </c>
      <c r="C37" s="7">
        <v>2.0235714285714286</v>
      </c>
      <c r="D37"/>
      <c r="E37" s="104">
        <f t="shared" si="0"/>
        <v>1.6569285714285718</v>
      </c>
    </row>
    <row r="38" spans="1:5" x14ac:dyDescent="0.2">
      <c r="A38" s="2">
        <v>41944</v>
      </c>
      <c r="B38" s="7">
        <v>3.6472500000000001</v>
      </c>
      <c r="C38" s="7">
        <v>1.8014285714285714</v>
      </c>
      <c r="D38"/>
      <c r="E38" s="104">
        <f t="shared" si="0"/>
        <v>1.8458214285714287</v>
      </c>
    </row>
    <row r="39" spans="1:5" x14ac:dyDescent="0.2">
      <c r="A39" s="2">
        <v>41974</v>
      </c>
      <c r="B39" s="7">
        <v>3.4106000000000001</v>
      </c>
      <c r="C39" s="7">
        <v>1.4452380952380952</v>
      </c>
      <c r="D39"/>
      <c r="E39" s="104">
        <f t="shared" si="0"/>
        <v>1.9653619047619049</v>
      </c>
    </row>
    <row r="40" spans="1:5" x14ac:dyDescent="0.2">
      <c r="A40" s="2">
        <v>42005</v>
      </c>
      <c r="B40" s="7">
        <v>2.9972500000000002</v>
      </c>
      <c r="C40" s="7">
        <v>1.1190476190476191</v>
      </c>
      <c r="D40"/>
      <c r="E40" s="104">
        <f t="shared" si="0"/>
        <v>1.8782023809523811</v>
      </c>
    </row>
    <row r="41" spans="1:5" x14ac:dyDescent="0.2">
      <c r="A41" s="2">
        <v>42036</v>
      </c>
      <c r="B41" s="7">
        <v>2.8577499999999998</v>
      </c>
      <c r="C41" s="7">
        <v>1.1647619047619047</v>
      </c>
      <c r="D41"/>
      <c r="E41" s="104">
        <f t="shared" si="0"/>
        <v>1.6929880952380951</v>
      </c>
    </row>
    <row r="42" spans="1:5" x14ac:dyDescent="0.2">
      <c r="A42" s="2">
        <v>42064</v>
      </c>
      <c r="B42" s="7">
        <v>2.8969999999999998</v>
      </c>
      <c r="C42" s="7">
        <v>1.1426190476190476</v>
      </c>
      <c r="D42"/>
      <c r="E42" s="104">
        <f t="shared" si="0"/>
        <v>1.7543809523809522</v>
      </c>
    </row>
    <row r="43" spans="1:5" x14ac:dyDescent="0.2">
      <c r="A43" s="2">
        <v>42095</v>
      </c>
      <c r="B43" s="7">
        <v>2.7822500000000003</v>
      </c>
      <c r="C43" s="7">
        <v>1.2740476190476191</v>
      </c>
      <c r="D43"/>
      <c r="E43" s="104">
        <f t="shared" si="0"/>
        <v>1.5082023809523812</v>
      </c>
    </row>
    <row r="44" spans="1:5" x14ac:dyDescent="0.2">
      <c r="A44" s="2">
        <v>42125</v>
      </c>
      <c r="B44" s="7">
        <v>2.8875000000000002</v>
      </c>
      <c r="C44" s="7">
        <v>1.3964285714285714</v>
      </c>
      <c r="D44"/>
      <c r="E44" s="104">
        <f t="shared" si="0"/>
        <v>1.4910714285714288</v>
      </c>
    </row>
    <row r="45" spans="1:5" x14ac:dyDescent="0.2">
      <c r="A45" s="2">
        <v>42156</v>
      </c>
      <c r="B45" s="7">
        <v>2.8730000000000002</v>
      </c>
      <c r="C45" s="7">
        <v>1.4314285714285715</v>
      </c>
      <c r="D45"/>
      <c r="E45" s="104">
        <f t="shared" si="0"/>
        <v>1.4415714285714287</v>
      </c>
    </row>
    <row r="46" spans="1:5" x14ac:dyDescent="0.2">
      <c r="A46" s="2">
        <v>42186</v>
      </c>
      <c r="B46" s="7">
        <v>2.78775</v>
      </c>
      <c r="C46" s="7">
        <v>1.2714285714285714</v>
      </c>
      <c r="D46"/>
      <c r="E46" s="104">
        <f t="shared" si="0"/>
        <v>1.5163214285714286</v>
      </c>
    </row>
    <row r="47" spans="1:5" x14ac:dyDescent="0.2">
      <c r="A47" s="2">
        <v>42217</v>
      </c>
      <c r="B47" s="7">
        <v>2.5950000000000002</v>
      </c>
      <c r="C47" s="7">
        <v>1.0707142857142857</v>
      </c>
      <c r="D47"/>
      <c r="E47" s="104">
        <f t="shared" si="0"/>
        <v>1.5242857142857145</v>
      </c>
    </row>
    <row r="48" spans="1:5" x14ac:dyDescent="0.2">
      <c r="A48" s="2">
        <v>42248</v>
      </c>
      <c r="B48" s="7">
        <v>2.5049999999999999</v>
      </c>
      <c r="C48" s="7">
        <v>1.0566666666666666</v>
      </c>
      <c r="D48"/>
      <c r="E48" s="104">
        <f t="shared" si="0"/>
        <v>1.4483333333333333</v>
      </c>
    </row>
    <row r="49" spans="1:5" x14ac:dyDescent="0.2">
      <c r="A49" s="2">
        <v>42278</v>
      </c>
      <c r="B49" s="7">
        <v>2.51925</v>
      </c>
      <c r="C49" s="7">
        <v>1.065952380952381</v>
      </c>
      <c r="D49"/>
      <c r="E49" s="104">
        <f t="shared" si="0"/>
        <v>1.453297619047619</v>
      </c>
    </row>
    <row r="50" spans="1:5" x14ac:dyDescent="0.2">
      <c r="A50" s="2">
        <v>42309</v>
      </c>
      <c r="B50" s="7">
        <v>2.4670000000000001</v>
      </c>
      <c r="C50" s="7">
        <v>0.98642857142857143</v>
      </c>
      <c r="D50"/>
      <c r="E50" s="104">
        <f t="shared" si="0"/>
        <v>1.4805714285714286</v>
      </c>
    </row>
    <row r="51" spans="1:5" x14ac:dyDescent="0.2">
      <c r="A51" s="2">
        <v>42339</v>
      </c>
      <c r="B51" s="7">
        <v>2.3090000000000002</v>
      </c>
      <c r="C51" s="7">
        <v>0.84833333333333349</v>
      </c>
      <c r="D51"/>
      <c r="E51" s="104">
        <f t="shared" si="0"/>
        <v>1.4606666666666666</v>
      </c>
    </row>
    <row r="52" spans="1:5" x14ac:dyDescent="0.2">
      <c r="A52" s="2">
        <v>42370</v>
      </c>
      <c r="B52" s="7">
        <v>2.1427499999999999</v>
      </c>
      <c r="C52" s="7">
        <v>0.71404761904761904</v>
      </c>
      <c r="D52"/>
      <c r="E52" s="104">
        <f t="shared" si="0"/>
        <v>1.4287023809523809</v>
      </c>
    </row>
    <row r="53" spans="1:5" x14ac:dyDescent="0.2">
      <c r="A53" s="2">
        <v>42401</v>
      </c>
      <c r="B53" s="7">
        <v>1.9982</v>
      </c>
      <c r="C53" s="7">
        <v>0.67928571428571427</v>
      </c>
      <c r="D53"/>
      <c r="E53" s="104">
        <f t="shared" si="0"/>
        <v>1.3189142857142857</v>
      </c>
    </row>
    <row r="54" spans="1:5" x14ac:dyDescent="0.2">
      <c r="A54" s="2">
        <v>42430</v>
      </c>
      <c r="B54" s="7">
        <v>2.09</v>
      </c>
      <c r="C54" s="7">
        <v>0.8052380952380952</v>
      </c>
      <c r="D54"/>
      <c r="E54" s="104">
        <f t="shared" si="0"/>
        <v>1.2847619047619045</v>
      </c>
    </row>
    <row r="55" spans="1:5" x14ac:dyDescent="0.2">
      <c r="A55" s="2">
        <v>42461</v>
      </c>
      <c r="B55" s="7">
        <v>2.1515</v>
      </c>
      <c r="C55" s="7">
        <v>0.89785714285714291</v>
      </c>
      <c r="D55"/>
      <c r="E55" s="104">
        <f t="shared" si="0"/>
        <v>1.2536428571428571</v>
      </c>
    </row>
    <row r="56" spans="1:5" x14ac:dyDescent="0.2">
      <c r="A56" s="2">
        <v>42491</v>
      </c>
      <c r="B56" s="7">
        <v>2.3146</v>
      </c>
      <c r="C56" s="7">
        <v>1.0209523809523811</v>
      </c>
      <c r="D56"/>
      <c r="E56" s="104">
        <f t="shared" si="0"/>
        <v>1.2936476190476189</v>
      </c>
    </row>
    <row r="57" spans="1:5" x14ac:dyDescent="0.2">
      <c r="A57" s="2">
        <v>42522</v>
      </c>
      <c r="B57" s="7">
        <v>2.4224999999999999</v>
      </c>
      <c r="C57" s="7">
        <v>1.0942857142857143</v>
      </c>
      <c r="D57"/>
      <c r="E57" s="104">
        <f t="shared" si="0"/>
        <v>1.3282142857142856</v>
      </c>
    </row>
    <row r="58" spans="1:5" x14ac:dyDescent="0.2">
      <c r="A58" s="2">
        <v>42552</v>
      </c>
      <c r="B58" s="7">
        <v>2.4045000000000001</v>
      </c>
      <c r="C58" s="7">
        <v>1.03</v>
      </c>
      <c r="D58"/>
      <c r="E58" s="104">
        <f t="shared" si="0"/>
        <v>1.3745000000000001</v>
      </c>
    </row>
    <row r="59" spans="1:5" x14ac:dyDescent="0.2">
      <c r="A59" s="2">
        <v>42583</v>
      </c>
      <c r="B59" s="7">
        <v>2.3506</v>
      </c>
      <c r="C59" s="7">
        <v>1.0166666666666666</v>
      </c>
      <c r="D59"/>
      <c r="E59" s="104">
        <f t="shared" si="0"/>
        <v>1.3339333333333334</v>
      </c>
    </row>
    <row r="60" spans="1:5" x14ac:dyDescent="0.2">
      <c r="A60" s="2">
        <v>42614</v>
      </c>
      <c r="B60" s="7">
        <v>2.39425</v>
      </c>
      <c r="C60" s="7">
        <v>1.0173809523809523</v>
      </c>
      <c r="D60"/>
      <c r="E60" s="104">
        <f t="shared" si="0"/>
        <v>1.3768690476190477</v>
      </c>
    </row>
    <row r="61" spans="1:5" x14ac:dyDescent="0.2">
      <c r="A61" s="2">
        <v>42644</v>
      </c>
      <c r="B61" s="7">
        <v>2.4544000000000001</v>
      </c>
      <c r="C61" s="7">
        <v>1.1154761904761905</v>
      </c>
      <c r="D61"/>
      <c r="E61" s="104">
        <f t="shared" si="0"/>
        <v>1.3389238095238096</v>
      </c>
    </row>
    <row r="62" spans="1:5" x14ac:dyDescent="0.2">
      <c r="A62" s="2">
        <v>42675</v>
      </c>
      <c r="B62" s="7">
        <v>2.4384999999999999</v>
      </c>
      <c r="C62" s="7">
        <v>1.049047619047619</v>
      </c>
      <c r="D62"/>
      <c r="E62" s="104">
        <f t="shared" si="0"/>
        <v>1.3894523809523809</v>
      </c>
    </row>
    <row r="63" spans="1:5" x14ac:dyDescent="0.2">
      <c r="A63" s="2">
        <v>42705</v>
      </c>
      <c r="B63" s="7">
        <v>2.5099999999999998</v>
      </c>
      <c r="C63" s="7">
        <v>1.1585714285714286</v>
      </c>
      <c r="D63"/>
      <c r="E63" s="104">
        <f t="shared" si="0"/>
        <v>1.3514285714285712</v>
      </c>
    </row>
    <row r="64" spans="1:5" x14ac:dyDescent="0.2">
      <c r="A64" s="2">
        <v>42736</v>
      </c>
      <c r="B64" s="7">
        <v>2.5798000000000001</v>
      </c>
      <c r="C64" s="7">
        <v>1.1902380952380953</v>
      </c>
      <c r="D64"/>
      <c r="E64" s="104">
        <f t="shared" si="0"/>
        <v>1.3895619047619048</v>
      </c>
    </row>
    <row r="65" spans="1:5" x14ac:dyDescent="0.2">
      <c r="A65" s="2">
        <v>42767</v>
      </c>
      <c r="B65" s="7">
        <v>2.5680000000000001</v>
      </c>
      <c r="C65" s="7">
        <v>1.22</v>
      </c>
      <c r="D65"/>
      <c r="E65" s="104">
        <f t="shared" si="0"/>
        <v>1.3480000000000001</v>
      </c>
    </row>
    <row r="66" spans="1:5" x14ac:dyDescent="0.2">
      <c r="A66" s="2">
        <v>42795</v>
      </c>
      <c r="B66" s="7">
        <v>2.5535000000000001</v>
      </c>
      <c r="C66" s="7">
        <v>1.1583333333333334</v>
      </c>
      <c r="D66"/>
      <c r="E66" s="104">
        <f t="shared" si="0"/>
        <v>1.3951666666666667</v>
      </c>
    </row>
    <row r="67" spans="1:5" x14ac:dyDescent="0.2">
      <c r="A67" s="2">
        <v>42826</v>
      </c>
      <c r="B67" s="7">
        <v>2.5825</v>
      </c>
      <c r="C67" s="7">
        <v>1.1778571428571429</v>
      </c>
      <c r="D67"/>
      <c r="E67" s="104">
        <f t="shared" si="0"/>
        <v>1.4046428571428571</v>
      </c>
    </row>
    <row r="68" spans="1:5" x14ac:dyDescent="0.2">
      <c r="A68" s="2">
        <v>42856</v>
      </c>
      <c r="B68" s="7">
        <v>2.5604</v>
      </c>
      <c r="C68" s="7">
        <v>1.1509523809523809</v>
      </c>
      <c r="D68"/>
      <c r="E68" s="104">
        <f t="shared" si="0"/>
        <v>1.4094476190476191</v>
      </c>
    </row>
    <row r="69" spans="1:5" x14ac:dyDescent="0.2">
      <c r="A69" s="2">
        <v>42887</v>
      </c>
      <c r="B69" s="7">
        <v>2.5105</v>
      </c>
      <c r="C69" s="7">
        <v>1.0754761904761905</v>
      </c>
      <c r="D69"/>
      <c r="E69" s="104">
        <f t="shared" si="0"/>
        <v>1.4350238095238095</v>
      </c>
    </row>
    <row r="70" spans="1:5" x14ac:dyDescent="0.2">
      <c r="A70" s="2">
        <v>42917</v>
      </c>
      <c r="B70" s="7">
        <v>2.4964</v>
      </c>
      <c r="C70" s="7">
        <v>1.1028571428571428</v>
      </c>
      <c r="D70"/>
      <c r="E70" s="104">
        <f t="shared" si="0"/>
        <v>1.3935428571428572</v>
      </c>
    </row>
    <row r="71" spans="1:5" x14ac:dyDescent="0.2">
      <c r="A71" s="2">
        <v>42948</v>
      </c>
      <c r="B71" s="7">
        <v>2.5950000000000002</v>
      </c>
      <c r="C71" s="7">
        <v>1.1473809523809524</v>
      </c>
      <c r="D71"/>
      <c r="E71" s="104">
        <f t="shared" si="0"/>
        <v>1.4476190476190478</v>
      </c>
    </row>
    <row r="72" spans="1:5" x14ac:dyDescent="0.2">
      <c r="A72" s="2">
        <v>42979</v>
      </c>
      <c r="B72" s="7">
        <v>2.7847500000000003</v>
      </c>
      <c r="C72" s="7">
        <v>1.2092857142857143</v>
      </c>
      <c r="D72"/>
      <c r="E72" s="104">
        <f t="shared" si="0"/>
        <v>1.575464285714286</v>
      </c>
    </row>
    <row r="73" spans="1:5" x14ac:dyDescent="0.2">
      <c r="A73" s="2">
        <v>43009</v>
      </c>
      <c r="B73" s="7">
        <v>2.7942</v>
      </c>
      <c r="C73" s="7">
        <v>1.2585714285714287</v>
      </c>
      <c r="D73"/>
      <c r="E73" s="104">
        <f t="shared" si="0"/>
        <v>1.5356285714285713</v>
      </c>
    </row>
    <row r="74" spans="1:5" x14ac:dyDescent="0.2">
      <c r="A74" s="2">
        <v>43040</v>
      </c>
      <c r="B74" s="7">
        <v>2.9087499999999999</v>
      </c>
      <c r="C74" s="7">
        <v>1.3709523809523809</v>
      </c>
      <c r="D74"/>
      <c r="E74" s="104">
        <f t="shared" si="0"/>
        <v>1.537797619047619</v>
      </c>
    </row>
    <row r="75" spans="1:5" x14ac:dyDescent="0.2">
      <c r="A75" s="2">
        <v>43070</v>
      </c>
      <c r="B75" s="7">
        <v>2.9089999999999998</v>
      </c>
      <c r="C75" s="7">
        <v>1.4128571428571428</v>
      </c>
      <c r="D75"/>
      <c r="E75" s="104">
        <f t="shared" si="0"/>
        <v>1.496142857142857</v>
      </c>
    </row>
    <row r="76" spans="1:5" x14ac:dyDescent="0.2">
      <c r="A76" s="2">
        <v>43101</v>
      </c>
      <c r="B76" s="7">
        <v>3.0183999999999997</v>
      </c>
      <c r="C76" s="7">
        <v>1.4928095238095238</v>
      </c>
      <c r="D76"/>
      <c r="E76" s="104">
        <f t="shared" si="0"/>
        <v>1.5255904761904759</v>
      </c>
    </row>
    <row r="77" spans="1:5" x14ac:dyDescent="0.2">
      <c r="A77" s="2">
        <v>43132</v>
      </c>
      <c r="B77" s="7">
        <v>3.04575</v>
      </c>
      <c r="C77" s="7">
        <v>1.4573809523809524</v>
      </c>
      <c r="D77"/>
      <c r="E77" s="104">
        <f t="shared" si="0"/>
        <v>1.5883690476190475</v>
      </c>
    </row>
    <row r="78" spans="1:5" x14ac:dyDescent="0.2">
      <c r="A78" s="2">
        <v>43160</v>
      </c>
      <c r="B78" s="7">
        <v>2.9690530000000002</v>
      </c>
      <c r="C78" s="7">
        <v>1.4404761904761905</v>
      </c>
      <c r="D78"/>
      <c r="E78" s="104">
        <f t="shared" si="0"/>
        <v>1.5285768095238097</v>
      </c>
    </row>
    <row r="79" spans="1:5" x14ac:dyDescent="0.2">
      <c r="A79" s="2">
        <v>43191</v>
      </c>
      <c r="B79" s="7">
        <v>2.9270339999999999</v>
      </c>
      <c r="C79" s="7">
        <v>1.4047619047619047</v>
      </c>
      <c r="D79"/>
      <c r="E79" s="104">
        <f t="shared" si="0"/>
        <v>1.5222720952380953</v>
      </c>
    </row>
    <row r="80" spans="1:5" x14ac:dyDescent="0.2">
      <c r="A80" s="2">
        <v>43221</v>
      </c>
      <c r="B80" s="7">
        <v>2.8862229999999998</v>
      </c>
      <c r="C80" s="7">
        <v>1.3571428571428572</v>
      </c>
      <c r="D80"/>
      <c r="E80" s="104">
        <f t="shared" si="0"/>
        <v>1.5290801428571426</v>
      </c>
    </row>
    <row r="81" spans="1:7" x14ac:dyDescent="0.2">
      <c r="A81" s="2">
        <v>43252</v>
      </c>
      <c r="B81" s="7">
        <v>2.8728549999999999</v>
      </c>
      <c r="C81" s="7">
        <v>1.3333333333333333</v>
      </c>
      <c r="D81"/>
      <c r="E81" s="104">
        <f t="shared" si="0"/>
        <v>1.5395216666666667</v>
      </c>
    </row>
    <row r="82" spans="1:7" x14ac:dyDescent="0.2">
      <c r="A82" s="2">
        <v>43282</v>
      </c>
      <c r="B82" s="7">
        <v>2.8438279999999998</v>
      </c>
      <c r="C82" s="7">
        <v>1.3095238095238095</v>
      </c>
      <c r="D82"/>
      <c r="E82" s="104">
        <f t="shared" si="0"/>
        <v>1.5343041904761903</v>
      </c>
      <c r="F82" s="11"/>
      <c r="G82" s="11"/>
    </row>
    <row r="83" spans="1:7" x14ac:dyDescent="0.2">
      <c r="A83" s="2">
        <v>43313</v>
      </c>
      <c r="B83" s="7">
        <v>2.8426290000000001</v>
      </c>
      <c r="C83" s="7">
        <v>1.3095238095238095</v>
      </c>
      <c r="D83"/>
      <c r="E83" s="104">
        <f t="shared" si="0"/>
        <v>1.5331051904761905</v>
      </c>
    </row>
    <row r="84" spans="1:7" x14ac:dyDescent="0.2">
      <c r="A84" s="2">
        <v>43344</v>
      </c>
      <c r="B84" s="7">
        <v>2.8664589999999999</v>
      </c>
      <c r="C84" s="7">
        <v>1.3095238095238095</v>
      </c>
      <c r="D84"/>
      <c r="E84" s="104">
        <f t="shared" si="0"/>
        <v>1.5569351904761903</v>
      </c>
    </row>
    <row r="85" spans="1:7" x14ac:dyDescent="0.2">
      <c r="A85" s="2">
        <v>43374</v>
      </c>
      <c r="B85" s="7">
        <v>2.8569850000000003</v>
      </c>
      <c r="C85" s="7">
        <v>1.3095238095238095</v>
      </c>
      <c r="D85"/>
      <c r="E85" s="104">
        <f t="shared" si="0"/>
        <v>1.5474611904761908</v>
      </c>
    </row>
    <row r="86" spans="1:7" x14ac:dyDescent="0.2">
      <c r="A86" s="2">
        <v>43405</v>
      </c>
      <c r="B86" s="7">
        <v>2.865767</v>
      </c>
      <c r="C86" s="7">
        <v>1.3095238095238095</v>
      </c>
      <c r="D86"/>
      <c r="E86" s="104">
        <f t="shared" si="0"/>
        <v>1.5562431904761904</v>
      </c>
    </row>
    <row r="87" spans="1:7" x14ac:dyDescent="0.2">
      <c r="A87" s="2">
        <v>43435</v>
      </c>
      <c r="B87" s="7">
        <v>2.8465089999999997</v>
      </c>
      <c r="C87" s="7">
        <v>1.3095238095238095</v>
      </c>
      <c r="D87"/>
      <c r="E87" s="104">
        <f t="shared" si="0"/>
        <v>1.5369851904761902</v>
      </c>
    </row>
    <row r="88" spans="1:7" x14ac:dyDescent="0.2">
      <c r="A88" s="2">
        <v>43466</v>
      </c>
      <c r="B88" s="7">
        <v>2.812935</v>
      </c>
      <c r="C88" s="7">
        <v>1.3095238095238095</v>
      </c>
      <c r="D88"/>
      <c r="E88" s="104">
        <f t="shared" si="0"/>
        <v>1.5034111904761904</v>
      </c>
    </row>
    <row r="89" spans="1:7" x14ac:dyDescent="0.2">
      <c r="A89" s="2">
        <v>43497</v>
      </c>
      <c r="B89" s="7">
        <v>2.7671870000000003</v>
      </c>
      <c r="C89" s="7">
        <v>1.3095238095238095</v>
      </c>
      <c r="D89"/>
      <c r="E89" s="104">
        <f t="shared" si="0"/>
        <v>1.4576631904761908</v>
      </c>
    </row>
    <row r="90" spans="1:7" x14ac:dyDescent="0.2">
      <c r="A90" s="2">
        <v>43525</v>
      </c>
      <c r="B90" s="7">
        <v>2.8137849999999998</v>
      </c>
      <c r="C90" s="7">
        <v>1.3095238095238095</v>
      </c>
      <c r="D90"/>
      <c r="E90" s="104">
        <f t="shared" si="0"/>
        <v>1.5042611904761902</v>
      </c>
    </row>
    <row r="91" spans="1:7" x14ac:dyDescent="0.2">
      <c r="A91" s="2">
        <v>43556</v>
      </c>
      <c r="B91" s="7">
        <v>2.8094979999999996</v>
      </c>
      <c r="C91" s="7">
        <v>1.3095238095238095</v>
      </c>
      <c r="D91"/>
      <c r="E91" s="104">
        <f t="shared" si="0"/>
        <v>1.4999741904761901</v>
      </c>
    </row>
    <row r="92" spans="1:7" x14ac:dyDescent="0.2">
      <c r="A92" s="2">
        <v>43586</v>
      </c>
      <c r="B92" s="7">
        <v>2.8212439999999996</v>
      </c>
      <c r="C92" s="7">
        <v>1.3333333333333333</v>
      </c>
      <c r="D92"/>
      <c r="E92" s="104">
        <f t="shared" si="0"/>
        <v>1.4879106666666664</v>
      </c>
    </row>
    <row r="93" spans="1:7" x14ac:dyDescent="0.2">
      <c r="A93" s="2">
        <v>43617</v>
      </c>
      <c r="B93" s="7">
        <v>2.8461649999999996</v>
      </c>
      <c r="C93" s="7">
        <v>1.3333333333333333</v>
      </c>
      <c r="D93"/>
      <c r="E93" s="104">
        <f t="shared" ref="E93:E99" si="1">B93-C93</f>
        <v>1.5128316666666664</v>
      </c>
    </row>
    <row r="94" spans="1:7" x14ac:dyDescent="0.2">
      <c r="A94" s="2">
        <v>43647</v>
      </c>
      <c r="B94" s="7">
        <v>2.8601450000000002</v>
      </c>
      <c r="C94" s="7">
        <v>1.3571428571428572</v>
      </c>
      <c r="D94"/>
      <c r="E94" s="104">
        <f t="shared" si="1"/>
        <v>1.503002142857143</v>
      </c>
    </row>
    <row r="95" spans="1:7" x14ac:dyDescent="0.2">
      <c r="A95" s="2">
        <v>43678</v>
      </c>
      <c r="B95" s="7">
        <v>2.8794009999999997</v>
      </c>
      <c r="C95" s="7">
        <v>1.3571428571428572</v>
      </c>
      <c r="D95"/>
      <c r="E95" s="104">
        <f t="shared" si="1"/>
        <v>1.5222581428571424</v>
      </c>
    </row>
    <row r="96" spans="1:7" x14ac:dyDescent="0.2">
      <c r="A96" s="2">
        <v>43709</v>
      </c>
      <c r="B96" s="7">
        <v>2.9116599999999999</v>
      </c>
      <c r="C96" s="7">
        <v>1.3571428571428572</v>
      </c>
      <c r="D96"/>
      <c r="E96" s="104">
        <f t="shared" si="1"/>
        <v>1.5545171428571427</v>
      </c>
    </row>
    <row r="97" spans="1:5" x14ac:dyDescent="0.2">
      <c r="A97" s="2">
        <v>43739</v>
      </c>
      <c r="B97" s="7">
        <v>2.9187979999999998</v>
      </c>
      <c r="C97" s="7">
        <v>1.3809523809523809</v>
      </c>
      <c r="D97"/>
      <c r="E97" s="104">
        <f t="shared" si="1"/>
        <v>1.5378456190476189</v>
      </c>
    </row>
    <row r="98" spans="1:5" x14ac:dyDescent="0.2">
      <c r="A98" s="2">
        <v>43770</v>
      </c>
      <c r="B98" s="7">
        <v>2.9345789999999998</v>
      </c>
      <c r="C98" s="7">
        <v>1.3809523809523809</v>
      </c>
      <c r="D98"/>
      <c r="E98" s="104">
        <f t="shared" si="1"/>
        <v>1.5536266190476189</v>
      </c>
    </row>
    <row r="99" spans="1:5" x14ac:dyDescent="0.2">
      <c r="A99" s="84">
        <v>43800</v>
      </c>
      <c r="B99" s="85">
        <v>2.9341140000000001</v>
      </c>
      <c r="C99" s="85">
        <v>1.4047619047619047</v>
      </c>
      <c r="D99" s="12"/>
      <c r="E99" s="105">
        <f t="shared" si="1"/>
        <v>1.5293520952380955</v>
      </c>
    </row>
    <row r="100" spans="1:5" x14ac:dyDescent="0.2">
      <c r="A100" t="s">
        <v>360</v>
      </c>
    </row>
    <row r="101" spans="1:5" x14ac:dyDescent="0.2">
      <c r="A101" s="40" t="s">
        <v>187</v>
      </c>
    </row>
    <row r="102" spans="1:5" x14ac:dyDescent="0.2">
      <c r="A102"/>
    </row>
    <row r="103" spans="1:5" x14ac:dyDescent="0.2">
      <c r="A103" s="6"/>
      <c r="B103" s="6" t="s">
        <v>0</v>
      </c>
    </row>
    <row r="104" spans="1:5" x14ac:dyDescent="0.2">
      <c r="A104" s="3">
        <v>50</v>
      </c>
      <c r="B104">
        <v>0</v>
      </c>
    </row>
    <row r="105" spans="1:5" x14ac:dyDescent="0.2">
      <c r="A105" s="3">
        <v>50</v>
      </c>
      <c r="B105">
        <v>1</v>
      </c>
    </row>
  </sheetData>
  <phoneticPr fontId="0" type="noConversion"/>
  <hyperlinks>
    <hyperlink ref="A3" location="Contents!B4" display="Return to Contents"/>
  </hyperlinks>
  <pageMargins left="0.75" right="0.75" top="1" bottom="1" header="0.5" footer="0.5"/>
  <pageSetup scale="74" fitToHeight="2" orientation="landscape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9">
    <pageSetUpPr fitToPage="1"/>
  </sheetPr>
  <dimension ref="A2:M86"/>
  <sheetViews>
    <sheetView workbookViewId="0"/>
  </sheetViews>
  <sheetFormatPr defaultRowHeight="12.75" x14ac:dyDescent="0.2"/>
  <cols>
    <col min="10" max="11" width="9.140625" hidden="1" customWidth="1"/>
  </cols>
  <sheetData>
    <row r="2" spans="1:1" ht="15.75" x14ac:dyDescent="0.25">
      <c r="A2" s="63" t="s">
        <v>358</v>
      </c>
    </row>
    <row r="3" spans="1:1" x14ac:dyDescent="0.2">
      <c r="A3" s="29" t="s">
        <v>32</v>
      </c>
    </row>
    <row r="25" spans="2:11" x14ac:dyDescent="0.2">
      <c r="B25" s="64" t="s">
        <v>83</v>
      </c>
      <c r="C25" s="65"/>
      <c r="D25" s="65"/>
      <c r="E25" s="65"/>
      <c r="F25" s="65"/>
    </row>
    <row r="26" spans="2:11" x14ac:dyDescent="0.2">
      <c r="B26" s="64" t="s">
        <v>84</v>
      </c>
      <c r="C26" s="65"/>
      <c r="D26" s="65"/>
      <c r="E26" s="65"/>
      <c r="F26" s="65"/>
      <c r="H26" s="199">
        <v>0.95</v>
      </c>
      <c r="I26" s="199"/>
      <c r="J26" s="202"/>
      <c r="K26" s="202"/>
    </row>
    <row r="27" spans="2:11" x14ac:dyDescent="0.2">
      <c r="B27" s="66"/>
      <c r="C27" s="66" t="s">
        <v>85</v>
      </c>
      <c r="D27" s="66" t="s">
        <v>86</v>
      </c>
      <c r="E27" s="66" t="s">
        <v>87</v>
      </c>
      <c r="F27" s="66" t="s">
        <v>88</v>
      </c>
      <c r="G27" s="66" t="s">
        <v>89</v>
      </c>
      <c r="H27" s="200" t="s">
        <v>90</v>
      </c>
      <c r="I27" s="200"/>
      <c r="J27" s="203"/>
      <c r="K27" s="203"/>
    </row>
    <row r="28" spans="2:11" x14ac:dyDescent="0.2">
      <c r="B28" s="67" t="s">
        <v>2</v>
      </c>
      <c r="C28" s="67" t="s">
        <v>8</v>
      </c>
      <c r="D28" s="67" t="s">
        <v>0</v>
      </c>
      <c r="E28" s="67" t="s">
        <v>8</v>
      </c>
      <c r="F28" s="68" t="s">
        <v>91</v>
      </c>
      <c r="G28" s="69" t="s">
        <v>92</v>
      </c>
      <c r="H28" s="69" t="s">
        <v>93</v>
      </c>
      <c r="I28" s="69" t="s">
        <v>63</v>
      </c>
      <c r="J28" s="148"/>
      <c r="K28" s="148"/>
    </row>
    <row r="29" spans="2:11" x14ac:dyDescent="0.2">
      <c r="B29" s="163">
        <v>42736</v>
      </c>
      <c r="C29" s="162">
        <v>3.3039999999999998</v>
      </c>
      <c r="D29" s="162" t="e">
        <v>#N/A</v>
      </c>
      <c r="E29" s="162" t="e">
        <v>#N/A</v>
      </c>
      <c r="F29" s="164" t="e">
        <v>#N/A</v>
      </c>
      <c r="G29" s="165" t="e">
        <v>#N/A</v>
      </c>
      <c r="H29" s="162" t="e">
        <f>$E29*EXP((+NORMSINV((1-$H$26)/2)*$F29*SQRT($G29/252)))</f>
        <v>#N/A</v>
      </c>
      <c r="I29" s="162" t="e">
        <f>$E29*EXP(-NORMSINV((1-$H$26)/2)*$F29*SQRT($G29/252))</f>
        <v>#N/A</v>
      </c>
      <c r="J29" s="70" t="e">
        <f>$E29*EXP((-1.959963985*$F29*SQRT($G29/252)))</f>
        <v>#N/A</v>
      </c>
      <c r="K29" s="70" t="e">
        <f>$E29*EXP((1.959963985*$F29*SQRT($G29/252)))</f>
        <v>#N/A</v>
      </c>
    </row>
    <row r="30" spans="2:11" x14ac:dyDescent="0.2">
      <c r="B30" s="163">
        <v>42767</v>
      </c>
      <c r="C30" s="166">
        <v>2.8519999999999999</v>
      </c>
      <c r="D30" s="166" t="e">
        <v>#N/A</v>
      </c>
      <c r="E30" s="166" t="e">
        <v>#N/A</v>
      </c>
      <c r="F30" s="167" t="e">
        <v>#N/A</v>
      </c>
      <c r="G30" s="168" t="e">
        <v>#N/A</v>
      </c>
      <c r="H30" s="70" t="e">
        <f t="shared" ref="H30:H64" si="0">$E30*EXP((+NORMSINV((1-$H$26)/2)*$F30*SQRT($G30/252)))</f>
        <v>#N/A</v>
      </c>
      <c r="I30" s="70" t="e">
        <f t="shared" ref="I30:I64" si="1">$E30*EXP(-NORMSINV((1-$H$26)/2)*$F30*SQRT($G30/252))</f>
        <v>#N/A</v>
      </c>
      <c r="J30" s="70" t="e">
        <f t="shared" ref="J30:J64" si="2">$E30*EXP((-1.959963985*$F30*SQRT($G30/252)))</f>
        <v>#N/A</v>
      </c>
      <c r="K30" s="70" t="e">
        <f t="shared" ref="K30:K64" si="3">$E30*EXP((1.959963985*$F30*SQRT($G30/252)))</f>
        <v>#N/A</v>
      </c>
    </row>
    <row r="31" spans="2:11" x14ac:dyDescent="0.2">
      <c r="B31" s="163">
        <v>42795</v>
      </c>
      <c r="C31" s="166">
        <v>2.88</v>
      </c>
      <c r="D31" s="166" t="e">
        <v>#N/A</v>
      </c>
      <c r="E31" s="166" t="e">
        <v>#N/A</v>
      </c>
      <c r="F31" s="167" t="e">
        <v>#N/A</v>
      </c>
      <c r="G31" s="168" t="e">
        <v>#N/A</v>
      </c>
      <c r="H31" s="70" t="e">
        <f t="shared" si="0"/>
        <v>#N/A</v>
      </c>
      <c r="I31" s="70" t="e">
        <f t="shared" si="1"/>
        <v>#N/A</v>
      </c>
      <c r="J31" s="70" t="e">
        <f t="shared" si="2"/>
        <v>#N/A</v>
      </c>
      <c r="K31" s="70" t="e">
        <f t="shared" si="3"/>
        <v>#N/A</v>
      </c>
    </row>
    <row r="32" spans="2:11" x14ac:dyDescent="0.2">
      <c r="B32" s="163">
        <v>42826</v>
      </c>
      <c r="C32" s="166">
        <v>3.1030000000000002</v>
      </c>
      <c r="D32" s="166" t="e">
        <v>#N/A</v>
      </c>
      <c r="E32" s="166" t="e">
        <v>#N/A</v>
      </c>
      <c r="F32" s="167" t="e">
        <v>#N/A</v>
      </c>
      <c r="G32" s="168" t="e">
        <v>#N/A</v>
      </c>
      <c r="H32" s="70" t="e">
        <f t="shared" si="0"/>
        <v>#N/A</v>
      </c>
      <c r="I32" s="70" t="e">
        <f t="shared" si="1"/>
        <v>#N/A</v>
      </c>
      <c r="J32" s="70" t="e">
        <f t="shared" si="2"/>
        <v>#N/A</v>
      </c>
      <c r="K32" s="70" t="e">
        <f t="shared" si="3"/>
        <v>#N/A</v>
      </c>
    </row>
    <row r="33" spans="2:11" x14ac:dyDescent="0.2">
      <c r="B33" s="163">
        <v>42856</v>
      </c>
      <c r="C33" s="166">
        <v>3.15</v>
      </c>
      <c r="D33" s="166" t="e">
        <v>#N/A</v>
      </c>
      <c r="E33" s="166" t="e">
        <v>#N/A</v>
      </c>
      <c r="F33" s="167" t="e">
        <v>#N/A</v>
      </c>
      <c r="G33" s="168" t="e">
        <v>#N/A</v>
      </c>
      <c r="H33" s="70" t="e">
        <f t="shared" si="0"/>
        <v>#N/A</v>
      </c>
      <c r="I33" s="70" t="e">
        <f t="shared" si="1"/>
        <v>#N/A</v>
      </c>
      <c r="J33" s="70" t="e">
        <f t="shared" si="2"/>
        <v>#N/A</v>
      </c>
      <c r="K33" s="70" t="e">
        <f t="shared" si="3"/>
        <v>#N/A</v>
      </c>
    </row>
    <row r="34" spans="2:11" x14ac:dyDescent="0.2">
      <c r="B34" s="163">
        <v>42887</v>
      </c>
      <c r="C34" s="166">
        <v>2.9750000000000001</v>
      </c>
      <c r="D34" s="166" t="e">
        <v>#N/A</v>
      </c>
      <c r="E34" s="166" t="e">
        <v>#N/A</v>
      </c>
      <c r="F34" s="167" t="e">
        <v>#N/A</v>
      </c>
      <c r="G34" s="168" t="e">
        <v>#N/A</v>
      </c>
      <c r="H34" s="70" t="e">
        <f t="shared" si="0"/>
        <v>#N/A</v>
      </c>
      <c r="I34" s="70" t="e">
        <f t="shared" si="1"/>
        <v>#N/A</v>
      </c>
      <c r="J34" s="70" t="e">
        <f t="shared" si="2"/>
        <v>#N/A</v>
      </c>
      <c r="K34" s="70" t="e">
        <f t="shared" si="3"/>
        <v>#N/A</v>
      </c>
    </row>
    <row r="35" spans="2:11" x14ac:dyDescent="0.2">
      <c r="B35" s="163">
        <v>42917</v>
      </c>
      <c r="C35" s="166">
        <v>2.984</v>
      </c>
      <c r="D35" s="166" t="e">
        <v>#N/A</v>
      </c>
      <c r="E35" s="166" t="e">
        <v>#N/A</v>
      </c>
      <c r="F35" s="167" t="e">
        <v>#N/A</v>
      </c>
      <c r="G35" s="168" t="e">
        <v>#N/A</v>
      </c>
      <c r="H35" s="70" t="e">
        <f t="shared" si="0"/>
        <v>#N/A</v>
      </c>
      <c r="I35" s="70" t="e">
        <f t="shared" si="1"/>
        <v>#N/A</v>
      </c>
      <c r="J35" s="70" t="e">
        <f t="shared" si="2"/>
        <v>#N/A</v>
      </c>
      <c r="K35" s="70" t="e">
        <f t="shared" si="3"/>
        <v>#N/A</v>
      </c>
    </row>
    <row r="36" spans="2:11" x14ac:dyDescent="0.2">
      <c r="B36" s="163">
        <v>42948</v>
      </c>
      <c r="C36" s="166">
        <v>2.9</v>
      </c>
      <c r="D36" s="166" t="e">
        <v>#N/A</v>
      </c>
      <c r="E36" s="166" t="e">
        <v>#N/A</v>
      </c>
      <c r="F36" s="167" t="e">
        <v>#N/A</v>
      </c>
      <c r="G36" s="168" t="e">
        <v>#N/A</v>
      </c>
      <c r="H36" s="70" t="e">
        <f t="shared" si="0"/>
        <v>#N/A</v>
      </c>
      <c r="I36" s="70" t="e">
        <f t="shared" si="1"/>
        <v>#N/A</v>
      </c>
      <c r="J36" s="70" t="e">
        <f t="shared" si="2"/>
        <v>#N/A</v>
      </c>
      <c r="K36" s="70" t="e">
        <f t="shared" si="3"/>
        <v>#N/A</v>
      </c>
    </row>
    <row r="37" spans="2:11" x14ac:dyDescent="0.2">
      <c r="B37" s="163">
        <v>42979</v>
      </c>
      <c r="C37" s="166">
        <v>2.976</v>
      </c>
      <c r="D37" s="166" t="e">
        <v>#N/A</v>
      </c>
      <c r="E37" s="166" t="e">
        <v>#N/A</v>
      </c>
      <c r="F37" s="167" t="e">
        <v>#N/A</v>
      </c>
      <c r="G37" s="168" t="e">
        <v>#N/A</v>
      </c>
      <c r="H37" s="70" t="e">
        <f t="shared" si="0"/>
        <v>#N/A</v>
      </c>
      <c r="I37" s="70" t="e">
        <f t="shared" si="1"/>
        <v>#N/A</v>
      </c>
      <c r="J37" s="70" t="e">
        <f t="shared" si="2"/>
        <v>#N/A</v>
      </c>
      <c r="K37" s="70" t="e">
        <f t="shared" si="3"/>
        <v>#N/A</v>
      </c>
    </row>
    <row r="38" spans="2:11" x14ac:dyDescent="0.2">
      <c r="B38" s="163">
        <v>43009</v>
      </c>
      <c r="C38" s="166">
        <v>2.879</v>
      </c>
      <c r="D38" s="166" t="e">
        <v>#N/A</v>
      </c>
      <c r="E38" s="166" t="e">
        <v>#N/A</v>
      </c>
      <c r="F38" s="167" t="e">
        <v>#N/A</v>
      </c>
      <c r="G38" s="168" t="e">
        <v>#N/A</v>
      </c>
      <c r="H38" s="70" t="e">
        <f t="shared" si="0"/>
        <v>#N/A</v>
      </c>
      <c r="I38" s="70" t="e">
        <f t="shared" si="1"/>
        <v>#N/A</v>
      </c>
      <c r="J38" s="70" t="e">
        <f t="shared" si="2"/>
        <v>#N/A</v>
      </c>
      <c r="K38" s="70" t="e">
        <f t="shared" si="3"/>
        <v>#N/A</v>
      </c>
    </row>
    <row r="39" spans="2:11" x14ac:dyDescent="0.2">
      <c r="B39" s="163">
        <v>43040</v>
      </c>
      <c r="C39" s="166">
        <v>3.0139999999999998</v>
      </c>
      <c r="D39" s="166" t="e">
        <v>#N/A</v>
      </c>
      <c r="E39" s="166" t="e">
        <v>#N/A</v>
      </c>
      <c r="F39" s="167" t="e">
        <v>#N/A</v>
      </c>
      <c r="G39" s="168" t="e">
        <v>#N/A</v>
      </c>
      <c r="H39" s="70" t="e">
        <f t="shared" si="0"/>
        <v>#N/A</v>
      </c>
      <c r="I39" s="70" t="e">
        <f t="shared" si="1"/>
        <v>#N/A</v>
      </c>
      <c r="J39" s="70" t="e">
        <f t="shared" si="2"/>
        <v>#N/A</v>
      </c>
      <c r="K39" s="70" t="e">
        <f t="shared" si="3"/>
        <v>#N/A</v>
      </c>
    </row>
    <row r="40" spans="2:11" x14ac:dyDescent="0.2">
      <c r="B40" s="163">
        <v>43070</v>
      </c>
      <c r="C40" s="166">
        <v>2.8210000000000002</v>
      </c>
      <c r="D40" s="166" t="e">
        <v>#N/A</v>
      </c>
      <c r="E40" s="166" t="e">
        <v>#N/A</v>
      </c>
      <c r="F40" s="167" t="e">
        <v>#N/A</v>
      </c>
      <c r="G40" s="168" t="e">
        <v>#N/A</v>
      </c>
      <c r="H40" s="70" t="e">
        <f t="shared" si="0"/>
        <v>#N/A</v>
      </c>
      <c r="I40" s="70" t="e">
        <f t="shared" si="1"/>
        <v>#N/A</v>
      </c>
      <c r="J40" s="70" t="e">
        <f t="shared" si="2"/>
        <v>#N/A</v>
      </c>
      <c r="K40" s="70" t="e">
        <f t="shared" si="3"/>
        <v>#N/A</v>
      </c>
    </row>
    <row r="41" spans="2:11" x14ac:dyDescent="0.2">
      <c r="B41" s="163">
        <v>43101</v>
      </c>
      <c r="C41" s="166">
        <v>3.69</v>
      </c>
      <c r="D41" s="166" t="e">
        <v>#N/A</v>
      </c>
      <c r="E41" s="166" t="e">
        <v>#N/A</v>
      </c>
      <c r="F41" s="167" t="e">
        <v>#N/A</v>
      </c>
      <c r="G41" s="168" t="e">
        <v>#N/A</v>
      </c>
      <c r="H41" s="70" t="e">
        <f t="shared" si="0"/>
        <v>#N/A</v>
      </c>
      <c r="I41" s="70" t="e">
        <f t="shared" si="1"/>
        <v>#N/A</v>
      </c>
      <c r="J41" s="70" t="e">
        <f t="shared" si="2"/>
        <v>#N/A</v>
      </c>
      <c r="K41" s="70" t="e">
        <f t="shared" si="3"/>
        <v>#N/A</v>
      </c>
    </row>
    <row r="42" spans="2:11" x14ac:dyDescent="0.2">
      <c r="B42" s="163">
        <v>43132</v>
      </c>
      <c r="C42" s="166">
        <v>2.661</v>
      </c>
      <c r="D42" s="166">
        <v>2.661</v>
      </c>
      <c r="E42" s="166" t="e">
        <v>#N/A</v>
      </c>
      <c r="F42" s="167" t="e">
        <v>#N/A</v>
      </c>
      <c r="G42" s="168" t="e">
        <v>#N/A</v>
      </c>
      <c r="H42" s="70" t="e">
        <f t="shared" si="0"/>
        <v>#N/A</v>
      </c>
      <c r="I42" s="70" t="e">
        <f t="shared" si="1"/>
        <v>#N/A</v>
      </c>
      <c r="J42" s="70" t="e">
        <f t="shared" si="2"/>
        <v>#N/A</v>
      </c>
      <c r="K42" s="70" t="e">
        <f t="shared" si="3"/>
        <v>#N/A</v>
      </c>
    </row>
    <row r="43" spans="2:11" x14ac:dyDescent="0.2">
      <c r="B43" s="163">
        <v>43160</v>
      </c>
      <c r="C43" s="166" t="e">
        <v>#N/A</v>
      </c>
      <c r="D43" s="166">
        <v>2.7182360000000001</v>
      </c>
      <c r="E43" s="166" t="e">
        <v>#N/A</v>
      </c>
      <c r="F43" s="167" t="e">
        <v>#N/A</v>
      </c>
      <c r="G43" s="168" t="e">
        <v>#N/A</v>
      </c>
      <c r="H43" s="70" t="e">
        <f t="shared" si="0"/>
        <v>#N/A</v>
      </c>
      <c r="I43" s="70" t="e">
        <f t="shared" si="1"/>
        <v>#N/A</v>
      </c>
      <c r="J43" s="70" t="e">
        <f t="shared" si="2"/>
        <v>#N/A</v>
      </c>
      <c r="K43" s="70" t="e">
        <f t="shared" si="3"/>
        <v>#N/A</v>
      </c>
    </row>
    <row r="44" spans="2:11" x14ac:dyDescent="0.2">
      <c r="B44" s="163">
        <v>43191</v>
      </c>
      <c r="C44" s="166" t="e">
        <v>#N/A</v>
      </c>
      <c r="D44" s="166">
        <v>2.7150289999999999</v>
      </c>
      <c r="E44" s="166">
        <v>2.6781999999999999</v>
      </c>
      <c r="F44" s="167">
        <v>0.26534732499999997</v>
      </c>
      <c r="G44" s="168">
        <v>17</v>
      </c>
      <c r="H44" s="70">
        <f t="shared" si="0"/>
        <v>2.3398017156647097</v>
      </c>
      <c r="I44" s="70">
        <f t="shared" si="1"/>
        <v>3.0655397814178911</v>
      </c>
      <c r="J44" s="70">
        <f t="shared" si="2"/>
        <v>2.3398017155905397</v>
      </c>
      <c r="K44" s="70">
        <f t="shared" si="3"/>
        <v>3.0655397815150658</v>
      </c>
    </row>
    <row r="45" spans="2:11" x14ac:dyDescent="0.2">
      <c r="B45" s="163">
        <v>43221</v>
      </c>
      <c r="C45" s="166" t="e">
        <v>#N/A</v>
      </c>
      <c r="D45" s="166">
        <v>2.8226079999999998</v>
      </c>
      <c r="E45" s="166">
        <v>2.7067999999999999</v>
      </c>
      <c r="F45" s="167">
        <v>0.24873105000000001</v>
      </c>
      <c r="G45" s="168">
        <v>38</v>
      </c>
      <c r="H45" s="70">
        <f t="shared" si="0"/>
        <v>2.239961862201584</v>
      </c>
      <c r="I45" s="70">
        <f t="shared" si="1"/>
        <v>3.2709334759828299</v>
      </c>
      <c r="J45" s="70">
        <f t="shared" si="2"/>
        <v>2.2399618621020734</v>
      </c>
      <c r="K45" s="70">
        <f t="shared" si="3"/>
        <v>3.2709334761281417</v>
      </c>
    </row>
    <row r="46" spans="2:11" x14ac:dyDescent="0.2">
      <c r="B46" s="163">
        <v>43252</v>
      </c>
      <c r="C46" s="166" t="e">
        <v>#N/A</v>
      </c>
      <c r="D46" s="166">
        <v>2.9071530000000001</v>
      </c>
      <c r="E46" s="166">
        <v>2.7421999999999995</v>
      </c>
      <c r="F46" s="167">
        <v>0.25081769999999998</v>
      </c>
      <c r="G46" s="168">
        <v>60</v>
      </c>
      <c r="H46" s="70">
        <f t="shared" si="0"/>
        <v>2.1573645785772206</v>
      </c>
      <c r="I46" s="70">
        <f t="shared" si="1"/>
        <v>3.4855772244852585</v>
      </c>
      <c r="J46" s="70">
        <f t="shared" si="2"/>
        <v>2.15736457845578</v>
      </c>
      <c r="K46" s="70">
        <f t="shared" si="3"/>
        <v>3.4855772246814656</v>
      </c>
    </row>
    <row r="47" spans="2:11" x14ac:dyDescent="0.2">
      <c r="B47" s="163">
        <v>43282</v>
      </c>
      <c r="C47" s="166" t="e">
        <v>#N/A</v>
      </c>
      <c r="D47" s="166">
        <v>2.992086</v>
      </c>
      <c r="E47" s="166">
        <v>2.7841999999999993</v>
      </c>
      <c r="F47" s="167">
        <v>0.2474838</v>
      </c>
      <c r="G47" s="168">
        <v>81</v>
      </c>
      <c r="H47" s="70">
        <f t="shared" si="0"/>
        <v>2.1147947972466095</v>
      </c>
      <c r="I47" s="70">
        <f t="shared" si="1"/>
        <v>3.6654949454635197</v>
      </c>
      <c r="J47" s="70">
        <f t="shared" si="2"/>
        <v>2.1147947971101311</v>
      </c>
      <c r="K47" s="70">
        <f t="shared" si="3"/>
        <v>3.6654949457000727</v>
      </c>
    </row>
    <row r="48" spans="2:11" x14ac:dyDescent="0.2">
      <c r="B48" s="163">
        <v>43313</v>
      </c>
      <c r="C48" s="166" t="e">
        <v>#N/A</v>
      </c>
      <c r="D48" s="166">
        <v>3.0094219999999998</v>
      </c>
      <c r="E48" s="166">
        <v>2.7968000000000002</v>
      </c>
      <c r="F48" s="167">
        <v>0.24773605000000001</v>
      </c>
      <c r="G48" s="168">
        <v>102</v>
      </c>
      <c r="H48" s="70">
        <f t="shared" si="0"/>
        <v>2.0535340687812442</v>
      </c>
      <c r="I48" s="70">
        <f t="shared" si="1"/>
        <v>3.8090871531741124</v>
      </c>
      <c r="J48" s="70">
        <f t="shared" si="2"/>
        <v>2.0535340686323771</v>
      </c>
      <c r="K48" s="70">
        <f t="shared" si="3"/>
        <v>3.8090871534502444</v>
      </c>
    </row>
    <row r="49" spans="2:11" x14ac:dyDescent="0.2">
      <c r="B49" s="163">
        <v>43344</v>
      </c>
      <c r="C49" s="166" t="e">
        <v>#N/A</v>
      </c>
      <c r="D49" s="166">
        <v>3.0245289999999998</v>
      </c>
      <c r="E49" s="166">
        <v>2.7804000000000002</v>
      </c>
      <c r="F49" s="167">
        <v>0.24503330000000001</v>
      </c>
      <c r="G49" s="168">
        <v>125</v>
      </c>
      <c r="H49" s="70">
        <f t="shared" si="0"/>
        <v>1.9824877367680258</v>
      </c>
      <c r="I49" s="70">
        <f t="shared" si="1"/>
        <v>3.8994562319981574</v>
      </c>
      <c r="J49" s="70">
        <f t="shared" si="2"/>
        <v>1.9824877366106646</v>
      </c>
      <c r="K49" s="70">
        <f t="shared" si="3"/>
        <v>3.8994562323076791</v>
      </c>
    </row>
    <row r="50" spans="2:11" x14ac:dyDescent="0.2">
      <c r="B50" s="163">
        <v>43374</v>
      </c>
      <c r="C50" s="166" t="e">
        <v>#N/A</v>
      </c>
      <c r="D50" s="166">
        <v>3.0309879999999998</v>
      </c>
      <c r="E50" s="166">
        <v>2.7950000000000004</v>
      </c>
      <c r="F50" s="167">
        <v>0.24734895000000004</v>
      </c>
      <c r="G50" s="168">
        <v>144</v>
      </c>
      <c r="H50" s="70">
        <f t="shared" si="0"/>
        <v>1.9374283633605056</v>
      </c>
      <c r="I50" s="70">
        <f t="shared" si="1"/>
        <v>4.032161987372735</v>
      </c>
      <c r="J50" s="70">
        <f t="shared" si="2"/>
        <v>1.9374283631938871</v>
      </c>
      <c r="K50" s="70">
        <f t="shared" si="3"/>
        <v>4.0321619877195012</v>
      </c>
    </row>
    <row r="51" spans="2:11" x14ac:dyDescent="0.2">
      <c r="B51" s="163">
        <v>43405</v>
      </c>
      <c r="C51" s="166" t="e">
        <v>#N/A</v>
      </c>
      <c r="D51" s="166">
        <v>3.0781860000000001</v>
      </c>
      <c r="E51" s="166">
        <v>2.8440000000000003</v>
      </c>
      <c r="F51" s="167">
        <v>0.24372548214285711</v>
      </c>
      <c r="G51" s="168">
        <v>167</v>
      </c>
      <c r="H51" s="70">
        <f t="shared" si="0"/>
        <v>1.9277224431373432</v>
      </c>
      <c r="I51" s="70">
        <f t="shared" si="1"/>
        <v>4.1957990522932027</v>
      </c>
      <c r="J51" s="70">
        <f t="shared" si="2"/>
        <v>1.927722442961425</v>
      </c>
      <c r="K51" s="70">
        <f t="shared" si="3"/>
        <v>4.1957990526760982</v>
      </c>
    </row>
    <row r="52" spans="2:11" x14ac:dyDescent="0.2">
      <c r="B52" s="163">
        <v>43435</v>
      </c>
      <c r="C52" s="166" t="e">
        <v>#N/A</v>
      </c>
      <c r="D52" s="166">
        <v>3.1945600000000001</v>
      </c>
      <c r="E52" s="166">
        <v>2.9678</v>
      </c>
      <c r="F52" s="167">
        <v>0.24334329999999998</v>
      </c>
      <c r="G52" s="168">
        <v>188</v>
      </c>
      <c r="H52" s="70">
        <f t="shared" si="0"/>
        <v>1.9657412294318026</v>
      </c>
      <c r="I52" s="70">
        <f t="shared" si="1"/>
        <v>4.4806695347921792</v>
      </c>
      <c r="J52" s="70">
        <f t="shared" si="2"/>
        <v>1.9657412292417684</v>
      </c>
      <c r="K52" s="70">
        <f t="shared" si="3"/>
        <v>4.4806695352253385</v>
      </c>
    </row>
    <row r="53" spans="2:11" x14ac:dyDescent="0.2">
      <c r="B53" s="163">
        <v>43466</v>
      </c>
      <c r="C53" s="166" t="e">
        <v>#N/A</v>
      </c>
      <c r="D53" s="166">
        <v>3.2914159999999999</v>
      </c>
      <c r="E53" s="166">
        <v>3.0520000000000005</v>
      </c>
      <c r="F53" s="167">
        <v>0.2652257714285714</v>
      </c>
      <c r="G53" s="168">
        <v>208</v>
      </c>
      <c r="H53" s="70">
        <f t="shared" si="0"/>
        <v>1.9031717541321862</v>
      </c>
      <c r="I53" s="70">
        <f t="shared" si="1"/>
        <v>4.8943055085679061</v>
      </c>
      <c r="J53" s="70">
        <f t="shared" si="2"/>
        <v>1.9031717539212589</v>
      </c>
      <c r="K53" s="70">
        <f t="shared" si="3"/>
        <v>4.894305509110338</v>
      </c>
    </row>
    <row r="54" spans="2:11" x14ac:dyDescent="0.2">
      <c r="B54" s="163">
        <v>43497</v>
      </c>
      <c r="C54" s="166" t="e">
        <v>#N/A</v>
      </c>
      <c r="D54" s="166">
        <v>3.2408229999999998</v>
      </c>
      <c r="E54" s="166">
        <v>3.0243999999999995</v>
      </c>
      <c r="F54" s="167">
        <v>0.29263223214285716</v>
      </c>
      <c r="G54" s="168">
        <v>229</v>
      </c>
      <c r="H54" s="70">
        <f t="shared" si="0"/>
        <v>1.750609602576245</v>
      </c>
      <c r="I54" s="70">
        <f t="shared" si="1"/>
        <v>5.2250343803318735</v>
      </c>
      <c r="J54" s="70">
        <f t="shared" si="2"/>
        <v>1.7506096023516313</v>
      </c>
      <c r="K54" s="70">
        <f t="shared" si="3"/>
        <v>5.2250343810022768</v>
      </c>
    </row>
    <row r="55" spans="2:11" x14ac:dyDescent="0.2">
      <c r="B55" s="163">
        <v>43525</v>
      </c>
      <c r="C55" s="166" t="e">
        <v>#N/A</v>
      </c>
      <c r="D55" s="166">
        <v>3.100705</v>
      </c>
      <c r="E55" s="166">
        <v>2.9362000000000004</v>
      </c>
      <c r="F55" s="167">
        <v>0.30141067499999996</v>
      </c>
      <c r="G55" s="168">
        <v>248</v>
      </c>
      <c r="H55" s="70">
        <f t="shared" si="0"/>
        <v>1.6340628171881364</v>
      </c>
      <c r="I55" s="70">
        <f t="shared" si="1"/>
        <v>5.2759724713859644</v>
      </c>
      <c r="J55" s="70">
        <f t="shared" si="2"/>
        <v>1.6340628169634068</v>
      </c>
      <c r="K55" s="70">
        <f t="shared" si="3"/>
        <v>5.2759724721115582</v>
      </c>
    </row>
    <row r="56" spans="2:11" x14ac:dyDescent="0.2">
      <c r="B56" s="163">
        <v>43556</v>
      </c>
      <c r="C56" s="166" t="e">
        <v>#N/A</v>
      </c>
      <c r="D56" s="166">
        <v>2.970726</v>
      </c>
      <c r="E56" s="166">
        <v>2.6585999999999999</v>
      </c>
      <c r="F56" s="167">
        <v>0.19517854999999998</v>
      </c>
      <c r="G56" s="168">
        <v>269</v>
      </c>
      <c r="H56" s="70">
        <f t="shared" si="0"/>
        <v>1.7906238445937448</v>
      </c>
      <c r="I56" s="70">
        <f t="shared" si="1"/>
        <v>3.9473136590580897</v>
      </c>
      <c r="J56" s="70">
        <f t="shared" si="2"/>
        <v>1.7906238444276641</v>
      </c>
      <c r="K56" s="70">
        <f t="shared" si="3"/>
        <v>3.947313659424204</v>
      </c>
    </row>
    <row r="57" spans="2:11" x14ac:dyDescent="0.2">
      <c r="B57" s="163">
        <v>43586</v>
      </c>
      <c r="C57" s="166" t="e">
        <v>#N/A</v>
      </c>
      <c r="D57" s="166">
        <v>2.9694340000000001</v>
      </c>
      <c r="E57" s="166">
        <v>2.6315999999999997</v>
      </c>
      <c r="F57" s="167">
        <v>0.18117962857142858</v>
      </c>
      <c r="G57" s="168">
        <v>290</v>
      </c>
      <c r="H57" s="70">
        <f t="shared" si="0"/>
        <v>1.7979594282241413</v>
      </c>
      <c r="I57" s="70">
        <f t="shared" si="1"/>
        <v>3.8517657580517204</v>
      </c>
      <c r="J57" s="70">
        <f t="shared" si="2"/>
        <v>1.7979594280634119</v>
      </c>
      <c r="K57" s="70">
        <f t="shared" si="3"/>
        <v>3.8517657583960507</v>
      </c>
    </row>
    <row r="58" spans="2:11" x14ac:dyDescent="0.2">
      <c r="B58" s="163">
        <v>43617</v>
      </c>
      <c r="C58" s="166" t="e">
        <v>#N/A</v>
      </c>
      <c r="D58" s="166">
        <v>2.9764390000000001</v>
      </c>
      <c r="E58" s="166">
        <v>2.6597999999999997</v>
      </c>
      <c r="F58" s="167">
        <v>0.17506007500000001</v>
      </c>
      <c r="G58" s="168">
        <v>312</v>
      </c>
      <c r="H58" s="70">
        <f t="shared" si="0"/>
        <v>1.8157012621393409</v>
      </c>
      <c r="I58" s="70">
        <f t="shared" si="1"/>
        <v>3.8963105812155812</v>
      </c>
      <c r="J58" s="70">
        <f t="shared" si="2"/>
        <v>1.8157012619766677</v>
      </c>
      <c r="K58" s="70">
        <f t="shared" si="3"/>
        <v>3.8963105815646606</v>
      </c>
    </row>
    <row r="59" spans="2:11" x14ac:dyDescent="0.2">
      <c r="B59" s="163">
        <v>43647</v>
      </c>
      <c r="C59" s="166" t="e">
        <v>#N/A</v>
      </c>
      <c r="D59" s="166">
        <v>3.0144129999999998</v>
      </c>
      <c r="E59" s="166">
        <v>2.6932</v>
      </c>
      <c r="F59" s="167">
        <v>0.1729291</v>
      </c>
      <c r="G59" s="168">
        <v>332</v>
      </c>
      <c r="H59" s="70">
        <f t="shared" si="0"/>
        <v>1.825216153027875</v>
      </c>
      <c r="I59" s="70">
        <f t="shared" si="1"/>
        <v>3.9739546617354677</v>
      </c>
      <c r="J59" s="70">
        <f t="shared" si="2"/>
        <v>1.8252161528612429</v>
      </c>
      <c r="K59" s="70">
        <f t="shared" si="3"/>
        <v>3.9739546620982669</v>
      </c>
    </row>
    <row r="60" spans="2:11" x14ac:dyDescent="0.2">
      <c r="B60" s="163">
        <v>43678</v>
      </c>
      <c r="C60" s="166" t="e">
        <v>#N/A</v>
      </c>
      <c r="D60" s="166">
        <v>3.0450439999999999</v>
      </c>
      <c r="E60" s="166">
        <v>2.7008000000000001</v>
      </c>
      <c r="F60" s="167">
        <v>0.17179772857142858</v>
      </c>
      <c r="G60" s="168">
        <v>354</v>
      </c>
      <c r="H60" s="70">
        <f t="shared" si="0"/>
        <v>1.8120552162708747</v>
      </c>
      <c r="I60" s="70">
        <f t="shared" si="1"/>
        <v>4.0254406016453368</v>
      </c>
      <c r="J60" s="70">
        <f t="shared" si="2"/>
        <v>1.8120552161011687</v>
      </c>
      <c r="K60" s="70">
        <f t="shared" si="3"/>
        <v>4.0254406020223348</v>
      </c>
    </row>
    <row r="61" spans="2:11" x14ac:dyDescent="0.2">
      <c r="B61" s="163">
        <v>43709</v>
      </c>
      <c r="C61" s="166" t="e">
        <v>#N/A</v>
      </c>
      <c r="D61" s="166">
        <v>3.0301309999999999</v>
      </c>
      <c r="E61" s="166">
        <v>2.6898</v>
      </c>
      <c r="F61" s="167">
        <v>0.17125339999999997</v>
      </c>
      <c r="G61" s="168">
        <v>376</v>
      </c>
      <c r="H61" s="70">
        <f t="shared" si="0"/>
        <v>1.7850913486060598</v>
      </c>
      <c r="I61" s="70">
        <f t="shared" si="1"/>
        <v>4.0530273398331564</v>
      </c>
      <c r="J61" s="70">
        <f t="shared" si="2"/>
        <v>1.7850913484343083</v>
      </c>
      <c r="K61" s="70">
        <f t="shared" si="3"/>
        <v>4.0530273402231156</v>
      </c>
    </row>
    <row r="62" spans="2:11" x14ac:dyDescent="0.2">
      <c r="B62" s="163">
        <v>43739</v>
      </c>
      <c r="C62" s="166" t="e">
        <v>#N/A</v>
      </c>
      <c r="D62" s="166">
        <v>3.0165980000000001</v>
      </c>
      <c r="E62" s="166">
        <v>2.7161999999999997</v>
      </c>
      <c r="F62" s="167">
        <v>0.1706868976190476</v>
      </c>
      <c r="G62" s="168">
        <v>396</v>
      </c>
      <c r="H62" s="70">
        <f t="shared" si="0"/>
        <v>1.7857983057747</v>
      </c>
      <c r="I62" s="70">
        <f t="shared" si="1"/>
        <v>4.1313413816906088</v>
      </c>
      <c r="J62" s="70">
        <f t="shared" si="2"/>
        <v>1.7857983055989535</v>
      </c>
      <c r="K62" s="70">
        <f t="shared" si="3"/>
        <v>4.1313413820971894</v>
      </c>
    </row>
    <row r="63" spans="2:11" x14ac:dyDescent="0.2">
      <c r="B63" s="163">
        <v>43770</v>
      </c>
      <c r="C63" s="166" t="e">
        <v>#N/A</v>
      </c>
      <c r="D63" s="166">
        <v>3.0453869999999998</v>
      </c>
      <c r="E63" s="166">
        <v>2.7686000000000002</v>
      </c>
      <c r="F63" s="167">
        <v>0.17107889999999998</v>
      </c>
      <c r="G63" s="168">
        <v>419</v>
      </c>
      <c r="H63" s="70">
        <f t="shared" si="0"/>
        <v>1.7967438056518503</v>
      </c>
      <c r="I63" s="70">
        <f t="shared" si="1"/>
        <v>4.2661318413278853</v>
      </c>
      <c r="J63" s="70">
        <f t="shared" si="2"/>
        <v>1.7967438054695464</v>
      </c>
      <c r="K63" s="70">
        <f t="shared" si="3"/>
        <v>4.2661318417607426</v>
      </c>
    </row>
    <row r="64" spans="2:11" x14ac:dyDescent="0.2">
      <c r="B64" s="169">
        <v>43800</v>
      </c>
      <c r="C64" s="170" t="e">
        <v>#N/A</v>
      </c>
      <c r="D64" s="170">
        <v>3.1629930000000002</v>
      </c>
      <c r="E64" s="170">
        <v>2.9067999999999996</v>
      </c>
      <c r="F64" s="171">
        <v>0.17153585000000002</v>
      </c>
      <c r="G64" s="109">
        <v>439</v>
      </c>
      <c r="H64" s="72">
        <f t="shared" si="0"/>
        <v>1.8650843498800065</v>
      </c>
      <c r="I64" s="72">
        <f t="shared" si="1"/>
        <v>4.5303507267880994</v>
      </c>
      <c r="J64" s="70">
        <f t="shared" si="2"/>
        <v>1.8650843496857872</v>
      </c>
      <c r="K64" s="70">
        <f t="shared" si="3"/>
        <v>4.5303507272598651</v>
      </c>
    </row>
    <row r="65" spans="2:13" x14ac:dyDescent="0.2">
      <c r="B65" t="s">
        <v>359</v>
      </c>
    </row>
    <row r="66" spans="2:13" ht="12.75" customHeight="1" x14ac:dyDescent="0.2">
      <c r="B66" s="201" t="s">
        <v>356</v>
      </c>
      <c r="C66" s="201"/>
      <c r="D66" s="201"/>
      <c r="E66" s="201"/>
      <c r="F66" s="201"/>
      <c r="G66" s="201"/>
      <c r="H66" s="201"/>
      <c r="I66" s="201"/>
      <c r="J66" s="201"/>
      <c r="K66" s="201"/>
      <c r="L66" s="201"/>
      <c r="M66" s="201"/>
    </row>
    <row r="67" spans="2:13" x14ac:dyDescent="0.2">
      <c r="B67" s="201"/>
      <c r="C67" s="201"/>
      <c r="D67" s="201"/>
      <c r="E67" s="201"/>
      <c r="F67" s="201"/>
      <c r="G67" s="201"/>
      <c r="H67" s="201"/>
      <c r="I67" s="201"/>
      <c r="J67" s="201"/>
      <c r="K67" s="201"/>
      <c r="L67" s="201"/>
      <c r="M67" s="201"/>
    </row>
    <row r="73" spans="2:13" ht="15.75" x14ac:dyDescent="0.25">
      <c r="B73" s="73" t="s">
        <v>94</v>
      </c>
    </row>
    <row r="84" spans="2:2" x14ac:dyDescent="0.2">
      <c r="B84" s="76"/>
    </row>
    <row r="85" spans="2:2" x14ac:dyDescent="0.2">
      <c r="B85" t="str">
        <f>(100*$H$26)&amp;"% NYMEX futures upper confidence interval"</f>
        <v>95% NYMEX futures upper confidence interval</v>
      </c>
    </row>
    <row r="86" spans="2:2" x14ac:dyDescent="0.2">
      <c r="B86" t="str">
        <f>(100*$H$26)&amp;"% NYMEX futures lower confidence interval"</f>
        <v>95% NYMEX futures lower confidence interval</v>
      </c>
    </row>
  </sheetData>
  <mergeCells count="5">
    <mergeCell ref="H26:I26"/>
    <mergeCell ref="H27:I27"/>
    <mergeCell ref="J26:K26"/>
    <mergeCell ref="J27:K27"/>
    <mergeCell ref="B66:M67"/>
  </mergeCells>
  <phoneticPr fontId="7" type="noConversion"/>
  <conditionalFormatting sqref="C29:K64">
    <cfRule type="expression" dxfId="34" priority="3" stopIfTrue="1">
      <formula>ISNA(C29)</formula>
    </cfRule>
  </conditionalFormatting>
  <conditionalFormatting sqref="C29:G64">
    <cfRule type="expression" dxfId="33" priority="2" stopIfTrue="1">
      <formula>ISNA(C29)</formula>
    </cfRule>
  </conditionalFormatting>
  <conditionalFormatting sqref="H29:I29">
    <cfRule type="expression" dxfId="32" priority="1" stopIfTrue="1">
      <formula>ISNA(H29)</formula>
    </cfRule>
  </conditionalFormatting>
  <dataValidations count="1">
    <dataValidation type="decimal" errorStyle="information" operator="lessThan" allowBlank="1" showInputMessage="1" showErrorMessage="1" errorTitle="Invalid entry" error="Value must be less than 100%" sqref="H26:K26">
      <formula1>1</formula1>
    </dataValidation>
  </dataValidations>
  <hyperlinks>
    <hyperlink ref="A3" location="Contents!B4" display="Return to Contents"/>
  </hyperlinks>
  <pageMargins left="0.75" right="0.75" top="1" bottom="1" header="0.5" footer="0.5"/>
  <pageSetup scale="46" orientation="landscape" r:id="rId1"/>
  <headerFooter alignWithMargins="0"/>
  <drawing r:id="rId2"/>
  <legacyDrawing r:id="rId3"/>
  <oleObjects>
    <mc:AlternateContent xmlns:mc="http://schemas.openxmlformats.org/markup-compatibility/2006">
      <mc:Choice Requires="x14">
        <oleObject progId="Equation.3" shapeId="482307" r:id="rId4">
          <objectPr defaultSize="0" autoPict="0" r:id="rId5">
            <anchor moveWithCells="1" sizeWithCells="1">
              <from>
                <xdr:col>1</xdr:col>
                <xdr:colOff>0</xdr:colOff>
                <xdr:row>68</xdr:row>
                <xdr:rowOff>9525</xdr:rowOff>
              </from>
              <to>
                <xdr:col>6</xdr:col>
                <xdr:colOff>495300</xdr:colOff>
                <xdr:row>71</xdr:row>
                <xdr:rowOff>123825</xdr:rowOff>
              </to>
            </anchor>
          </objectPr>
        </oleObject>
      </mc:Choice>
      <mc:Fallback>
        <oleObject progId="Equation.3" shapeId="482307" r:id="rId4"/>
      </mc:Fallback>
    </mc:AlternateContent>
    <mc:AlternateContent xmlns:mc="http://schemas.openxmlformats.org/markup-compatibility/2006">
      <mc:Choice Requires="x14">
        <oleObject progId="Equation.3" shapeId="482308" r:id="rId6">
          <objectPr defaultSize="0" autoPict="0" r:id="rId7">
            <anchor moveWithCells="1" sizeWithCells="1">
              <from>
                <xdr:col>1</xdr:col>
                <xdr:colOff>9525</xdr:colOff>
                <xdr:row>73</xdr:row>
                <xdr:rowOff>9525</xdr:rowOff>
              </from>
              <to>
                <xdr:col>9</xdr:col>
                <xdr:colOff>0</xdr:colOff>
                <xdr:row>81</xdr:row>
                <xdr:rowOff>123825</xdr:rowOff>
              </to>
            </anchor>
          </objectPr>
        </oleObject>
      </mc:Choice>
      <mc:Fallback>
        <oleObject progId="Equation.3" shapeId="482308" r:id="rId6"/>
      </mc:Fallback>
    </mc:AlternateContent>
  </oleObjec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pageSetUpPr fitToPage="1"/>
  </sheetPr>
  <dimension ref="A2:D104"/>
  <sheetViews>
    <sheetView workbookViewId="0"/>
  </sheetViews>
  <sheetFormatPr defaultRowHeight="12.75" x14ac:dyDescent="0.2"/>
  <sheetData>
    <row r="2" spans="1:1" ht="15.75" x14ac:dyDescent="0.25">
      <c r="A2" s="63" t="s">
        <v>358</v>
      </c>
    </row>
    <row r="3" spans="1:1" x14ac:dyDescent="0.2">
      <c r="A3" s="29" t="s">
        <v>32</v>
      </c>
    </row>
    <row r="25" spans="1:4" x14ac:dyDescent="0.2">
      <c r="B25" s="204" t="s">
        <v>70</v>
      </c>
      <c r="C25" s="204"/>
      <c r="D25" s="30"/>
    </row>
    <row r="26" spans="1:4" x14ac:dyDescent="0.2">
      <c r="A26" s="4"/>
      <c r="B26" s="154" t="s">
        <v>71</v>
      </c>
      <c r="C26" s="154"/>
      <c r="D26" s="154"/>
    </row>
    <row r="27" spans="1:4" x14ac:dyDescent="0.2">
      <c r="A27" s="5" t="s">
        <v>2</v>
      </c>
      <c r="B27" s="45" t="s">
        <v>6</v>
      </c>
      <c r="C27" s="45" t="s">
        <v>7</v>
      </c>
      <c r="D27" s="155"/>
    </row>
    <row r="28" spans="1:4" x14ac:dyDescent="0.2">
      <c r="A28" s="2">
        <v>41640</v>
      </c>
      <c r="B28" s="38">
        <v>9.26</v>
      </c>
      <c r="C28" s="38">
        <v>4.8685289999999997</v>
      </c>
      <c r="D28" s="156"/>
    </row>
    <row r="29" spans="1:4" x14ac:dyDescent="0.2">
      <c r="A29" s="2">
        <v>41671</v>
      </c>
      <c r="B29" s="38">
        <v>9.77</v>
      </c>
      <c r="C29" s="38">
        <v>6.1969669999999999</v>
      </c>
      <c r="D29" s="156"/>
    </row>
    <row r="30" spans="1:4" x14ac:dyDescent="0.2">
      <c r="A30" s="2">
        <v>41699</v>
      </c>
      <c r="B30" s="38">
        <v>10.7</v>
      </c>
      <c r="C30" s="38">
        <v>5.0647989999999998</v>
      </c>
      <c r="D30" s="156"/>
    </row>
    <row r="31" spans="1:4" x14ac:dyDescent="0.2">
      <c r="A31" s="2">
        <v>41730</v>
      </c>
      <c r="B31" s="38">
        <v>11.76</v>
      </c>
      <c r="C31" s="38">
        <v>4.8117140000000003</v>
      </c>
      <c r="D31" s="156"/>
    </row>
    <row r="32" spans="1:4" x14ac:dyDescent="0.2">
      <c r="A32" s="2">
        <v>41760</v>
      </c>
      <c r="B32" s="38">
        <v>13.6</v>
      </c>
      <c r="C32" s="38">
        <v>4.7321730000000004</v>
      </c>
      <c r="D32" s="156"/>
    </row>
    <row r="33" spans="1:4" x14ac:dyDescent="0.2">
      <c r="A33" s="2">
        <v>41791</v>
      </c>
      <c r="B33" s="38">
        <v>16.13</v>
      </c>
      <c r="C33" s="38">
        <v>4.7394040000000004</v>
      </c>
      <c r="D33" s="156"/>
    </row>
    <row r="34" spans="1:4" x14ac:dyDescent="0.2">
      <c r="A34" s="2">
        <v>41821</v>
      </c>
      <c r="B34" s="38">
        <v>17.23</v>
      </c>
      <c r="C34" s="38">
        <v>4.1826169999999996</v>
      </c>
      <c r="D34" s="156"/>
    </row>
    <row r="35" spans="1:4" x14ac:dyDescent="0.2">
      <c r="A35" s="2">
        <v>41852</v>
      </c>
      <c r="B35" s="38">
        <v>17.41</v>
      </c>
      <c r="C35" s="38">
        <v>4.0410959999999996</v>
      </c>
      <c r="D35" s="156"/>
    </row>
    <row r="36" spans="1:4" x14ac:dyDescent="0.2">
      <c r="A36" s="2">
        <v>41883</v>
      </c>
      <c r="B36" s="38">
        <v>16.27</v>
      </c>
      <c r="C36" s="38">
        <v>4.0534920000000003</v>
      </c>
      <c r="D36" s="156"/>
    </row>
    <row r="37" spans="1:4" x14ac:dyDescent="0.2">
      <c r="A37" s="2">
        <v>41913</v>
      </c>
      <c r="B37" s="38">
        <v>13.11</v>
      </c>
      <c r="C37" s="38">
        <v>3.9057729999999999</v>
      </c>
      <c r="D37" s="156"/>
    </row>
    <row r="38" spans="1:4" x14ac:dyDescent="0.2">
      <c r="A38" s="2">
        <v>41944</v>
      </c>
      <c r="B38" s="38">
        <v>10.19</v>
      </c>
      <c r="C38" s="38">
        <v>4.2580260000000001</v>
      </c>
      <c r="D38" s="156"/>
    </row>
    <row r="39" spans="1:4" x14ac:dyDescent="0.2">
      <c r="A39" s="2">
        <v>41974</v>
      </c>
      <c r="B39" s="38">
        <v>10.01</v>
      </c>
      <c r="C39" s="38">
        <v>3.5969060000000002</v>
      </c>
      <c r="D39" s="156"/>
    </row>
    <row r="40" spans="1:4" x14ac:dyDescent="0.2">
      <c r="A40" s="2">
        <v>42005</v>
      </c>
      <c r="B40" s="38">
        <v>9.5</v>
      </c>
      <c r="C40" s="38">
        <v>3.104778</v>
      </c>
      <c r="D40" s="156"/>
    </row>
    <row r="41" spans="1:4" x14ac:dyDescent="0.2">
      <c r="A41" s="2">
        <v>42036</v>
      </c>
      <c r="B41" s="38">
        <v>9.08</v>
      </c>
      <c r="C41" s="38">
        <v>2.979301</v>
      </c>
      <c r="D41" s="156"/>
    </row>
    <row r="42" spans="1:4" x14ac:dyDescent="0.2">
      <c r="A42" s="2">
        <v>42064</v>
      </c>
      <c r="B42" s="38">
        <v>9.2799999999999994</v>
      </c>
      <c r="C42" s="38">
        <v>2.9357470000000001</v>
      </c>
      <c r="D42" s="156"/>
    </row>
    <row r="43" spans="1:4" x14ac:dyDescent="0.2">
      <c r="A43" s="2">
        <v>42095</v>
      </c>
      <c r="B43" s="38">
        <v>10.43</v>
      </c>
      <c r="C43" s="38">
        <v>2.7065700000000001</v>
      </c>
      <c r="D43" s="156"/>
    </row>
    <row r="44" spans="1:4" x14ac:dyDescent="0.2">
      <c r="A44" s="2">
        <v>42125</v>
      </c>
      <c r="B44" s="38">
        <v>12.73</v>
      </c>
      <c r="C44" s="38">
        <v>2.9544130000000002</v>
      </c>
      <c r="D44" s="156"/>
    </row>
    <row r="45" spans="1:4" x14ac:dyDescent="0.2">
      <c r="A45" s="2">
        <v>42156</v>
      </c>
      <c r="B45" s="38">
        <v>15.07</v>
      </c>
      <c r="C45" s="38">
        <v>2.8870079999999998</v>
      </c>
      <c r="D45" s="156"/>
    </row>
    <row r="46" spans="1:4" x14ac:dyDescent="0.2">
      <c r="A46" s="2">
        <v>42186</v>
      </c>
      <c r="B46" s="38">
        <v>16.28</v>
      </c>
      <c r="C46" s="38">
        <v>2.9440430000000002</v>
      </c>
      <c r="D46" s="156"/>
    </row>
    <row r="47" spans="1:4" x14ac:dyDescent="0.2">
      <c r="A47" s="2">
        <v>42217</v>
      </c>
      <c r="B47" s="38">
        <v>16.88</v>
      </c>
      <c r="C47" s="38">
        <v>2.8766379999999998</v>
      </c>
      <c r="D47" s="156"/>
    </row>
    <row r="48" spans="1:4" x14ac:dyDescent="0.2">
      <c r="A48" s="2">
        <v>42248</v>
      </c>
      <c r="B48" s="38">
        <v>16.399999999999999</v>
      </c>
      <c r="C48" s="38">
        <v>2.7584200000000001</v>
      </c>
      <c r="D48" s="156"/>
    </row>
    <row r="49" spans="1:4" x14ac:dyDescent="0.2">
      <c r="A49" s="2">
        <v>42278</v>
      </c>
      <c r="B49" s="38">
        <v>12.6</v>
      </c>
      <c r="C49" s="38">
        <v>2.4276170000000001</v>
      </c>
      <c r="D49" s="156"/>
    </row>
    <row r="50" spans="1:4" x14ac:dyDescent="0.2">
      <c r="A50" s="2">
        <v>42309</v>
      </c>
      <c r="B50" s="38">
        <v>10.02</v>
      </c>
      <c r="C50" s="38">
        <v>2.1704409999999998</v>
      </c>
      <c r="D50" s="156"/>
    </row>
    <row r="51" spans="1:4" x14ac:dyDescent="0.2">
      <c r="A51" s="2">
        <v>42339</v>
      </c>
      <c r="B51" s="38">
        <v>9.27</v>
      </c>
      <c r="C51" s="38">
        <v>2.0003730000000002</v>
      </c>
      <c r="D51" s="156"/>
    </row>
    <row r="52" spans="1:4" x14ac:dyDescent="0.2">
      <c r="A52" s="2">
        <v>42370</v>
      </c>
      <c r="B52" s="38">
        <v>8.2799999999999994</v>
      </c>
      <c r="C52" s="38">
        <v>2.3674710000000001</v>
      </c>
      <c r="D52" s="156"/>
    </row>
    <row r="53" spans="1:4" x14ac:dyDescent="0.2">
      <c r="A53" s="2">
        <v>42401</v>
      </c>
      <c r="B53" s="38">
        <v>8.36</v>
      </c>
      <c r="C53" s="38">
        <v>2.0625930000000001</v>
      </c>
      <c r="D53" s="156"/>
    </row>
    <row r="54" spans="1:4" x14ac:dyDescent="0.2">
      <c r="A54" s="2">
        <v>42430</v>
      </c>
      <c r="B54" s="38">
        <v>9.19</v>
      </c>
      <c r="C54" s="38">
        <v>1.7929729999999999</v>
      </c>
      <c r="D54" s="156"/>
    </row>
    <row r="55" spans="1:4" x14ac:dyDescent="0.2">
      <c r="A55" s="2">
        <v>42461</v>
      </c>
      <c r="B55" s="38">
        <v>9.65</v>
      </c>
      <c r="C55" s="38">
        <v>1.9879290000000001</v>
      </c>
      <c r="D55" s="156"/>
    </row>
    <row r="56" spans="1:4" x14ac:dyDescent="0.2">
      <c r="A56" s="2">
        <v>42491</v>
      </c>
      <c r="B56" s="38">
        <v>11.62</v>
      </c>
      <c r="C56" s="38">
        <v>1.9931140000000001</v>
      </c>
      <c r="D56" s="156"/>
    </row>
    <row r="57" spans="1:4" x14ac:dyDescent="0.2">
      <c r="A57" s="2">
        <v>42522</v>
      </c>
      <c r="B57" s="38">
        <v>14.43</v>
      </c>
      <c r="C57" s="38">
        <v>2.6827190000000001</v>
      </c>
      <c r="D57" s="156"/>
    </row>
    <row r="58" spans="1:4" x14ac:dyDescent="0.2">
      <c r="A58" s="2">
        <v>42552</v>
      </c>
      <c r="B58" s="38">
        <v>16.55</v>
      </c>
      <c r="C58" s="38">
        <v>2.9264139999999998</v>
      </c>
      <c r="D58" s="156"/>
    </row>
    <row r="59" spans="1:4" x14ac:dyDescent="0.2">
      <c r="A59" s="2">
        <v>42583</v>
      </c>
      <c r="B59" s="38">
        <v>17.600000000000001</v>
      </c>
      <c r="C59" s="38">
        <v>2.9264139999999998</v>
      </c>
      <c r="D59" s="156"/>
    </row>
    <row r="60" spans="1:4" x14ac:dyDescent="0.2">
      <c r="A60" s="2">
        <v>42614</v>
      </c>
      <c r="B60" s="38">
        <v>16.78</v>
      </c>
      <c r="C60" s="38">
        <v>3.1027040000000001</v>
      </c>
      <c r="D60" s="156"/>
    </row>
    <row r="61" spans="1:4" x14ac:dyDescent="0.2">
      <c r="A61" s="2">
        <v>42644</v>
      </c>
      <c r="B61" s="38">
        <v>13.74</v>
      </c>
      <c r="C61" s="38">
        <v>3.0871490000000001</v>
      </c>
      <c r="D61" s="156"/>
    </row>
    <row r="62" spans="1:4" x14ac:dyDescent="0.2">
      <c r="A62" s="2">
        <v>42675</v>
      </c>
      <c r="B62" s="38">
        <v>10.77</v>
      </c>
      <c r="C62" s="38">
        <v>2.6422759999999998</v>
      </c>
      <c r="D62" s="156"/>
    </row>
    <row r="63" spans="1:4" x14ac:dyDescent="0.2">
      <c r="A63" s="2">
        <v>42705</v>
      </c>
      <c r="B63" s="38">
        <v>9.06</v>
      </c>
      <c r="C63" s="38">
        <v>3.7238669999999998</v>
      </c>
      <c r="D63" s="156"/>
    </row>
    <row r="64" spans="1:4" x14ac:dyDescent="0.2">
      <c r="A64" s="2">
        <v>42736</v>
      </c>
      <c r="B64" s="38">
        <v>9.3800000000000008</v>
      </c>
      <c r="C64" s="38">
        <v>3.4262480000000002</v>
      </c>
      <c r="D64" s="156"/>
    </row>
    <row r="65" spans="1:4" x14ac:dyDescent="0.2">
      <c r="A65" s="2">
        <v>42767</v>
      </c>
      <c r="B65" s="38">
        <v>10.07</v>
      </c>
      <c r="C65" s="38">
        <v>2.9575239999999998</v>
      </c>
      <c r="D65" s="156"/>
    </row>
    <row r="66" spans="1:4" x14ac:dyDescent="0.2">
      <c r="A66" s="2">
        <v>42795</v>
      </c>
      <c r="B66" s="38">
        <v>9.9</v>
      </c>
      <c r="C66" s="38">
        <v>2.9865599999999999</v>
      </c>
      <c r="D66" s="156"/>
    </row>
    <row r="67" spans="1:4" x14ac:dyDescent="0.2">
      <c r="A67" s="2">
        <v>42826</v>
      </c>
      <c r="B67" s="38">
        <v>11.38</v>
      </c>
      <c r="C67" s="38">
        <v>3.2178110000000002</v>
      </c>
      <c r="D67" s="156"/>
    </row>
    <row r="68" spans="1:4" x14ac:dyDescent="0.2">
      <c r="A68" s="2">
        <v>42856</v>
      </c>
      <c r="B68" s="38">
        <v>13.32</v>
      </c>
      <c r="C68" s="38">
        <v>3.2665500000000001</v>
      </c>
      <c r="D68" s="156"/>
    </row>
    <row r="69" spans="1:4" x14ac:dyDescent="0.2">
      <c r="A69" s="2">
        <v>42887</v>
      </c>
      <c r="B69" s="38">
        <v>16.13</v>
      </c>
      <c r="C69" s="38">
        <v>3.0850749999999998</v>
      </c>
      <c r="D69" s="156"/>
    </row>
    <row r="70" spans="1:4" x14ac:dyDescent="0.2">
      <c r="A70" s="2">
        <v>42917</v>
      </c>
      <c r="B70" s="38">
        <v>17.96</v>
      </c>
      <c r="C70" s="38">
        <v>3.094408</v>
      </c>
      <c r="D70" s="156"/>
    </row>
    <row r="71" spans="1:4" x14ac:dyDescent="0.2">
      <c r="A71" s="2">
        <v>42948</v>
      </c>
      <c r="B71" s="38">
        <v>18.32</v>
      </c>
      <c r="C71" s="38">
        <v>3.0072999999999999</v>
      </c>
      <c r="D71" s="156"/>
    </row>
    <row r="72" spans="1:4" x14ac:dyDescent="0.2">
      <c r="A72" s="2">
        <v>42979</v>
      </c>
      <c r="B72" s="38">
        <v>17.010000000000002</v>
      </c>
      <c r="C72" s="38">
        <v>3.086112</v>
      </c>
      <c r="D72" s="156"/>
    </row>
    <row r="73" spans="1:4" x14ac:dyDescent="0.2">
      <c r="A73" s="2">
        <v>43009</v>
      </c>
      <c r="B73" s="38">
        <v>13.5</v>
      </c>
      <c r="C73" s="38">
        <v>2.9855230000000001</v>
      </c>
      <c r="D73" s="156"/>
    </row>
    <row r="74" spans="1:4" x14ac:dyDescent="0.2">
      <c r="A74" s="2">
        <v>43040</v>
      </c>
      <c r="B74" s="38">
        <v>10.26</v>
      </c>
      <c r="C74" s="38">
        <v>3.125518</v>
      </c>
      <c r="D74" s="156"/>
    </row>
    <row r="75" spans="1:4" x14ac:dyDescent="0.2">
      <c r="A75" s="2">
        <v>43070</v>
      </c>
      <c r="B75" s="38">
        <v>9.33</v>
      </c>
      <c r="C75" s="38">
        <v>2.9253770000000001</v>
      </c>
      <c r="D75" s="156"/>
    </row>
    <row r="76" spans="1:4" x14ac:dyDescent="0.2">
      <c r="A76" s="2">
        <v>43101</v>
      </c>
      <c r="B76" s="38">
        <v>8.9486349999999995</v>
      </c>
      <c r="C76" s="38">
        <v>3.82653</v>
      </c>
      <c r="D76" s="156"/>
    </row>
    <row r="77" spans="1:4" x14ac:dyDescent="0.2">
      <c r="A77" s="2">
        <v>43132</v>
      </c>
      <c r="B77" s="38">
        <v>9.5722620000000003</v>
      </c>
      <c r="C77" s="38">
        <v>2.7594569999999998</v>
      </c>
      <c r="D77" s="156"/>
    </row>
    <row r="78" spans="1:4" x14ac:dyDescent="0.2">
      <c r="A78" s="2">
        <v>43160</v>
      </c>
      <c r="B78" s="38">
        <v>9.6948260000000008</v>
      </c>
      <c r="C78" s="38">
        <v>2.81881</v>
      </c>
      <c r="D78" s="156"/>
    </row>
    <row r="79" spans="1:4" x14ac:dyDescent="0.2">
      <c r="A79" s="2">
        <v>43191</v>
      </c>
      <c r="B79" s="38">
        <v>10.497820000000001</v>
      </c>
      <c r="C79" s="38">
        <v>2.8154849999999998</v>
      </c>
      <c r="D79" s="156"/>
    </row>
    <row r="80" spans="1:4" x14ac:dyDescent="0.2">
      <c r="A80" s="2">
        <v>43221</v>
      </c>
      <c r="B80" s="38">
        <v>12.47289</v>
      </c>
      <c r="C80" s="38">
        <v>2.927044</v>
      </c>
      <c r="D80" s="156"/>
    </row>
    <row r="81" spans="1:4" x14ac:dyDescent="0.2">
      <c r="A81" s="2">
        <v>43252</v>
      </c>
      <c r="B81" s="38">
        <v>14.90422</v>
      </c>
      <c r="C81" s="38">
        <v>3.0147170000000001</v>
      </c>
      <c r="D81" s="156"/>
    </row>
    <row r="82" spans="1:4" x14ac:dyDescent="0.2">
      <c r="A82" s="2">
        <v>43282</v>
      </c>
      <c r="B82" s="38">
        <v>16.425650000000001</v>
      </c>
      <c r="C82" s="38">
        <v>3.1027930000000001</v>
      </c>
      <c r="D82" s="156"/>
    </row>
    <row r="83" spans="1:4" x14ac:dyDescent="0.2">
      <c r="A83" s="2">
        <v>43313</v>
      </c>
      <c r="B83" s="38">
        <v>17.303159999999998</v>
      </c>
      <c r="C83" s="38">
        <v>3.120771</v>
      </c>
      <c r="D83" s="156"/>
    </row>
    <row r="84" spans="1:4" x14ac:dyDescent="0.2">
      <c r="A84" s="2">
        <v>43344</v>
      </c>
      <c r="B84" s="38">
        <v>16.333590000000001</v>
      </c>
      <c r="C84" s="38">
        <v>3.1364369999999999</v>
      </c>
      <c r="D84" s="156"/>
    </row>
    <row r="85" spans="1:4" x14ac:dyDescent="0.2">
      <c r="A85" s="2">
        <v>43374</v>
      </c>
      <c r="B85" s="38">
        <v>13.30302</v>
      </c>
      <c r="C85" s="38">
        <v>3.1431339999999999</v>
      </c>
      <c r="D85" s="156"/>
    </row>
    <row r="86" spans="1:4" x14ac:dyDescent="0.2">
      <c r="A86" s="2">
        <v>43405</v>
      </c>
      <c r="B86" s="38">
        <v>10.86158</v>
      </c>
      <c r="C86" s="38">
        <v>3.1920790000000001</v>
      </c>
      <c r="D86" s="156"/>
    </row>
    <row r="87" spans="1:4" x14ac:dyDescent="0.2">
      <c r="A87" s="2">
        <v>43435</v>
      </c>
      <c r="B87" s="38">
        <v>9.9432369999999999</v>
      </c>
      <c r="C87" s="38">
        <v>3.3127580000000001</v>
      </c>
      <c r="D87" s="156"/>
    </row>
    <row r="88" spans="1:4" x14ac:dyDescent="0.2">
      <c r="A88" s="2">
        <v>43466</v>
      </c>
      <c r="B88" s="38">
        <v>9.7120460000000008</v>
      </c>
      <c r="C88" s="38">
        <v>3.4131990000000001</v>
      </c>
      <c r="D88" s="156"/>
    </row>
    <row r="89" spans="1:4" x14ac:dyDescent="0.2">
      <c r="A89" s="2">
        <v>43497</v>
      </c>
      <c r="B89" s="38">
        <v>9.7637839999999994</v>
      </c>
      <c r="C89" s="38">
        <v>3.3607330000000002</v>
      </c>
      <c r="D89" s="156"/>
    </row>
    <row r="90" spans="1:4" x14ac:dyDescent="0.2">
      <c r="A90" s="2">
        <v>43525</v>
      </c>
      <c r="B90" s="38">
        <v>10.08009</v>
      </c>
      <c r="C90" s="38">
        <v>3.2154310000000002</v>
      </c>
      <c r="D90" s="156"/>
    </row>
    <row r="91" spans="1:4" x14ac:dyDescent="0.2">
      <c r="A91" s="2">
        <v>43556</v>
      </c>
      <c r="B91" s="38">
        <v>10.92928</v>
      </c>
      <c r="C91" s="38">
        <v>3.0806429999999998</v>
      </c>
      <c r="D91" s="156"/>
    </row>
    <row r="92" spans="1:4" x14ac:dyDescent="0.2">
      <c r="A92" s="2">
        <v>43586</v>
      </c>
      <c r="B92" s="38">
        <v>12.87186</v>
      </c>
      <c r="C92" s="38">
        <v>3.0793029999999999</v>
      </c>
      <c r="D92" s="156"/>
    </row>
    <row r="93" spans="1:4" x14ac:dyDescent="0.2">
      <c r="A93" s="2">
        <v>43617</v>
      </c>
      <c r="B93" s="38">
        <v>15.20534</v>
      </c>
      <c r="C93" s="38">
        <v>3.0865670000000001</v>
      </c>
      <c r="D93" s="156"/>
    </row>
    <row r="94" spans="1:4" x14ac:dyDescent="0.2">
      <c r="A94" s="2">
        <v>43647</v>
      </c>
      <c r="B94" s="38">
        <v>16.62255</v>
      </c>
      <c r="C94" s="38">
        <v>3.125947</v>
      </c>
      <c r="D94" s="156"/>
    </row>
    <row r="95" spans="1:4" x14ac:dyDescent="0.2">
      <c r="A95" s="2">
        <v>43678</v>
      </c>
      <c r="B95" s="38">
        <v>17.386410000000001</v>
      </c>
      <c r="C95" s="38">
        <v>3.1577109999999999</v>
      </c>
      <c r="D95" s="156"/>
    </row>
    <row r="96" spans="1:4" x14ac:dyDescent="0.2">
      <c r="A96" s="2">
        <v>43709</v>
      </c>
      <c r="B96" s="38">
        <v>16.404520000000002</v>
      </c>
      <c r="C96" s="38">
        <v>3.1422460000000001</v>
      </c>
      <c r="D96" s="156"/>
    </row>
    <row r="97" spans="1:4" x14ac:dyDescent="0.2">
      <c r="A97" s="2">
        <v>43739</v>
      </c>
      <c r="B97" s="38">
        <v>13.33385</v>
      </c>
      <c r="C97" s="38">
        <v>3.128212</v>
      </c>
      <c r="D97" s="156"/>
    </row>
    <row r="98" spans="1:4" x14ac:dyDescent="0.2">
      <c r="A98" s="2">
        <v>43770</v>
      </c>
      <c r="B98" s="38">
        <v>10.836029999999999</v>
      </c>
      <c r="C98" s="38">
        <v>3.1580659999999998</v>
      </c>
      <c r="D98" s="156"/>
    </row>
    <row r="99" spans="1:4" x14ac:dyDescent="0.2">
      <c r="A99" s="84">
        <v>43800</v>
      </c>
      <c r="B99" s="86">
        <v>9.8855350000000008</v>
      </c>
      <c r="C99" s="86">
        <v>3.2800240000000001</v>
      </c>
      <c r="D99" s="156"/>
    </row>
    <row r="100" spans="1:4" x14ac:dyDescent="0.2">
      <c r="A100" t="s">
        <v>361</v>
      </c>
    </row>
    <row r="102" spans="1:4" x14ac:dyDescent="0.2">
      <c r="A102" s="6"/>
      <c r="B102" s="6" t="s">
        <v>0</v>
      </c>
    </row>
    <row r="103" spans="1:4" x14ac:dyDescent="0.2">
      <c r="A103" s="3">
        <v>50</v>
      </c>
      <c r="B103">
        <v>0</v>
      </c>
    </row>
    <row r="104" spans="1:4" x14ac:dyDescent="0.2">
      <c r="A104" s="3">
        <v>50</v>
      </c>
      <c r="B104">
        <v>1</v>
      </c>
    </row>
  </sheetData>
  <mergeCells count="1">
    <mergeCell ref="B25:C25"/>
  </mergeCells>
  <phoneticPr fontId="0" type="noConversion"/>
  <hyperlinks>
    <hyperlink ref="A3" location="Contents!B4" display="Return to Contents"/>
  </hyperlinks>
  <pageMargins left="0.75" right="0.75" top="1" bottom="1" header="0.5" footer="0.5"/>
  <pageSetup scale="74" fitToHeight="2" orientation="landscape" r:id="rId1"/>
  <headerFooter alignWithMargins="0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M60"/>
  <sheetViews>
    <sheetView workbookViewId="0"/>
  </sheetViews>
  <sheetFormatPr defaultRowHeight="12.75" x14ac:dyDescent="0.2"/>
  <sheetData>
    <row r="1" spans="1:13" x14ac:dyDescent="0.2">
      <c r="A1" s="40" t="s">
        <v>165</v>
      </c>
    </row>
    <row r="2" spans="1:13" ht="15.75" x14ac:dyDescent="0.25">
      <c r="A2" s="63" t="s">
        <v>358</v>
      </c>
    </row>
    <row r="3" spans="1:13" x14ac:dyDescent="0.2">
      <c r="A3" s="29" t="s">
        <v>32</v>
      </c>
    </row>
    <row r="6" spans="1:13" x14ac:dyDescent="0.2">
      <c r="M6" s="4"/>
    </row>
    <row r="25" spans="1:5" x14ac:dyDescent="0.2">
      <c r="A25" s="4"/>
      <c r="B25" s="4"/>
      <c r="C25" s="178" t="s">
        <v>25</v>
      </c>
      <c r="D25" s="178" t="s">
        <v>25</v>
      </c>
      <c r="E25" s="179" t="s">
        <v>185</v>
      </c>
    </row>
    <row r="26" spans="1:5" x14ac:dyDescent="0.2">
      <c r="A26" s="4"/>
      <c r="B26" s="4"/>
      <c r="C26" s="178" t="s">
        <v>119</v>
      </c>
      <c r="D26" s="178" t="s">
        <v>279</v>
      </c>
      <c r="E26" s="154" t="s">
        <v>186</v>
      </c>
    </row>
    <row r="27" spans="1:5" x14ac:dyDescent="0.2">
      <c r="A27" s="6" t="s">
        <v>30</v>
      </c>
      <c r="B27" s="6" t="s">
        <v>118</v>
      </c>
      <c r="C27" s="205" t="s">
        <v>60</v>
      </c>
      <c r="D27" s="205"/>
      <c r="E27" s="205"/>
    </row>
    <row r="28" spans="1:5" x14ac:dyDescent="0.2">
      <c r="A28" s="20" t="s">
        <v>362</v>
      </c>
      <c r="B28" s="124">
        <v>41275</v>
      </c>
      <c r="C28" s="7">
        <v>90.126273097999999</v>
      </c>
      <c r="D28" s="7">
        <v>91.442794515000003</v>
      </c>
      <c r="E28" s="7">
        <v>-1.3165214169999999</v>
      </c>
    </row>
    <row r="29" spans="1:5" x14ac:dyDescent="0.2">
      <c r="A29" s="20" t="s">
        <v>363</v>
      </c>
      <c r="B29" s="124">
        <v>41365</v>
      </c>
      <c r="C29" s="7">
        <v>91.210762786000004</v>
      </c>
      <c r="D29" s="7">
        <v>91.569203329999993</v>
      </c>
      <c r="E29" s="7">
        <v>-0.35844054423999999</v>
      </c>
    </row>
    <row r="30" spans="1:5" x14ac:dyDescent="0.2">
      <c r="A30" s="20" t="s">
        <v>364</v>
      </c>
      <c r="B30" s="124">
        <v>41456</v>
      </c>
      <c r="C30" s="7">
        <v>91.858806510999997</v>
      </c>
      <c r="D30" s="7">
        <v>92.617587176000001</v>
      </c>
      <c r="E30" s="7">
        <v>-0.75878066527999999</v>
      </c>
    </row>
    <row r="31" spans="1:5" x14ac:dyDescent="0.2">
      <c r="A31" s="20" t="s">
        <v>365</v>
      </c>
      <c r="B31" s="124">
        <v>41548</v>
      </c>
      <c r="C31" s="7">
        <v>91.920628644000004</v>
      </c>
      <c r="D31" s="7">
        <v>93.080781014999999</v>
      </c>
      <c r="E31" s="7">
        <v>-1.1601523713999999</v>
      </c>
    </row>
    <row r="32" spans="1:5" x14ac:dyDescent="0.2">
      <c r="A32" s="20" t="s">
        <v>366</v>
      </c>
      <c r="B32" s="124">
        <v>41640</v>
      </c>
      <c r="C32" s="7">
        <v>92.255149467999999</v>
      </c>
      <c r="D32" s="7">
        <v>92.792470829999999</v>
      </c>
      <c r="E32" s="7">
        <v>-0.53732136216000004</v>
      </c>
    </row>
    <row r="33" spans="1:5" x14ac:dyDescent="0.2">
      <c r="A33" s="4" t="s">
        <v>367</v>
      </c>
      <c r="B33" s="124">
        <v>41730</v>
      </c>
      <c r="C33" s="7">
        <v>92.945021268000005</v>
      </c>
      <c r="D33" s="7">
        <v>92.931642499999995</v>
      </c>
      <c r="E33" s="7">
        <v>1.3378768725E-2</v>
      </c>
    </row>
    <row r="34" spans="1:5" x14ac:dyDescent="0.2">
      <c r="A34" s="4" t="s">
        <v>368</v>
      </c>
      <c r="B34" s="124">
        <v>41821</v>
      </c>
      <c r="C34" s="7">
        <v>94.186117835999994</v>
      </c>
      <c r="D34" s="7">
        <v>94.043390832</v>
      </c>
      <c r="E34" s="7">
        <v>0.14272700437999999</v>
      </c>
    </row>
    <row r="35" spans="1:5" x14ac:dyDescent="0.2">
      <c r="A35" s="4" t="s">
        <v>369</v>
      </c>
      <c r="B35" s="124">
        <v>41913</v>
      </c>
      <c r="C35" s="7">
        <v>95.792913687999999</v>
      </c>
      <c r="D35" s="7">
        <v>94.517025446000005</v>
      </c>
      <c r="E35" s="7">
        <v>1.2758882414999999</v>
      </c>
    </row>
    <row r="36" spans="1:5" x14ac:dyDescent="0.2">
      <c r="A36" s="4" t="s">
        <v>370</v>
      </c>
      <c r="B36" s="124">
        <v>42005</v>
      </c>
      <c r="C36" s="7">
        <v>95.417140407000005</v>
      </c>
      <c r="D36" s="7">
        <v>94.001479513999996</v>
      </c>
      <c r="E36" s="7">
        <v>1.4156608930000001</v>
      </c>
    </row>
    <row r="37" spans="1:5" x14ac:dyDescent="0.2">
      <c r="A37" s="4" t="s">
        <v>371</v>
      </c>
      <c r="B37" s="124">
        <v>42095</v>
      </c>
      <c r="C37" s="7">
        <v>96.449405956999996</v>
      </c>
      <c r="D37" s="7">
        <v>94.948821737000003</v>
      </c>
      <c r="E37" s="7">
        <v>1.5005842203999999</v>
      </c>
    </row>
    <row r="38" spans="1:5" x14ac:dyDescent="0.2">
      <c r="A38" s="4" t="s">
        <v>372</v>
      </c>
      <c r="B38" s="124">
        <v>42186</v>
      </c>
      <c r="C38" s="7">
        <v>97.399674762999993</v>
      </c>
      <c r="D38" s="7">
        <v>96.576690725000006</v>
      </c>
      <c r="E38" s="7">
        <v>0.82298403813999998</v>
      </c>
    </row>
    <row r="39" spans="1:5" x14ac:dyDescent="0.2">
      <c r="A39" s="4" t="s">
        <v>373</v>
      </c>
      <c r="B39" s="124">
        <v>42278</v>
      </c>
      <c r="C39" s="7">
        <v>97.583208476999999</v>
      </c>
      <c r="D39" s="7">
        <v>95.839886643</v>
      </c>
      <c r="E39" s="7">
        <v>1.7433218344999999</v>
      </c>
    </row>
    <row r="40" spans="1:5" x14ac:dyDescent="0.2">
      <c r="A40" s="4" t="s">
        <v>374</v>
      </c>
      <c r="B40" s="124">
        <v>42370</v>
      </c>
      <c r="C40" s="7">
        <v>97.014234737999999</v>
      </c>
      <c r="D40" s="7">
        <v>96.285175635000002</v>
      </c>
      <c r="E40" s="7">
        <v>0.72905910351000003</v>
      </c>
    </row>
    <row r="41" spans="1:5" x14ac:dyDescent="0.2">
      <c r="A41" s="4" t="s">
        <v>375</v>
      </c>
      <c r="B41" s="124">
        <v>42461</v>
      </c>
      <c r="C41" s="7">
        <v>96.435826728999999</v>
      </c>
      <c r="D41" s="7">
        <v>96.390463729000004</v>
      </c>
      <c r="E41" s="7">
        <v>4.5362999704999997E-2</v>
      </c>
    </row>
    <row r="42" spans="1:5" x14ac:dyDescent="0.2">
      <c r="A42" s="4" t="s">
        <v>376</v>
      </c>
      <c r="B42" s="124">
        <v>42552</v>
      </c>
      <c r="C42" s="7">
        <v>97.037945539999996</v>
      </c>
      <c r="D42" s="7">
        <v>97.406459936999994</v>
      </c>
      <c r="E42" s="7">
        <v>-0.36851439726000002</v>
      </c>
    </row>
    <row r="43" spans="1:5" x14ac:dyDescent="0.2">
      <c r="A43" s="4" t="s">
        <v>377</v>
      </c>
      <c r="B43" s="124">
        <v>42644</v>
      </c>
      <c r="C43" s="7">
        <v>98.323280917000005</v>
      </c>
      <c r="D43" s="7">
        <v>97.367514690999997</v>
      </c>
      <c r="E43" s="7">
        <v>0.95576622620999996</v>
      </c>
    </row>
    <row r="44" spans="1:5" x14ac:dyDescent="0.2">
      <c r="A44" s="4" t="s">
        <v>378</v>
      </c>
      <c r="B44" s="124">
        <v>42736</v>
      </c>
      <c r="C44" s="7">
        <v>97.104665765999997</v>
      </c>
      <c r="D44" s="7">
        <v>97.581656503000005</v>
      </c>
      <c r="E44" s="7">
        <v>-0.47699073683999998</v>
      </c>
    </row>
    <row r="45" spans="1:5" x14ac:dyDescent="0.2">
      <c r="A45" s="4" t="s">
        <v>379</v>
      </c>
      <c r="B45" s="124">
        <v>42826</v>
      </c>
      <c r="C45" s="7">
        <v>97.656029872999994</v>
      </c>
      <c r="D45" s="7">
        <v>98.365352892999994</v>
      </c>
      <c r="E45" s="7">
        <v>-0.70932302009000003</v>
      </c>
    </row>
    <row r="46" spans="1:5" x14ac:dyDescent="0.2">
      <c r="A46" s="4" t="s">
        <v>380</v>
      </c>
      <c r="B46" s="124">
        <v>42917</v>
      </c>
      <c r="C46" s="7">
        <v>98.364238400999994</v>
      </c>
      <c r="D46" s="7">
        <v>98.916350281000007</v>
      </c>
      <c r="E46" s="7">
        <v>-0.55211188006</v>
      </c>
    </row>
    <row r="47" spans="1:5" x14ac:dyDescent="0.2">
      <c r="A47" s="4" t="s">
        <v>381</v>
      </c>
      <c r="B47" s="124">
        <v>43009</v>
      </c>
      <c r="C47" s="7">
        <v>98.651184931000003</v>
      </c>
      <c r="D47" s="7">
        <v>99.115091762000006</v>
      </c>
      <c r="E47" s="7">
        <v>-0.46390683122999998</v>
      </c>
    </row>
    <row r="48" spans="1:5" x14ac:dyDescent="0.2">
      <c r="A48" s="4" t="s">
        <v>382</v>
      </c>
      <c r="B48" s="124">
        <v>43101</v>
      </c>
      <c r="C48" s="7">
        <v>98.931650101000002</v>
      </c>
      <c r="D48" s="7">
        <v>99.504219583999998</v>
      </c>
      <c r="E48" s="7">
        <v>-0.57256948388999995</v>
      </c>
    </row>
    <row r="49" spans="1:5" x14ac:dyDescent="0.2">
      <c r="A49" s="4" t="s">
        <v>383</v>
      </c>
      <c r="B49" s="124">
        <v>43191</v>
      </c>
      <c r="C49" s="7">
        <v>100.39059576</v>
      </c>
      <c r="D49" s="7">
        <v>99.651338171999996</v>
      </c>
      <c r="E49" s="7">
        <v>0.73925759013000003</v>
      </c>
    </row>
    <row r="50" spans="1:5" x14ac:dyDescent="0.2">
      <c r="A50" s="4" t="s">
        <v>384</v>
      </c>
      <c r="B50" s="124">
        <v>43282</v>
      </c>
      <c r="C50" s="7">
        <v>101.39267293</v>
      </c>
      <c r="D50" s="7">
        <v>100.82284581</v>
      </c>
      <c r="E50" s="7">
        <v>0.56982712157000004</v>
      </c>
    </row>
    <row r="51" spans="1:5" x14ac:dyDescent="0.2">
      <c r="A51" s="4" t="s">
        <v>385</v>
      </c>
      <c r="B51" s="124">
        <v>43374</v>
      </c>
      <c r="C51" s="7">
        <v>101.72426572000001</v>
      </c>
      <c r="D51" s="7">
        <v>100.79901674</v>
      </c>
      <c r="E51" s="7">
        <v>0.92524898365999997</v>
      </c>
    </row>
    <row r="52" spans="1:5" x14ac:dyDescent="0.2">
      <c r="A52" s="4" t="s">
        <v>386</v>
      </c>
      <c r="B52" s="124">
        <v>43466</v>
      </c>
      <c r="C52" s="7">
        <v>101.2843065</v>
      </c>
      <c r="D52" s="7">
        <v>101.19942125999999</v>
      </c>
      <c r="E52" s="7">
        <v>8.4885239077000005E-2</v>
      </c>
    </row>
    <row r="53" spans="1:5" x14ac:dyDescent="0.2">
      <c r="A53" s="4" t="s">
        <v>387</v>
      </c>
      <c r="B53" s="124">
        <v>43556</v>
      </c>
      <c r="C53" s="7">
        <v>102.18059701</v>
      </c>
      <c r="D53" s="7">
        <v>101.42066908</v>
      </c>
      <c r="E53" s="7">
        <v>0.75992792166000001</v>
      </c>
    </row>
    <row r="54" spans="1:5" x14ac:dyDescent="0.2">
      <c r="A54" s="4" t="s">
        <v>388</v>
      </c>
      <c r="B54" s="124">
        <v>43647</v>
      </c>
      <c r="C54" s="7">
        <v>102.71082474000001</v>
      </c>
      <c r="D54" s="7">
        <v>102.54089347</v>
      </c>
      <c r="E54" s="7">
        <v>0.16993126297</v>
      </c>
    </row>
    <row r="55" spans="1:5" x14ac:dyDescent="0.2">
      <c r="A55" s="6" t="s">
        <v>389</v>
      </c>
      <c r="B55" s="125">
        <v>43739</v>
      </c>
      <c r="C55" s="85">
        <v>102.85032672</v>
      </c>
      <c r="D55" s="85">
        <v>102.51768539</v>
      </c>
      <c r="E55" s="85">
        <v>0.33264133621999997</v>
      </c>
    </row>
    <row r="56" spans="1:5" x14ac:dyDescent="0.2">
      <c r="A56" t="s">
        <v>360</v>
      </c>
      <c r="D56" s="7"/>
    </row>
    <row r="58" spans="1:5" x14ac:dyDescent="0.2">
      <c r="A58" s="6"/>
      <c r="B58" s="6" t="s">
        <v>0</v>
      </c>
    </row>
    <row r="59" spans="1:5" x14ac:dyDescent="0.2">
      <c r="A59">
        <v>20.5</v>
      </c>
      <c r="B59" s="22">
        <v>88</v>
      </c>
      <c r="D59" s="22"/>
    </row>
    <row r="60" spans="1:5" x14ac:dyDescent="0.2">
      <c r="A60">
        <v>20.5</v>
      </c>
      <c r="B60" s="22">
        <v>106</v>
      </c>
      <c r="D60" s="22"/>
    </row>
  </sheetData>
  <mergeCells count="1">
    <mergeCell ref="C27:E27"/>
  </mergeCells>
  <hyperlinks>
    <hyperlink ref="A3" location="Contents!B4" display="Return to Contents"/>
  </hyperlinks>
  <pageMargins left="0.7" right="0.7" top="0.75" bottom="0.75" header="0.3" footer="0.3"/>
  <pageSetup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2:J104"/>
  <sheetViews>
    <sheetView workbookViewId="0"/>
  </sheetViews>
  <sheetFormatPr defaultRowHeight="12.75" x14ac:dyDescent="0.2"/>
  <sheetData>
    <row r="2" spans="1:1" ht="15.75" x14ac:dyDescent="0.25">
      <c r="A2" s="63" t="s">
        <v>358</v>
      </c>
    </row>
    <row r="3" spans="1:1" x14ac:dyDescent="0.2">
      <c r="A3" s="29" t="s">
        <v>32</v>
      </c>
    </row>
    <row r="25" spans="1:10" x14ac:dyDescent="0.2">
      <c r="A25" s="204" t="s">
        <v>294</v>
      </c>
      <c r="B25" s="204"/>
      <c r="C25" s="204"/>
      <c r="D25" s="204"/>
      <c r="E25" s="204"/>
      <c r="F25" s="204"/>
      <c r="G25" s="204"/>
      <c r="H25" s="204"/>
      <c r="I25" s="30"/>
    </row>
    <row r="26" spans="1:10" x14ac:dyDescent="0.2">
      <c r="A26" s="188"/>
      <c r="B26" s="188"/>
      <c r="C26" s="188"/>
      <c r="D26" s="188"/>
      <c r="E26" s="188"/>
      <c r="G26" s="4" t="s">
        <v>297</v>
      </c>
    </row>
    <row r="27" spans="1:10" x14ac:dyDescent="0.2">
      <c r="A27" s="12"/>
      <c r="B27" s="6" t="s">
        <v>280</v>
      </c>
      <c r="C27" s="6" t="s">
        <v>281</v>
      </c>
      <c r="D27" s="6" t="s">
        <v>282</v>
      </c>
      <c r="E27" s="6" t="s">
        <v>283</v>
      </c>
      <c r="F27" s="6" t="s">
        <v>296</v>
      </c>
      <c r="G27" s="6" t="s">
        <v>298</v>
      </c>
      <c r="H27" s="6" t="s">
        <v>10</v>
      </c>
    </row>
    <row r="28" spans="1:10" x14ac:dyDescent="0.2">
      <c r="A28" s="2">
        <v>41275</v>
      </c>
      <c r="B28" s="185">
        <v>0.7</v>
      </c>
      <c r="C28" s="185">
        <v>0.215</v>
      </c>
      <c r="D28" s="185">
        <v>0.25524999999999998</v>
      </c>
      <c r="E28" s="185">
        <v>0.20516999999999999</v>
      </c>
      <c r="F28" s="185">
        <v>0</v>
      </c>
      <c r="G28" s="185">
        <v>0</v>
      </c>
      <c r="H28" s="185">
        <v>1.3754199999999999</v>
      </c>
    </row>
    <row r="29" spans="1:10" x14ac:dyDescent="0.2">
      <c r="A29" s="2">
        <v>41306</v>
      </c>
      <c r="B29" s="185">
        <v>0.7</v>
      </c>
      <c r="C29" s="185">
        <v>0.16500000000000001</v>
      </c>
      <c r="D29" s="185">
        <v>0.35525000000000001</v>
      </c>
      <c r="E29" s="185">
        <v>0.06</v>
      </c>
      <c r="F29" s="185">
        <v>0</v>
      </c>
      <c r="G29" s="185">
        <v>0</v>
      </c>
      <c r="H29" s="185">
        <v>1.2802500000000001</v>
      </c>
      <c r="J29" s="29"/>
    </row>
    <row r="30" spans="1:10" x14ac:dyDescent="0.2">
      <c r="A30" s="2">
        <v>41334</v>
      </c>
      <c r="B30" s="185">
        <v>0.7</v>
      </c>
      <c r="C30" s="185">
        <v>0.215</v>
      </c>
      <c r="D30" s="185">
        <v>0.2601</v>
      </c>
      <c r="E30" s="185">
        <v>0.13548499999999999</v>
      </c>
      <c r="F30" s="185">
        <v>0</v>
      </c>
      <c r="G30" s="185">
        <v>0</v>
      </c>
      <c r="H30" s="185">
        <v>1.3105850000000001</v>
      </c>
    </row>
    <row r="31" spans="1:10" x14ac:dyDescent="0.2">
      <c r="A31" s="2">
        <v>41365</v>
      </c>
      <c r="B31" s="185">
        <v>0.7</v>
      </c>
      <c r="C31" s="185">
        <v>0.115</v>
      </c>
      <c r="D31" s="185">
        <v>0.28300999999999998</v>
      </c>
      <c r="E31" s="185">
        <v>0.09</v>
      </c>
      <c r="F31" s="185">
        <v>0</v>
      </c>
      <c r="G31" s="185">
        <v>0</v>
      </c>
      <c r="H31" s="185">
        <v>1.18801</v>
      </c>
    </row>
    <row r="32" spans="1:10" x14ac:dyDescent="0.2">
      <c r="A32" s="2">
        <v>41395</v>
      </c>
      <c r="B32" s="185">
        <v>0.7</v>
      </c>
      <c r="C32" s="185">
        <v>0.14499999999999999</v>
      </c>
      <c r="D32" s="185">
        <v>0.26591999999999999</v>
      </c>
      <c r="E32" s="185">
        <v>0.12</v>
      </c>
      <c r="F32" s="185">
        <v>0</v>
      </c>
      <c r="G32" s="185">
        <v>0</v>
      </c>
      <c r="H32" s="185">
        <v>1.2309199999999998</v>
      </c>
    </row>
    <row r="33" spans="1:8" x14ac:dyDescent="0.2">
      <c r="A33" s="2">
        <v>41426</v>
      </c>
      <c r="B33" s="185">
        <v>0.7</v>
      </c>
      <c r="C33" s="185">
        <v>0.435</v>
      </c>
      <c r="D33" s="185">
        <v>0.41882999999999998</v>
      </c>
      <c r="E33" s="185">
        <v>0.232125</v>
      </c>
      <c r="F33" s="185">
        <v>0</v>
      </c>
      <c r="G33" s="185">
        <v>0</v>
      </c>
      <c r="H33" s="185">
        <v>1.785955</v>
      </c>
    </row>
    <row r="34" spans="1:8" x14ac:dyDescent="0.2">
      <c r="A34" s="2">
        <v>41456</v>
      </c>
      <c r="B34" s="185">
        <v>0.7</v>
      </c>
      <c r="C34" s="185">
        <v>0.57999999999999996</v>
      </c>
      <c r="D34" s="185">
        <v>0.29174</v>
      </c>
      <c r="E34" s="185">
        <v>0.232125</v>
      </c>
      <c r="F34" s="185">
        <v>0</v>
      </c>
      <c r="G34" s="185">
        <v>0</v>
      </c>
      <c r="H34" s="185">
        <v>1.8038649999999996</v>
      </c>
    </row>
    <row r="35" spans="1:8" x14ac:dyDescent="0.2">
      <c r="A35" s="2">
        <v>41487</v>
      </c>
      <c r="B35" s="185">
        <v>0.7</v>
      </c>
      <c r="C35" s="185">
        <v>0.98</v>
      </c>
      <c r="D35" s="185">
        <v>0.32464999999999999</v>
      </c>
      <c r="E35" s="185">
        <v>0.13</v>
      </c>
      <c r="F35" s="185">
        <v>0</v>
      </c>
      <c r="G35" s="185">
        <v>0</v>
      </c>
      <c r="H35" s="185">
        <v>2.1346499999999997</v>
      </c>
    </row>
    <row r="36" spans="1:8" x14ac:dyDescent="0.2">
      <c r="A36" s="2">
        <v>41518</v>
      </c>
      <c r="B36" s="185">
        <v>0.7</v>
      </c>
      <c r="C36" s="185">
        <v>1.22</v>
      </c>
      <c r="D36" s="185">
        <v>0.27465000000000001</v>
      </c>
      <c r="E36" s="185">
        <v>0.48212500000000003</v>
      </c>
      <c r="F36" s="185">
        <v>0</v>
      </c>
      <c r="G36" s="185">
        <v>0</v>
      </c>
      <c r="H36" s="185">
        <v>2.6767749999999997</v>
      </c>
    </row>
    <row r="37" spans="1:8" x14ac:dyDescent="0.2">
      <c r="A37" s="2">
        <v>41548</v>
      </c>
      <c r="B37" s="185">
        <v>0.7</v>
      </c>
      <c r="C37" s="185">
        <v>1.03</v>
      </c>
      <c r="D37" s="185">
        <v>0.32464999999999999</v>
      </c>
      <c r="E37" s="185">
        <v>0.30212499999999998</v>
      </c>
      <c r="F37" s="185">
        <v>0</v>
      </c>
      <c r="G37" s="185">
        <v>0</v>
      </c>
      <c r="H37" s="185">
        <v>2.3567749999999998</v>
      </c>
    </row>
    <row r="38" spans="1:8" x14ac:dyDescent="0.2">
      <c r="A38" s="2">
        <v>41579</v>
      </c>
      <c r="B38" s="185">
        <v>0.7</v>
      </c>
      <c r="C38" s="185">
        <v>1.36</v>
      </c>
      <c r="D38" s="185">
        <v>0.30464999999999998</v>
      </c>
      <c r="E38" s="185">
        <v>0.172125</v>
      </c>
      <c r="F38" s="185">
        <v>0</v>
      </c>
      <c r="G38" s="185">
        <v>0</v>
      </c>
      <c r="H38" s="185">
        <v>2.536775</v>
      </c>
    </row>
    <row r="39" spans="1:8" x14ac:dyDescent="0.2">
      <c r="A39" s="2">
        <v>41609</v>
      </c>
      <c r="B39" s="185">
        <v>0.7</v>
      </c>
      <c r="C39" s="185">
        <v>1.35</v>
      </c>
      <c r="D39" s="185">
        <v>0.34465000000000001</v>
      </c>
      <c r="E39" s="185">
        <v>0.21212500000000001</v>
      </c>
      <c r="F39" s="185">
        <v>0</v>
      </c>
      <c r="G39" s="185">
        <v>0</v>
      </c>
      <c r="H39" s="185">
        <v>2.6067749999999998</v>
      </c>
    </row>
    <row r="40" spans="1:8" x14ac:dyDescent="0.2">
      <c r="A40" s="2">
        <v>41640</v>
      </c>
      <c r="B40" s="185">
        <v>0.6</v>
      </c>
      <c r="C40" s="185">
        <v>1.07</v>
      </c>
      <c r="D40" s="185">
        <v>0.20119999999999999</v>
      </c>
      <c r="E40" s="185">
        <v>0.32264112902999997</v>
      </c>
      <c r="F40" s="185">
        <v>0</v>
      </c>
      <c r="G40" s="185">
        <v>0</v>
      </c>
      <c r="H40" s="185">
        <v>2.1938411290299999</v>
      </c>
    </row>
    <row r="41" spans="1:8" x14ac:dyDescent="0.2">
      <c r="A41" s="2">
        <v>41671</v>
      </c>
      <c r="B41" s="185">
        <v>0.6</v>
      </c>
      <c r="C41" s="185">
        <v>1.2</v>
      </c>
      <c r="D41" s="185">
        <v>0.25119999999999998</v>
      </c>
      <c r="E41" s="185">
        <v>0.107</v>
      </c>
      <c r="F41" s="185">
        <v>0</v>
      </c>
      <c r="G41" s="185">
        <v>0</v>
      </c>
      <c r="H41" s="185">
        <v>2.1581999999999999</v>
      </c>
    </row>
    <row r="42" spans="1:8" x14ac:dyDescent="0.2">
      <c r="A42" s="2">
        <v>41699</v>
      </c>
      <c r="B42" s="185">
        <v>0.6</v>
      </c>
      <c r="C42" s="185">
        <v>1.33</v>
      </c>
      <c r="D42" s="185">
        <v>0.30120000000000002</v>
      </c>
      <c r="E42" s="185">
        <v>0.374</v>
      </c>
      <c r="F42" s="185">
        <v>0</v>
      </c>
      <c r="G42" s="185">
        <v>0</v>
      </c>
      <c r="H42" s="185">
        <v>2.6052000000000004</v>
      </c>
    </row>
    <row r="43" spans="1:8" x14ac:dyDescent="0.2">
      <c r="A43" s="2">
        <v>41730</v>
      </c>
      <c r="B43" s="185">
        <v>0.6</v>
      </c>
      <c r="C43" s="185">
        <v>1.37</v>
      </c>
      <c r="D43" s="185">
        <v>0.25119999999999998</v>
      </c>
      <c r="E43" s="185">
        <v>0.3</v>
      </c>
      <c r="F43" s="185">
        <v>0</v>
      </c>
      <c r="G43" s="185">
        <v>0</v>
      </c>
      <c r="H43" s="185">
        <v>2.5211999999999999</v>
      </c>
    </row>
    <row r="44" spans="1:8" x14ac:dyDescent="0.2">
      <c r="A44" s="2">
        <v>41760</v>
      </c>
      <c r="B44" s="185">
        <v>0.6</v>
      </c>
      <c r="C44" s="185">
        <v>1.35</v>
      </c>
      <c r="D44" s="185">
        <v>0.35120000000000001</v>
      </c>
      <c r="E44" s="185">
        <v>0.3</v>
      </c>
      <c r="F44" s="185">
        <v>0</v>
      </c>
      <c r="G44" s="185">
        <v>0</v>
      </c>
      <c r="H44" s="185">
        <v>2.6012</v>
      </c>
    </row>
    <row r="45" spans="1:8" x14ac:dyDescent="0.2">
      <c r="A45" s="2">
        <v>41791</v>
      </c>
      <c r="B45" s="185">
        <v>0.6</v>
      </c>
      <c r="C45" s="185">
        <v>1.345</v>
      </c>
      <c r="D45" s="185">
        <v>0.25119999999999998</v>
      </c>
      <c r="E45" s="185">
        <v>0.4</v>
      </c>
      <c r="F45" s="185">
        <v>0</v>
      </c>
      <c r="G45" s="185">
        <v>0</v>
      </c>
      <c r="H45" s="185">
        <v>2.5961999999999996</v>
      </c>
    </row>
    <row r="46" spans="1:8" x14ac:dyDescent="0.2">
      <c r="A46" s="2">
        <v>41821</v>
      </c>
      <c r="B46" s="185">
        <v>0.6</v>
      </c>
      <c r="C46" s="185">
        <v>1.145</v>
      </c>
      <c r="D46" s="185">
        <v>0.20119999999999999</v>
      </c>
      <c r="E46" s="185">
        <v>0.5</v>
      </c>
      <c r="F46" s="185">
        <v>0</v>
      </c>
      <c r="G46" s="185">
        <v>0</v>
      </c>
      <c r="H46" s="185">
        <v>2.4462000000000002</v>
      </c>
    </row>
    <row r="47" spans="1:8" x14ac:dyDescent="0.2">
      <c r="A47" s="2">
        <v>41852</v>
      </c>
      <c r="B47" s="185">
        <v>0.6</v>
      </c>
      <c r="C47" s="185">
        <v>1.05</v>
      </c>
      <c r="D47" s="185">
        <v>0.156</v>
      </c>
      <c r="E47" s="185">
        <v>0.45</v>
      </c>
      <c r="F47" s="185">
        <v>0</v>
      </c>
      <c r="G47" s="185">
        <v>0</v>
      </c>
      <c r="H47" s="185">
        <v>2.2559999999999998</v>
      </c>
    </row>
    <row r="48" spans="1:8" x14ac:dyDescent="0.2">
      <c r="A48" s="2">
        <v>41883</v>
      </c>
      <c r="B48" s="185">
        <v>0.6</v>
      </c>
      <c r="C48" s="185">
        <v>0.79500000000000004</v>
      </c>
      <c r="D48" s="185">
        <v>0.21560000000000001</v>
      </c>
      <c r="E48" s="185">
        <v>0.45</v>
      </c>
      <c r="F48" s="185">
        <v>0</v>
      </c>
      <c r="G48" s="185">
        <v>0</v>
      </c>
      <c r="H48" s="185">
        <v>2.0606</v>
      </c>
    </row>
    <row r="49" spans="1:8" x14ac:dyDescent="0.2">
      <c r="A49" s="2">
        <v>41913</v>
      </c>
      <c r="B49" s="185">
        <v>0.6</v>
      </c>
      <c r="C49" s="185">
        <v>0.63</v>
      </c>
      <c r="D49" s="185">
        <v>0.32519999999999999</v>
      </c>
      <c r="E49" s="185">
        <v>0.42499999999999999</v>
      </c>
      <c r="F49" s="185">
        <v>7.4999999999999997E-2</v>
      </c>
      <c r="G49" s="185">
        <v>7.4999999999999997E-2</v>
      </c>
      <c r="H49" s="185">
        <v>2.1302000000000003</v>
      </c>
    </row>
    <row r="50" spans="1:8" x14ac:dyDescent="0.2">
      <c r="A50" s="2">
        <v>41944</v>
      </c>
      <c r="B50" s="185">
        <v>0.6</v>
      </c>
      <c r="C50" s="185">
        <v>0.96499999999999997</v>
      </c>
      <c r="D50" s="185">
        <v>0.2848</v>
      </c>
      <c r="E50" s="185">
        <v>0.4</v>
      </c>
      <c r="F50" s="185">
        <v>0.15</v>
      </c>
      <c r="G50" s="185">
        <v>0.15</v>
      </c>
      <c r="H50" s="185">
        <v>2.5497999999999998</v>
      </c>
    </row>
    <row r="51" spans="1:8" x14ac:dyDescent="0.2">
      <c r="A51" s="2">
        <v>41974</v>
      </c>
      <c r="B51" s="185">
        <v>0.6</v>
      </c>
      <c r="C51" s="185">
        <v>1.07</v>
      </c>
      <c r="D51" s="185">
        <v>0.28960000000000002</v>
      </c>
      <c r="E51" s="185">
        <v>0.35</v>
      </c>
      <c r="F51" s="185">
        <v>0.15</v>
      </c>
      <c r="G51" s="185">
        <v>0.15</v>
      </c>
      <c r="H51" s="185">
        <v>2.6095999999999999</v>
      </c>
    </row>
    <row r="52" spans="1:8" x14ac:dyDescent="0.2">
      <c r="A52" s="2">
        <v>42005</v>
      </c>
      <c r="B52" s="185">
        <v>0.8</v>
      </c>
      <c r="C52" s="185">
        <v>1.06</v>
      </c>
      <c r="D52" s="185">
        <v>0.191</v>
      </c>
      <c r="E52" s="185">
        <v>0.3</v>
      </c>
      <c r="F52" s="185">
        <v>0.15</v>
      </c>
      <c r="G52" s="185">
        <v>0.15</v>
      </c>
      <c r="H52" s="185">
        <v>2.6509999999999998</v>
      </c>
    </row>
    <row r="53" spans="1:8" x14ac:dyDescent="0.2">
      <c r="A53" s="2">
        <v>42036</v>
      </c>
      <c r="B53" s="185">
        <v>0.8</v>
      </c>
      <c r="C53" s="185">
        <v>1.07</v>
      </c>
      <c r="D53" s="185">
        <v>0.16700000000000001</v>
      </c>
      <c r="E53" s="185">
        <v>0.25700000000000001</v>
      </c>
      <c r="F53" s="185">
        <v>0.15</v>
      </c>
      <c r="G53" s="185">
        <v>0.15</v>
      </c>
      <c r="H53" s="185">
        <v>2.5939999999999999</v>
      </c>
    </row>
    <row r="54" spans="1:8" x14ac:dyDescent="0.2">
      <c r="A54" s="2">
        <v>42064</v>
      </c>
      <c r="B54" s="185">
        <v>0.8</v>
      </c>
      <c r="C54" s="185">
        <v>0.95499999999999996</v>
      </c>
      <c r="D54" s="185">
        <v>0.24223548386999999</v>
      </c>
      <c r="E54" s="185">
        <v>0.15</v>
      </c>
      <c r="F54" s="185">
        <v>0.15</v>
      </c>
      <c r="G54" s="185">
        <v>0.15</v>
      </c>
      <c r="H54" s="185">
        <v>2.4472354838699997</v>
      </c>
    </row>
    <row r="55" spans="1:8" x14ac:dyDescent="0.2">
      <c r="A55" s="2">
        <v>42095</v>
      </c>
      <c r="B55" s="185">
        <v>0.8</v>
      </c>
      <c r="C55" s="185">
        <v>0.92500000000000004</v>
      </c>
      <c r="D55" s="185">
        <v>0.16800000000000001</v>
      </c>
      <c r="E55" s="185">
        <v>0.1</v>
      </c>
      <c r="F55" s="185">
        <v>0.15</v>
      </c>
      <c r="G55" s="185">
        <v>0.15</v>
      </c>
      <c r="H55" s="185">
        <v>2.2930000000000001</v>
      </c>
    </row>
    <row r="56" spans="1:8" x14ac:dyDescent="0.2">
      <c r="A56" s="2">
        <v>42125</v>
      </c>
      <c r="B56" s="185">
        <v>0.8</v>
      </c>
      <c r="C56" s="185">
        <v>1.0649999999999999</v>
      </c>
      <c r="D56" s="185">
        <v>0.39300000000000002</v>
      </c>
      <c r="E56" s="185">
        <v>0.1</v>
      </c>
      <c r="F56" s="185">
        <v>0.2</v>
      </c>
      <c r="G56" s="185">
        <v>0.2</v>
      </c>
      <c r="H56" s="185">
        <v>2.7580000000000005</v>
      </c>
    </row>
    <row r="57" spans="1:8" x14ac:dyDescent="0.2">
      <c r="A57" s="2">
        <v>42156</v>
      </c>
      <c r="B57" s="185">
        <v>0.8</v>
      </c>
      <c r="C57" s="185">
        <v>1.02</v>
      </c>
      <c r="D57" s="185">
        <v>0.34300000000000003</v>
      </c>
      <c r="E57" s="185">
        <v>0.127</v>
      </c>
      <c r="F57" s="185">
        <v>0.25</v>
      </c>
      <c r="G57" s="185">
        <v>0.25</v>
      </c>
      <c r="H57" s="185">
        <v>2.79</v>
      </c>
    </row>
    <row r="58" spans="1:8" x14ac:dyDescent="0.2">
      <c r="A58" s="2">
        <v>42186</v>
      </c>
      <c r="B58" s="185">
        <v>0.8</v>
      </c>
      <c r="C58" s="185">
        <v>1.03</v>
      </c>
      <c r="D58" s="185">
        <v>0.29299999999999998</v>
      </c>
      <c r="E58" s="185">
        <v>0.127</v>
      </c>
      <c r="F58" s="185">
        <v>0.25</v>
      </c>
      <c r="G58" s="185">
        <v>0.25</v>
      </c>
      <c r="H58" s="185">
        <v>2.75</v>
      </c>
    </row>
    <row r="59" spans="1:8" x14ac:dyDescent="0.2">
      <c r="A59" s="2">
        <v>42217</v>
      </c>
      <c r="B59" s="185">
        <v>0.8</v>
      </c>
      <c r="C59" s="185">
        <v>1.07</v>
      </c>
      <c r="D59" s="185">
        <v>0.29227741935000001</v>
      </c>
      <c r="E59" s="185">
        <v>8.8999999999999996E-2</v>
      </c>
      <c r="F59" s="185">
        <v>0.25</v>
      </c>
      <c r="G59" s="185">
        <v>0.25</v>
      </c>
      <c r="H59" s="185">
        <v>2.75127741935</v>
      </c>
    </row>
    <row r="60" spans="1:8" x14ac:dyDescent="0.2">
      <c r="A60" s="2">
        <v>42248</v>
      </c>
      <c r="B60" s="185">
        <v>0.8</v>
      </c>
      <c r="C60" s="185">
        <v>1.0549999999999999</v>
      </c>
      <c r="D60" s="185">
        <v>0.29499999999999998</v>
      </c>
      <c r="E60" s="185">
        <v>7.9000000000000001E-2</v>
      </c>
      <c r="F60" s="185">
        <v>0.25</v>
      </c>
      <c r="G60" s="185">
        <v>0.25</v>
      </c>
      <c r="H60" s="185">
        <v>2.7290000000000001</v>
      </c>
    </row>
    <row r="61" spans="1:8" x14ac:dyDescent="0.2">
      <c r="A61" s="2">
        <v>42278</v>
      </c>
      <c r="B61" s="185">
        <v>0.8</v>
      </c>
      <c r="C61" s="185">
        <v>1.0149999999999999</v>
      </c>
      <c r="D61" s="185">
        <v>0.24427741935</v>
      </c>
      <c r="E61" s="185">
        <v>0.28399999999999997</v>
      </c>
      <c r="F61" s="185">
        <v>0.25</v>
      </c>
      <c r="G61" s="185">
        <v>0.25</v>
      </c>
      <c r="H61" s="185">
        <v>2.8432774193499997</v>
      </c>
    </row>
    <row r="62" spans="1:8" x14ac:dyDescent="0.2">
      <c r="A62" s="2">
        <v>42309</v>
      </c>
      <c r="B62" s="185">
        <v>0.8</v>
      </c>
      <c r="C62" s="185">
        <v>1.0549999999999999</v>
      </c>
      <c r="D62" s="185">
        <v>0.24299000000000001</v>
      </c>
      <c r="E62" s="185">
        <v>0.109</v>
      </c>
      <c r="F62" s="185">
        <v>0.25</v>
      </c>
      <c r="G62" s="185">
        <v>0.25</v>
      </c>
      <c r="H62" s="185">
        <v>2.7069899999999998</v>
      </c>
    </row>
    <row r="63" spans="1:8" x14ac:dyDescent="0.2">
      <c r="A63" s="2">
        <v>42339</v>
      </c>
      <c r="B63" s="185">
        <v>0.8</v>
      </c>
      <c r="C63" s="185">
        <v>1.06</v>
      </c>
      <c r="D63" s="185">
        <v>0.32211774193999998</v>
      </c>
      <c r="E63" s="185">
        <v>0.109</v>
      </c>
      <c r="F63" s="185">
        <v>0.25</v>
      </c>
      <c r="G63" s="185">
        <v>0.25</v>
      </c>
      <c r="H63" s="185">
        <v>2.79111774194</v>
      </c>
    </row>
    <row r="64" spans="1:8" x14ac:dyDescent="0.2">
      <c r="A64" s="2">
        <v>42370</v>
      </c>
      <c r="B64" s="185">
        <v>0</v>
      </c>
      <c r="C64" s="185">
        <v>0.93</v>
      </c>
      <c r="D64" s="185">
        <v>0.34200000000000003</v>
      </c>
      <c r="E64" s="185">
        <v>0.109</v>
      </c>
      <c r="F64" s="185">
        <v>0.25</v>
      </c>
      <c r="G64" s="185">
        <v>0.25</v>
      </c>
      <c r="H64" s="185">
        <v>1.881</v>
      </c>
    </row>
    <row r="65" spans="1:8" x14ac:dyDescent="0.2">
      <c r="A65" s="2">
        <v>42401</v>
      </c>
      <c r="B65" s="185">
        <v>0</v>
      </c>
      <c r="C65" s="185">
        <v>0.94</v>
      </c>
      <c r="D65" s="185">
        <v>0.40400000000000003</v>
      </c>
      <c r="E65" s="185">
        <v>0.309</v>
      </c>
      <c r="F65" s="185">
        <v>0.25</v>
      </c>
      <c r="G65" s="185">
        <v>0.25</v>
      </c>
      <c r="H65" s="185">
        <v>2.1529999999999996</v>
      </c>
    </row>
    <row r="66" spans="1:8" x14ac:dyDescent="0.2">
      <c r="A66" s="2">
        <v>42430</v>
      </c>
      <c r="B66" s="185">
        <v>0</v>
      </c>
      <c r="C66" s="185">
        <v>0.98</v>
      </c>
      <c r="D66" s="185">
        <v>0.48262877811999999</v>
      </c>
      <c r="E66" s="185">
        <v>0.28899999999999998</v>
      </c>
      <c r="F66" s="185">
        <v>0.25</v>
      </c>
      <c r="G66" s="185">
        <v>0.25</v>
      </c>
      <c r="H66" s="185">
        <v>2.2516287781199997</v>
      </c>
    </row>
    <row r="67" spans="1:8" x14ac:dyDescent="0.2">
      <c r="A67" s="2">
        <v>42461</v>
      </c>
      <c r="B67" s="185">
        <v>0</v>
      </c>
      <c r="C67" s="185">
        <v>0.97</v>
      </c>
      <c r="D67" s="185">
        <v>0.5</v>
      </c>
      <c r="E67" s="185">
        <v>0.24399999999999999</v>
      </c>
      <c r="F67" s="185">
        <v>0.48</v>
      </c>
      <c r="G67" s="185">
        <v>0.25</v>
      </c>
      <c r="H67" s="185">
        <v>2.444</v>
      </c>
    </row>
    <row r="68" spans="1:8" x14ac:dyDescent="0.2">
      <c r="A68" s="2">
        <v>42491</v>
      </c>
      <c r="B68" s="185">
        <v>0</v>
      </c>
      <c r="C68" s="185">
        <v>1.0149999999999999</v>
      </c>
      <c r="D68" s="185">
        <v>0.75020836544000002</v>
      </c>
      <c r="E68" s="185">
        <v>0.31900000000000001</v>
      </c>
      <c r="F68" s="185">
        <v>0.25</v>
      </c>
      <c r="G68" s="185">
        <v>0.25</v>
      </c>
      <c r="H68" s="185">
        <v>2.5842083654399999</v>
      </c>
    </row>
    <row r="69" spans="1:8" x14ac:dyDescent="0.2">
      <c r="A69" s="2">
        <v>42522</v>
      </c>
      <c r="B69" s="185">
        <v>0</v>
      </c>
      <c r="C69" s="185">
        <v>0.96</v>
      </c>
      <c r="D69" s="185">
        <v>0.61901628178000001</v>
      </c>
      <c r="E69" s="185">
        <v>0.21</v>
      </c>
      <c r="F69" s="185">
        <v>0.25</v>
      </c>
      <c r="G69" s="185">
        <v>0.25</v>
      </c>
      <c r="H69" s="185">
        <v>2.2890162817799999</v>
      </c>
    </row>
    <row r="70" spans="1:8" x14ac:dyDescent="0.2">
      <c r="A70" s="2">
        <v>42552</v>
      </c>
      <c r="B70" s="185">
        <v>0</v>
      </c>
      <c r="C70" s="185">
        <v>0.99</v>
      </c>
      <c r="D70" s="185">
        <v>0.71783611896999999</v>
      </c>
      <c r="E70" s="185">
        <v>0.11</v>
      </c>
      <c r="F70" s="185">
        <v>0.25</v>
      </c>
      <c r="G70" s="185">
        <v>0.25</v>
      </c>
      <c r="H70" s="185">
        <v>2.3178361189699999</v>
      </c>
    </row>
    <row r="71" spans="1:8" x14ac:dyDescent="0.2">
      <c r="A71" s="2">
        <v>42583</v>
      </c>
      <c r="B71" s="185">
        <v>0</v>
      </c>
      <c r="C71" s="185">
        <v>1.05</v>
      </c>
      <c r="D71" s="185">
        <v>0.67666775777999999</v>
      </c>
      <c r="E71" s="185">
        <v>0.18</v>
      </c>
      <c r="F71" s="185">
        <v>0.26</v>
      </c>
      <c r="G71" s="185">
        <v>0.25</v>
      </c>
      <c r="H71" s="185">
        <v>2.41666775778</v>
      </c>
    </row>
    <row r="72" spans="1:8" x14ac:dyDescent="0.2">
      <c r="A72" s="2">
        <v>42614</v>
      </c>
      <c r="B72" s="185">
        <v>0</v>
      </c>
      <c r="C72" s="185">
        <v>0.99</v>
      </c>
      <c r="D72" s="185">
        <v>0.64551108020000003</v>
      </c>
      <c r="E72" s="185">
        <v>0.158</v>
      </c>
      <c r="F72" s="185">
        <v>0.25</v>
      </c>
      <c r="G72" s="185">
        <v>0.25</v>
      </c>
      <c r="H72" s="185">
        <v>2.2935110802000001</v>
      </c>
    </row>
    <row r="73" spans="1:8" x14ac:dyDescent="0.2">
      <c r="A73" s="2">
        <v>42644</v>
      </c>
      <c r="B73" s="185">
        <v>0</v>
      </c>
      <c r="C73" s="185">
        <v>0.75</v>
      </c>
      <c r="D73" s="185">
        <v>0.59936596939999998</v>
      </c>
      <c r="E73" s="185">
        <v>0.13800000000000001</v>
      </c>
      <c r="F73" s="185">
        <v>0.25</v>
      </c>
      <c r="G73" s="185">
        <v>0.25</v>
      </c>
      <c r="H73" s="185">
        <v>1.9873659693999999</v>
      </c>
    </row>
    <row r="74" spans="1:8" x14ac:dyDescent="0.2">
      <c r="A74" s="2">
        <v>42675</v>
      </c>
      <c r="B74" s="185">
        <v>0</v>
      </c>
      <c r="C74" s="185">
        <v>0.71499999999999997</v>
      </c>
      <c r="D74" s="185">
        <v>0.56323230970000004</v>
      </c>
      <c r="E74" s="185">
        <v>0.13</v>
      </c>
      <c r="F74" s="185">
        <v>0.25</v>
      </c>
      <c r="G74" s="185">
        <v>0.25</v>
      </c>
      <c r="H74" s="185">
        <v>1.9082323096999998</v>
      </c>
    </row>
    <row r="75" spans="1:8" x14ac:dyDescent="0.2">
      <c r="A75" s="2">
        <v>42705</v>
      </c>
      <c r="B75" s="185">
        <v>0</v>
      </c>
      <c r="C75" s="185">
        <v>0.69</v>
      </c>
      <c r="D75" s="185">
        <v>0.57710998661000001</v>
      </c>
      <c r="E75" s="185">
        <v>0.13</v>
      </c>
      <c r="F75" s="185">
        <v>0.25</v>
      </c>
      <c r="G75" s="185">
        <v>0.25</v>
      </c>
      <c r="H75" s="185">
        <v>1.8971099866099999</v>
      </c>
    </row>
    <row r="76" spans="1:8" x14ac:dyDescent="0.2">
      <c r="A76" s="2">
        <v>42736</v>
      </c>
      <c r="B76" s="185">
        <v>0</v>
      </c>
      <c r="C76" s="185">
        <v>0.622</v>
      </c>
      <c r="D76" s="185">
        <v>0.55275446702999997</v>
      </c>
      <c r="E76" s="185">
        <v>0.13</v>
      </c>
      <c r="F76" s="185">
        <v>0.25</v>
      </c>
      <c r="G76" s="185">
        <v>0.25</v>
      </c>
      <c r="H76" s="185">
        <v>1.80475446703</v>
      </c>
    </row>
    <row r="77" spans="1:8" x14ac:dyDescent="0.2">
      <c r="A77" s="2">
        <v>42767</v>
      </c>
      <c r="B77" s="185">
        <v>0</v>
      </c>
      <c r="C77" s="185">
        <v>0.61</v>
      </c>
      <c r="D77" s="185">
        <v>0.51132692235999999</v>
      </c>
      <c r="E77" s="185">
        <v>0.16</v>
      </c>
      <c r="F77" s="185">
        <v>0.25</v>
      </c>
      <c r="G77" s="185">
        <v>0.25</v>
      </c>
      <c r="H77" s="185">
        <v>1.7813269223599999</v>
      </c>
    </row>
    <row r="78" spans="1:8" x14ac:dyDescent="0.2">
      <c r="A78" s="2">
        <v>42795</v>
      </c>
      <c r="B78" s="185">
        <v>0</v>
      </c>
      <c r="C78" s="185">
        <v>0.71</v>
      </c>
      <c r="D78" s="185">
        <v>0.40491365314</v>
      </c>
      <c r="E78" s="185">
        <v>0.223</v>
      </c>
      <c r="F78" s="185">
        <v>0.25</v>
      </c>
      <c r="G78" s="185">
        <v>0.25</v>
      </c>
      <c r="H78" s="185">
        <v>1.83791365314</v>
      </c>
    </row>
    <row r="79" spans="1:8" x14ac:dyDescent="0.2">
      <c r="A79" s="2">
        <v>42826</v>
      </c>
      <c r="B79" s="185">
        <v>0</v>
      </c>
      <c r="C79" s="185">
        <v>0.76500000000000001</v>
      </c>
      <c r="D79" s="185">
        <v>0.36951451661000001</v>
      </c>
      <c r="E79" s="185">
        <v>0.26</v>
      </c>
      <c r="F79" s="185">
        <v>0.25</v>
      </c>
      <c r="G79" s="185">
        <v>0.25</v>
      </c>
      <c r="H79" s="185">
        <v>1.8945145166099999</v>
      </c>
    </row>
    <row r="80" spans="1:8" x14ac:dyDescent="0.2">
      <c r="A80" s="2">
        <v>42856</v>
      </c>
      <c r="B80" s="185">
        <v>0</v>
      </c>
      <c r="C80" s="185">
        <v>0.52</v>
      </c>
      <c r="D80" s="185">
        <v>0.36012937144000001</v>
      </c>
      <c r="E80" s="185">
        <v>0.16</v>
      </c>
      <c r="F80" s="185">
        <v>0.25</v>
      </c>
      <c r="G80" s="185">
        <v>0.25</v>
      </c>
      <c r="H80" s="185">
        <v>1.54012937144</v>
      </c>
    </row>
    <row r="81" spans="1:8" x14ac:dyDescent="0.2">
      <c r="A81" s="2">
        <v>42887</v>
      </c>
      <c r="B81" s="185">
        <v>0</v>
      </c>
      <c r="C81" s="185">
        <v>0.45</v>
      </c>
      <c r="D81" s="185">
        <v>0.28975807773000001</v>
      </c>
      <c r="E81" s="185">
        <v>0.13</v>
      </c>
      <c r="F81" s="185">
        <v>0.25</v>
      </c>
      <c r="G81" s="185">
        <v>0.25</v>
      </c>
      <c r="H81" s="185">
        <v>1.36975807773</v>
      </c>
    </row>
    <row r="82" spans="1:8" x14ac:dyDescent="0.2">
      <c r="A82" s="2">
        <v>42917</v>
      </c>
      <c r="B82" s="185">
        <v>0</v>
      </c>
      <c r="C82" s="185">
        <v>0.29499999999999998</v>
      </c>
      <c r="D82" s="185">
        <v>0.25340049695</v>
      </c>
      <c r="E82" s="185">
        <v>0.1</v>
      </c>
      <c r="F82" s="185">
        <v>0.25</v>
      </c>
      <c r="G82" s="185">
        <v>0.25</v>
      </c>
      <c r="H82" s="185">
        <v>1.1484004969499999</v>
      </c>
    </row>
    <row r="83" spans="1:8" x14ac:dyDescent="0.2">
      <c r="A83" s="2">
        <v>42948</v>
      </c>
      <c r="B83" s="185">
        <v>0</v>
      </c>
      <c r="C83" s="185">
        <v>0.41</v>
      </c>
      <c r="D83" s="185">
        <v>0.22705649198</v>
      </c>
      <c r="E83" s="185">
        <v>0.1</v>
      </c>
      <c r="F83" s="185">
        <v>0.25</v>
      </c>
      <c r="G83" s="185">
        <v>0.25</v>
      </c>
      <c r="H83" s="185">
        <v>1.2370564919799998</v>
      </c>
    </row>
    <row r="84" spans="1:8" x14ac:dyDescent="0.2">
      <c r="A84" s="2">
        <v>42979</v>
      </c>
      <c r="B84" s="185">
        <v>0</v>
      </c>
      <c r="C84" s="185">
        <v>0.375</v>
      </c>
      <c r="D84" s="185">
        <v>0.2</v>
      </c>
      <c r="E84" s="185">
        <v>0.05</v>
      </c>
      <c r="F84" s="185">
        <v>0.25</v>
      </c>
      <c r="G84" s="185">
        <v>0.25</v>
      </c>
      <c r="H84" s="185">
        <v>1.125</v>
      </c>
    </row>
    <row r="85" spans="1:8" x14ac:dyDescent="0.2">
      <c r="A85" s="2">
        <v>43009</v>
      </c>
      <c r="B85" s="185">
        <v>0</v>
      </c>
      <c r="C85" s="185">
        <v>0.34</v>
      </c>
      <c r="D85" s="185">
        <v>0.20499999999999999</v>
      </c>
      <c r="E85" s="185">
        <v>0.18</v>
      </c>
      <c r="F85" s="185">
        <v>0.25</v>
      </c>
      <c r="G85" s="185">
        <v>0.25</v>
      </c>
      <c r="H85" s="185">
        <v>1.2250000000000001</v>
      </c>
    </row>
    <row r="86" spans="1:8" x14ac:dyDescent="0.2">
      <c r="A86" s="2">
        <v>43040</v>
      </c>
      <c r="B86" s="185">
        <v>0</v>
      </c>
      <c r="C86" s="185">
        <v>0.32</v>
      </c>
      <c r="D86" s="185">
        <v>0.16500000000000001</v>
      </c>
      <c r="E86" s="185">
        <v>0.22</v>
      </c>
      <c r="F86" s="185">
        <v>0.25</v>
      </c>
      <c r="G86" s="185">
        <v>0.25</v>
      </c>
      <c r="H86" s="185">
        <v>1.2050000000000001</v>
      </c>
    </row>
    <row r="87" spans="1:8" x14ac:dyDescent="0.2">
      <c r="A87" s="2">
        <v>43070</v>
      </c>
      <c r="B87" s="185">
        <v>0</v>
      </c>
      <c r="C87" s="185">
        <v>0.38</v>
      </c>
      <c r="D87" s="185">
        <v>0.14000000000000001</v>
      </c>
      <c r="E87" s="185">
        <v>0.17</v>
      </c>
      <c r="F87" s="185">
        <v>0.25</v>
      </c>
      <c r="G87" s="185">
        <v>0.25</v>
      </c>
      <c r="H87" s="185">
        <v>1.19</v>
      </c>
    </row>
    <row r="88" spans="1:8" x14ac:dyDescent="0.2">
      <c r="A88" s="2">
        <v>43101</v>
      </c>
      <c r="B88" s="185">
        <v>0</v>
      </c>
      <c r="C88" s="185">
        <v>0.29499999999999998</v>
      </c>
      <c r="D88" s="185">
        <v>0.14000000000000001</v>
      </c>
      <c r="E88" s="185">
        <v>0.23</v>
      </c>
      <c r="F88" s="185">
        <v>0.25</v>
      </c>
      <c r="G88" s="185">
        <v>0.25</v>
      </c>
      <c r="H88" s="185">
        <v>1.165</v>
      </c>
    </row>
    <row r="89" spans="1:8" x14ac:dyDescent="0.2">
      <c r="A89" s="2">
        <v>43132</v>
      </c>
      <c r="B89" s="185">
        <v>0</v>
      </c>
      <c r="C89" s="185">
        <v>0.32500000000000001</v>
      </c>
      <c r="D89" s="185">
        <v>0.14000000000000001</v>
      </c>
      <c r="E89" s="185">
        <v>0.28000000000000003</v>
      </c>
      <c r="F89" s="185">
        <v>0.25</v>
      </c>
      <c r="G89" s="185">
        <v>0.25</v>
      </c>
      <c r="H89" s="185">
        <v>1.2450000000000001</v>
      </c>
    </row>
    <row r="90" spans="1:8" x14ac:dyDescent="0.2">
      <c r="A90" s="2">
        <v>43160</v>
      </c>
      <c r="B90" s="185" t="e">
        <v>#N/A</v>
      </c>
      <c r="C90" s="185" t="e">
        <v>#N/A</v>
      </c>
      <c r="D90" s="185" t="e">
        <v>#N/A</v>
      </c>
      <c r="E90" s="185" t="e">
        <v>#N/A</v>
      </c>
      <c r="F90" s="185" t="e">
        <v>#N/A</v>
      </c>
      <c r="G90" s="185" t="e">
        <v>#N/A</v>
      </c>
      <c r="H90" s="185" t="e">
        <v>#N/A</v>
      </c>
    </row>
    <row r="91" spans="1:8" x14ac:dyDescent="0.2">
      <c r="A91" s="2">
        <v>43191</v>
      </c>
      <c r="B91" s="185" t="e">
        <v>#N/A</v>
      </c>
      <c r="C91" s="185" t="e">
        <v>#N/A</v>
      </c>
      <c r="D91" s="185" t="e">
        <v>#N/A</v>
      </c>
      <c r="E91" s="185" t="e">
        <v>#N/A</v>
      </c>
      <c r="F91" s="185" t="e">
        <v>#N/A</v>
      </c>
      <c r="G91" s="185" t="e">
        <v>#N/A</v>
      </c>
      <c r="H91" s="185" t="e">
        <v>#N/A</v>
      </c>
    </row>
    <row r="92" spans="1:8" x14ac:dyDescent="0.2">
      <c r="A92" s="2">
        <v>43221</v>
      </c>
      <c r="B92" s="185" t="e">
        <v>#N/A</v>
      </c>
      <c r="C92" s="185" t="e">
        <v>#N/A</v>
      </c>
      <c r="D92" s="185" t="e">
        <v>#N/A</v>
      </c>
      <c r="E92" s="185" t="e">
        <v>#N/A</v>
      </c>
      <c r="F92" s="185" t="e">
        <v>#N/A</v>
      </c>
      <c r="G92" s="185" t="e">
        <v>#N/A</v>
      </c>
      <c r="H92" s="185" t="e">
        <v>#N/A</v>
      </c>
    </row>
    <row r="93" spans="1:8" x14ac:dyDescent="0.2">
      <c r="A93" s="2">
        <v>43252</v>
      </c>
      <c r="B93" s="185" t="e">
        <v>#N/A</v>
      </c>
      <c r="C93" s="185" t="e">
        <v>#N/A</v>
      </c>
      <c r="D93" s="185" t="e">
        <v>#N/A</v>
      </c>
      <c r="E93" s="185" t="e">
        <v>#N/A</v>
      </c>
      <c r="F93" s="185" t="e">
        <v>#N/A</v>
      </c>
      <c r="G93" s="185" t="e">
        <v>#N/A</v>
      </c>
      <c r="H93" s="185" t="e">
        <v>#N/A</v>
      </c>
    </row>
    <row r="94" spans="1:8" x14ac:dyDescent="0.2">
      <c r="A94" s="2">
        <v>43282</v>
      </c>
      <c r="B94" s="185" t="e">
        <v>#N/A</v>
      </c>
      <c r="C94" s="185" t="e">
        <v>#N/A</v>
      </c>
      <c r="D94" s="185" t="e">
        <v>#N/A</v>
      </c>
      <c r="E94" s="185" t="e">
        <v>#N/A</v>
      </c>
      <c r="F94" s="185" t="e">
        <v>#N/A</v>
      </c>
      <c r="G94" s="185" t="e">
        <v>#N/A</v>
      </c>
      <c r="H94" s="185" t="e">
        <v>#N/A</v>
      </c>
    </row>
    <row r="95" spans="1:8" x14ac:dyDescent="0.2">
      <c r="A95" s="2">
        <v>43313</v>
      </c>
      <c r="B95" s="185" t="e">
        <v>#N/A</v>
      </c>
      <c r="C95" s="185" t="e">
        <v>#N/A</v>
      </c>
      <c r="D95" s="185" t="e">
        <v>#N/A</v>
      </c>
      <c r="E95" s="185" t="e">
        <v>#N/A</v>
      </c>
      <c r="F95" s="185" t="e">
        <v>#N/A</v>
      </c>
      <c r="G95" s="185" t="e">
        <v>#N/A</v>
      </c>
      <c r="H95" s="185" t="e">
        <v>#N/A</v>
      </c>
    </row>
    <row r="96" spans="1:8" x14ac:dyDescent="0.2">
      <c r="A96" s="2">
        <v>43344</v>
      </c>
      <c r="B96" s="185" t="e">
        <v>#N/A</v>
      </c>
      <c r="C96" s="185" t="e">
        <v>#N/A</v>
      </c>
      <c r="D96" s="185" t="e">
        <v>#N/A</v>
      </c>
      <c r="E96" s="185" t="e">
        <v>#N/A</v>
      </c>
      <c r="F96" s="185" t="e">
        <v>#N/A</v>
      </c>
      <c r="G96" s="185" t="e">
        <v>#N/A</v>
      </c>
      <c r="H96" s="185" t="e">
        <v>#N/A</v>
      </c>
    </row>
    <row r="97" spans="1:8" x14ac:dyDescent="0.2">
      <c r="A97" s="2">
        <v>43374</v>
      </c>
      <c r="B97" s="185" t="e">
        <v>#N/A</v>
      </c>
      <c r="C97" s="185" t="e">
        <v>#N/A</v>
      </c>
      <c r="D97" s="185" t="e">
        <v>#N/A</v>
      </c>
      <c r="E97" s="185" t="e">
        <v>#N/A</v>
      </c>
      <c r="F97" s="185" t="e">
        <v>#N/A</v>
      </c>
      <c r="G97" s="185" t="e">
        <v>#N/A</v>
      </c>
      <c r="H97" s="185" t="e">
        <v>#N/A</v>
      </c>
    </row>
    <row r="98" spans="1:8" x14ac:dyDescent="0.2">
      <c r="A98" s="2">
        <v>43405</v>
      </c>
      <c r="B98" s="185" t="e">
        <v>#N/A</v>
      </c>
      <c r="C98" s="185" t="e">
        <v>#N/A</v>
      </c>
      <c r="D98" s="185" t="e">
        <v>#N/A</v>
      </c>
      <c r="E98" s="185" t="e">
        <v>#N/A</v>
      </c>
      <c r="F98" s="185" t="e">
        <v>#N/A</v>
      </c>
      <c r="G98" s="185" t="e">
        <v>#N/A</v>
      </c>
      <c r="H98" s="185" t="e">
        <v>#N/A</v>
      </c>
    </row>
    <row r="99" spans="1:8" x14ac:dyDescent="0.2">
      <c r="A99" s="84">
        <v>43435</v>
      </c>
      <c r="B99" s="186" t="e">
        <v>#N/A</v>
      </c>
      <c r="C99" s="186" t="e">
        <v>#N/A</v>
      </c>
      <c r="D99" s="186" t="e">
        <v>#N/A</v>
      </c>
      <c r="E99" s="186" t="e">
        <v>#N/A</v>
      </c>
      <c r="F99" s="186" t="e">
        <v>#N/A</v>
      </c>
      <c r="G99" s="186" t="e">
        <v>#N/A</v>
      </c>
      <c r="H99" s="186" t="e">
        <v>#N/A</v>
      </c>
    </row>
    <row r="100" spans="1:8" x14ac:dyDescent="0.2">
      <c r="A100" t="s">
        <v>360</v>
      </c>
    </row>
    <row r="101" spans="1:8" x14ac:dyDescent="0.2">
      <c r="A101" s="2"/>
    </row>
    <row r="102" spans="1:8" x14ac:dyDescent="0.2">
      <c r="A102" s="19"/>
      <c r="B102" s="20"/>
    </row>
    <row r="103" spans="1:8" x14ac:dyDescent="0.2">
      <c r="A103" s="77"/>
      <c r="B103" s="19"/>
    </row>
    <row r="104" spans="1:8" x14ac:dyDescent="0.2">
      <c r="A104" s="77"/>
      <c r="B104" s="19"/>
    </row>
  </sheetData>
  <mergeCells count="1">
    <mergeCell ref="A25:H25"/>
  </mergeCells>
  <conditionalFormatting sqref="B28:H99">
    <cfRule type="expression" dxfId="31" priority="2">
      <formula>ISNA(B28)</formula>
    </cfRule>
  </conditionalFormatting>
  <hyperlinks>
    <hyperlink ref="A3" location="Contents!B4" display="Return to Contents"/>
  </hyperlinks>
  <pageMargins left="0.7" right="0.7" top="0.75" bottom="0.75" header="0.3" footer="0.3"/>
  <pageSetup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2:W79"/>
  <sheetViews>
    <sheetView workbookViewId="0"/>
  </sheetViews>
  <sheetFormatPr defaultRowHeight="12.75" x14ac:dyDescent="0.2"/>
  <sheetData>
    <row r="2" spans="1:1" ht="15.75" x14ac:dyDescent="0.25">
      <c r="A2" s="63" t="s">
        <v>358</v>
      </c>
    </row>
    <row r="3" spans="1:1" x14ac:dyDescent="0.2">
      <c r="A3" s="29" t="s">
        <v>32</v>
      </c>
    </row>
    <row r="25" spans="1:23" x14ac:dyDescent="0.2">
      <c r="B25" s="204" t="s">
        <v>295</v>
      </c>
      <c r="C25" s="204"/>
      <c r="D25" s="204"/>
      <c r="E25" s="204"/>
      <c r="F25" s="204"/>
      <c r="G25" s="204"/>
      <c r="H25" s="204"/>
      <c r="I25" s="204"/>
      <c r="J25" s="204"/>
      <c r="K25" s="204"/>
      <c r="L25" s="204"/>
      <c r="M25" s="204"/>
      <c r="N25" s="204"/>
      <c r="P25" s="206" t="s">
        <v>301</v>
      </c>
      <c r="Q25" s="206"/>
      <c r="R25" s="206"/>
      <c r="S25" s="206"/>
      <c r="T25" s="206"/>
      <c r="U25" s="206"/>
      <c r="V25" s="206"/>
      <c r="W25" s="206"/>
    </row>
    <row r="26" spans="1:23" ht="25.5" x14ac:dyDescent="0.2">
      <c r="A26" s="12"/>
      <c r="B26" s="191" t="s">
        <v>204</v>
      </c>
      <c r="C26" s="190" t="s">
        <v>26</v>
      </c>
      <c r="D26" s="190" t="s">
        <v>284</v>
      </c>
      <c r="E26" s="190" t="s">
        <v>202</v>
      </c>
      <c r="F26" s="190" t="s">
        <v>205</v>
      </c>
      <c r="G26" s="190" t="s">
        <v>190</v>
      </c>
      <c r="H26" s="190" t="s">
        <v>191</v>
      </c>
      <c r="I26" s="190" t="s">
        <v>354</v>
      </c>
      <c r="J26" s="190" t="s">
        <v>189</v>
      </c>
      <c r="K26" s="190" t="s">
        <v>203</v>
      </c>
      <c r="L26" s="190" t="s">
        <v>188</v>
      </c>
      <c r="M26" s="190" t="s">
        <v>11</v>
      </c>
      <c r="N26" s="190" t="s">
        <v>10</v>
      </c>
      <c r="P26" s="190" t="s">
        <v>285</v>
      </c>
      <c r="Q26" s="190" t="s">
        <v>199</v>
      </c>
      <c r="R26" s="190" t="s">
        <v>197</v>
      </c>
      <c r="S26" s="190" t="s">
        <v>300</v>
      </c>
      <c r="T26" s="190" t="s">
        <v>286</v>
      </c>
      <c r="U26" s="190" t="s">
        <v>48</v>
      </c>
      <c r="V26" s="191" t="s">
        <v>304</v>
      </c>
      <c r="W26" s="6" t="s">
        <v>201</v>
      </c>
    </row>
    <row r="27" spans="1:23" x14ac:dyDescent="0.2">
      <c r="A27" s="2">
        <v>42005</v>
      </c>
      <c r="B27" s="184">
        <v>0</v>
      </c>
      <c r="C27" s="184">
        <v>0</v>
      </c>
      <c r="D27" s="184">
        <v>6.3E-2</v>
      </c>
      <c r="E27" s="184"/>
      <c r="F27" s="184"/>
      <c r="G27" s="184">
        <v>0.01</v>
      </c>
      <c r="H27" s="184">
        <v>0.04</v>
      </c>
      <c r="I27" s="184">
        <v>0.12</v>
      </c>
      <c r="J27" s="184">
        <v>0</v>
      </c>
      <c r="K27" s="184">
        <v>0.01</v>
      </c>
      <c r="L27" s="184">
        <v>0</v>
      </c>
      <c r="M27" s="184">
        <v>0</v>
      </c>
      <c r="N27" s="184">
        <v>0.24299999999999999</v>
      </c>
      <c r="P27" s="184">
        <v>0</v>
      </c>
      <c r="Q27" s="184">
        <v>0</v>
      </c>
      <c r="R27" s="184">
        <v>0</v>
      </c>
      <c r="S27" s="184">
        <v>0</v>
      </c>
      <c r="T27" s="184">
        <v>0</v>
      </c>
      <c r="U27" s="184">
        <v>0</v>
      </c>
      <c r="V27" s="184">
        <v>0</v>
      </c>
      <c r="W27" s="184">
        <v>0</v>
      </c>
    </row>
    <row r="28" spans="1:23" x14ac:dyDescent="0.2">
      <c r="A28" s="2">
        <v>42036</v>
      </c>
      <c r="B28" s="184">
        <v>0</v>
      </c>
      <c r="C28" s="184">
        <v>0</v>
      </c>
      <c r="D28" s="184">
        <v>6.2E-2</v>
      </c>
      <c r="E28" s="184"/>
      <c r="F28" s="184"/>
      <c r="G28" s="184">
        <v>0.01</v>
      </c>
      <c r="H28" s="184">
        <v>0.04</v>
      </c>
      <c r="I28" s="184">
        <v>0.12</v>
      </c>
      <c r="J28" s="184">
        <v>0</v>
      </c>
      <c r="K28" s="184">
        <v>0.01</v>
      </c>
      <c r="L28" s="184">
        <v>0</v>
      </c>
      <c r="M28" s="184">
        <v>1.7000000000000001E-2</v>
      </c>
      <c r="N28" s="184">
        <v>0.25900000000000001</v>
      </c>
      <c r="P28" s="184">
        <v>0</v>
      </c>
      <c r="Q28" s="184">
        <v>1.7000000000000001E-2</v>
      </c>
      <c r="R28" s="184">
        <v>0</v>
      </c>
      <c r="S28" s="184">
        <v>0</v>
      </c>
      <c r="T28" s="184">
        <v>0</v>
      </c>
      <c r="U28" s="184">
        <v>0</v>
      </c>
      <c r="V28" s="184">
        <v>0</v>
      </c>
      <c r="W28" s="184">
        <v>0</v>
      </c>
    </row>
    <row r="29" spans="1:23" x14ac:dyDescent="0.2">
      <c r="A29" s="2">
        <v>42064</v>
      </c>
      <c r="B29" s="184">
        <v>0</v>
      </c>
      <c r="C29" s="184">
        <v>0</v>
      </c>
      <c r="D29" s="184">
        <v>8.1000000000000003E-2</v>
      </c>
      <c r="E29" s="184"/>
      <c r="F29" s="184"/>
      <c r="G29" s="184">
        <v>0.01</v>
      </c>
      <c r="H29" s="184">
        <v>0.04</v>
      </c>
      <c r="I29" s="184">
        <v>0.12</v>
      </c>
      <c r="J29" s="184">
        <v>0</v>
      </c>
      <c r="K29" s="184">
        <v>0.01</v>
      </c>
      <c r="L29" s="184">
        <v>0</v>
      </c>
      <c r="M29" s="184">
        <v>0.04</v>
      </c>
      <c r="N29" s="184">
        <v>0.30099999999999999</v>
      </c>
      <c r="P29" s="184">
        <v>0</v>
      </c>
      <c r="Q29" s="184">
        <v>0.04</v>
      </c>
      <c r="R29" s="184">
        <v>0</v>
      </c>
      <c r="S29" s="184">
        <v>0</v>
      </c>
      <c r="T29" s="184">
        <v>0</v>
      </c>
      <c r="U29" s="184">
        <v>0</v>
      </c>
      <c r="V29" s="184">
        <v>0</v>
      </c>
      <c r="W29" s="184">
        <v>0</v>
      </c>
    </row>
    <row r="30" spans="1:23" x14ac:dyDescent="0.2">
      <c r="A30" s="2">
        <v>42095</v>
      </c>
      <c r="B30" s="184">
        <v>0</v>
      </c>
      <c r="C30" s="184">
        <v>0</v>
      </c>
      <c r="D30" s="184">
        <v>0.1</v>
      </c>
      <c r="E30" s="184"/>
      <c r="F30" s="184"/>
      <c r="G30" s="184">
        <v>0.01</v>
      </c>
      <c r="H30" s="184">
        <v>0.04</v>
      </c>
      <c r="I30" s="184">
        <v>0.12</v>
      </c>
      <c r="J30" s="184">
        <v>0.16</v>
      </c>
      <c r="K30" s="184">
        <v>0.04</v>
      </c>
      <c r="L30" s="184">
        <v>0</v>
      </c>
      <c r="M30" s="184">
        <v>4.5000000000000005E-2</v>
      </c>
      <c r="N30" s="184">
        <v>0.51500000000000001</v>
      </c>
      <c r="P30" s="184">
        <v>0</v>
      </c>
      <c r="Q30" s="184">
        <v>3.5000000000000003E-2</v>
      </c>
      <c r="R30" s="184">
        <v>0.01</v>
      </c>
      <c r="S30" s="184">
        <v>0</v>
      </c>
      <c r="T30" s="184">
        <v>0</v>
      </c>
      <c r="U30" s="184">
        <v>0</v>
      </c>
      <c r="V30" s="184">
        <v>0</v>
      </c>
      <c r="W30" s="184">
        <v>0</v>
      </c>
    </row>
    <row r="31" spans="1:23" x14ac:dyDescent="0.2">
      <c r="A31" s="2">
        <v>42125</v>
      </c>
      <c r="B31" s="184">
        <v>0</v>
      </c>
      <c r="C31" s="184">
        <v>0</v>
      </c>
      <c r="D31" s="184">
        <v>0.12</v>
      </c>
      <c r="E31" s="184"/>
      <c r="F31" s="184"/>
      <c r="G31" s="184">
        <v>3.5000000000000003E-2</v>
      </c>
      <c r="H31" s="184">
        <v>0.04</v>
      </c>
      <c r="I31" s="184">
        <v>0.13500000000000001</v>
      </c>
      <c r="J31" s="184">
        <v>5.8000000000000003E-2</v>
      </c>
      <c r="K31" s="184">
        <v>0.04</v>
      </c>
      <c r="L31" s="184">
        <v>0</v>
      </c>
      <c r="M31" s="184">
        <v>3.5000000000000003E-2</v>
      </c>
      <c r="N31" s="184">
        <v>0.46299999999999997</v>
      </c>
      <c r="P31" s="184">
        <v>0</v>
      </c>
      <c r="Q31" s="184">
        <v>3.5000000000000003E-2</v>
      </c>
      <c r="R31" s="184">
        <v>0</v>
      </c>
      <c r="S31" s="184">
        <v>0</v>
      </c>
      <c r="T31" s="184">
        <v>0</v>
      </c>
      <c r="U31" s="184">
        <v>0</v>
      </c>
      <c r="V31" s="184">
        <v>0</v>
      </c>
      <c r="W31" s="184">
        <v>0</v>
      </c>
    </row>
    <row r="32" spans="1:23" x14ac:dyDescent="0.2">
      <c r="A32" s="2">
        <v>42156</v>
      </c>
      <c r="B32" s="184">
        <v>0</v>
      </c>
      <c r="C32" s="184">
        <v>0</v>
      </c>
      <c r="D32" s="184">
        <v>0.12</v>
      </c>
      <c r="E32" s="184"/>
      <c r="F32" s="184"/>
      <c r="G32" s="184">
        <v>4.8000000000000001E-2</v>
      </c>
      <c r="H32" s="184">
        <v>0.04</v>
      </c>
      <c r="I32" s="184">
        <v>0.12</v>
      </c>
      <c r="J32" s="184">
        <v>5.8000000000000003E-2</v>
      </c>
      <c r="K32" s="184">
        <v>0.03</v>
      </c>
      <c r="L32" s="184">
        <v>0</v>
      </c>
      <c r="M32" s="184">
        <v>0</v>
      </c>
      <c r="N32" s="184">
        <v>0.41599999999999993</v>
      </c>
      <c r="P32" s="184">
        <v>0</v>
      </c>
      <c r="Q32" s="184">
        <v>0</v>
      </c>
      <c r="R32" s="184">
        <v>0</v>
      </c>
      <c r="S32" s="184">
        <v>0</v>
      </c>
      <c r="T32" s="184">
        <v>0</v>
      </c>
      <c r="U32" s="184">
        <v>0</v>
      </c>
      <c r="V32" s="184">
        <v>0</v>
      </c>
      <c r="W32" s="184">
        <v>0</v>
      </c>
    </row>
    <row r="33" spans="1:23" x14ac:dyDescent="0.2">
      <c r="A33" s="2">
        <v>42186</v>
      </c>
      <c r="B33" s="184">
        <v>0</v>
      </c>
      <c r="C33" s="184">
        <v>0</v>
      </c>
      <c r="D33" s="184">
        <v>0.12</v>
      </c>
      <c r="E33" s="184"/>
      <c r="F33" s="184"/>
      <c r="G33" s="184">
        <v>0.01</v>
      </c>
      <c r="H33" s="184">
        <v>0.08</v>
      </c>
      <c r="I33" s="184">
        <v>0.12</v>
      </c>
      <c r="J33" s="184">
        <v>0</v>
      </c>
      <c r="K33" s="184">
        <v>0.01</v>
      </c>
      <c r="L33" s="184">
        <v>0</v>
      </c>
      <c r="M33" s="184">
        <v>0.04</v>
      </c>
      <c r="N33" s="184">
        <v>0.38</v>
      </c>
      <c r="P33" s="184">
        <v>0</v>
      </c>
      <c r="Q33" s="184">
        <v>0</v>
      </c>
      <c r="R33" s="184">
        <v>0</v>
      </c>
      <c r="S33" s="184">
        <v>0.04</v>
      </c>
      <c r="T33" s="184">
        <v>0</v>
      </c>
      <c r="U33" s="184">
        <v>0</v>
      </c>
      <c r="V33" s="184">
        <v>0</v>
      </c>
      <c r="W33" s="184">
        <v>0</v>
      </c>
    </row>
    <row r="34" spans="1:23" x14ac:dyDescent="0.2">
      <c r="A34" s="2">
        <v>42217</v>
      </c>
      <c r="B34" s="184">
        <v>0</v>
      </c>
      <c r="C34" s="184">
        <v>0</v>
      </c>
      <c r="D34" s="184">
        <v>0.12</v>
      </c>
      <c r="E34" s="184"/>
      <c r="F34" s="184"/>
      <c r="G34" s="184">
        <v>0.01</v>
      </c>
      <c r="H34" s="184">
        <v>0.05</v>
      </c>
      <c r="I34" s="184">
        <v>0.12</v>
      </c>
      <c r="J34" s="184">
        <v>0.02</v>
      </c>
      <c r="K34" s="184">
        <v>0</v>
      </c>
      <c r="L34" s="184">
        <v>0</v>
      </c>
      <c r="M34" s="184">
        <v>0</v>
      </c>
      <c r="N34" s="184">
        <v>0.32</v>
      </c>
      <c r="P34" s="184">
        <v>0</v>
      </c>
      <c r="Q34" s="184">
        <v>0</v>
      </c>
      <c r="R34" s="184">
        <v>0</v>
      </c>
      <c r="S34" s="184">
        <v>0</v>
      </c>
      <c r="T34" s="184">
        <v>0</v>
      </c>
      <c r="U34" s="184">
        <v>0</v>
      </c>
      <c r="V34" s="184">
        <v>0</v>
      </c>
      <c r="W34" s="184">
        <v>0</v>
      </c>
    </row>
    <row r="35" spans="1:23" x14ac:dyDescent="0.2">
      <c r="A35" s="2">
        <v>42248</v>
      </c>
      <c r="B35" s="184">
        <v>0</v>
      </c>
      <c r="C35" s="184">
        <v>0</v>
      </c>
      <c r="D35" s="184">
        <v>0.13</v>
      </c>
      <c r="E35" s="184"/>
      <c r="F35" s="184"/>
      <c r="G35" s="184">
        <v>0</v>
      </c>
      <c r="H35" s="184">
        <v>0.04</v>
      </c>
      <c r="I35" s="184">
        <v>0.12</v>
      </c>
      <c r="J35" s="184">
        <v>0.2</v>
      </c>
      <c r="K35" s="184">
        <v>0</v>
      </c>
      <c r="L35" s="184">
        <v>0</v>
      </c>
      <c r="M35" s="184">
        <v>0.01</v>
      </c>
      <c r="N35" s="184">
        <v>0.5</v>
      </c>
      <c r="P35" s="184">
        <v>0</v>
      </c>
      <c r="Q35" s="184">
        <v>0</v>
      </c>
      <c r="R35" s="184">
        <v>0</v>
      </c>
      <c r="S35" s="184">
        <v>0</v>
      </c>
      <c r="T35" s="184">
        <v>0</v>
      </c>
      <c r="U35" s="184">
        <v>0</v>
      </c>
      <c r="V35" s="184">
        <v>0.01</v>
      </c>
      <c r="W35" s="184">
        <v>0</v>
      </c>
    </row>
    <row r="36" spans="1:23" x14ac:dyDescent="0.2">
      <c r="A36" s="2">
        <v>42278</v>
      </c>
      <c r="B36" s="184">
        <v>0</v>
      </c>
      <c r="C36" s="184">
        <v>0</v>
      </c>
      <c r="D36" s="184">
        <v>0.13</v>
      </c>
      <c r="E36" s="184"/>
      <c r="F36" s="184"/>
      <c r="G36" s="184">
        <v>0</v>
      </c>
      <c r="H36" s="184">
        <v>0.04</v>
      </c>
      <c r="I36" s="184">
        <v>0.12</v>
      </c>
      <c r="J36" s="184">
        <v>0</v>
      </c>
      <c r="K36" s="184">
        <v>0</v>
      </c>
      <c r="L36" s="184">
        <v>0</v>
      </c>
      <c r="M36" s="184">
        <v>0</v>
      </c>
      <c r="N36" s="184">
        <v>0.29000000000000004</v>
      </c>
      <c r="P36" s="184">
        <v>0</v>
      </c>
      <c r="Q36" s="184">
        <v>0</v>
      </c>
      <c r="R36" s="184">
        <v>0</v>
      </c>
      <c r="S36" s="184">
        <v>0</v>
      </c>
      <c r="T36" s="184">
        <v>0</v>
      </c>
      <c r="U36" s="184">
        <v>0</v>
      </c>
      <c r="V36" s="184">
        <v>0</v>
      </c>
      <c r="W36" s="184">
        <v>0</v>
      </c>
    </row>
    <row r="37" spans="1:23" x14ac:dyDescent="0.2">
      <c r="A37" s="2">
        <v>42309</v>
      </c>
      <c r="B37" s="184">
        <v>0</v>
      </c>
      <c r="C37" s="184">
        <v>0</v>
      </c>
      <c r="D37" s="184">
        <v>0.13</v>
      </c>
      <c r="E37" s="184"/>
      <c r="F37" s="184"/>
      <c r="G37" s="184">
        <v>0.09</v>
      </c>
      <c r="H37" s="184">
        <v>0.02</v>
      </c>
      <c r="I37" s="184">
        <v>0.12</v>
      </c>
      <c r="J37" s="184">
        <v>0</v>
      </c>
      <c r="K37" s="184">
        <v>0</v>
      </c>
      <c r="L37" s="184">
        <v>0</v>
      </c>
      <c r="M37" s="184">
        <v>0</v>
      </c>
      <c r="N37" s="184">
        <v>0.36</v>
      </c>
      <c r="P37" s="184">
        <v>0</v>
      </c>
      <c r="Q37" s="184">
        <v>0</v>
      </c>
      <c r="R37" s="184">
        <v>0</v>
      </c>
      <c r="S37" s="184">
        <v>0</v>
      </c>
      <c r="T37" s="184">
        <v>0</v>
      </c>
      <c r="U37" s="184">
        <v>0</v>
      </c>
      <c r="V37" s="184">
        <v>0</v>
      </c>
      <c r="W37" s="184">
        <v>0</v>
      </c>
    </row>
    <row r="38" spans="1:23" x14ac:dyDescent="0.2">
      <c r="A38" s="2">
        <v>42339</v>
      </c>
      <c r="B38" s="184">
        <v>0</v>
      </c>
      <c r="C38" s="184">
        <v>0</v>
      </c>
      <c r="D38" s="184">
        <v>0.13</v>
      </c>
      <c r="E38" s="184"/>
      <c r="F38" s="184"/>
      <c r="G38" s="184">
        <v>0</v>
      </c>
      <c r="H38" s="184">
        <v>0.02</v>
      </c>
      <c r="I38" s="184">
        <v>0.12</v>
      </c>
      <c r="J38" s="184">
        <v>0</v>
      </c>
      <c r="K38" s="184">
        <v>0</v>
      </c>
      <c r="L38" s="184">
        <v>0</v>
      </c>
      <c r="M38" s="184">
        <v>7.4999999999999997E-2</v>
      </c>
      <c r="N38" s="184">
        <v>0.34500000000000003</v>
      </c>
      <c r="P38" s="184">
        <v>0</v>
      </c>
      <c r="Q38" s="184">
        <v>0</v>
      </c>
      <c r="R38" s="184">
        <v>0</v>
      </c>
      <c r="S38" s="184">
        <v>0</v>
      </c>
      <c r="T38" s="184">
        <v>0</v>
      </c>
      <c r="U38" s="184">
        <v>0</v>
      </c>
      <c r="V38" s="184">
        <v>0</v>
      </c>
      <c r="W38" s="184">
        <v>7.4999999999999997E-2</v>
      </c>
    </row>
    <row r="39" spans="1:23" x14ac:dyDescent="0.2">
      <c r="A39" s="2">
        <v>42370</v>
      </c>
      <c r="B39" s="185">
        <v>0</v>
      </c>
      <c r="C39" s="185">
        <v>0</v>
      </c>
      <c r="D39" s="185">
        <v>0.13</v>
      </c>
      <c r="E39" s="185">
        <v>0</v>
      </c>
      <c r="F39" s="185">
        <v>0</v>
      </c>
      <c r="G39" s="185">
        <v>0</v>
      </c>
      <c r="H39" s="185">
        <v>0.02</v>
      </c>
      <c r="I39" s="185">
        <v>0.12</v>
      </c>
      <c r="J39" s="185">
        <v>2.5000000000000001E-2</v>
      </c>
      <c r="K39" s="185">
        <v>0</v>
      </c>
      <c r="L39" s="185">
        <v>0</v>
      </c>
      <c r="M39" s="185">
        <v>7.4999999999999997E-2</v>
      </c>
      <c r="N39" s="185">
        <v>0.37000000000000005</v>
      </c>
      <c r="P39" s="185">
        <v>0</v>
      </c>
      <c r="Q39" s="185">
        <v>0</v>
      </c>
      <c r="R39" s="185">
        <v>0</v>
      </c>
      <c r="S39" s="185">
        <v>0</v>
      </c>
      <c r="T39" s="185">
        <v>0</v>
      </c>
      <c r="U39" s="185"/>
      <c r="V39" s="185">
        <v>0</v>
      </c>
      <c r="W39" s="185">
        <v>7.4999999999999997E-2</v>
      </c>
    </row>
    <row r="40" spans="1:23" x14ac:dyDescent="0.2">
      <c r="A40" s="2">
        <v>42401</v>
      </c>
      <c r="B40" s="185">
        <v>0</v>
      </c>
      <c r="C40" s="185">
        <v>0</v>
      </c>
      <c r="D40" s="185">
        <v>0.13</v>
      </c>
      <c r="E40" s="185">
        <v>0</v>
      </c>
      <c r="F40" s="185">
        <v>0</v>
      </c>
      <c r="G40" s="185">
        <v>0</v>
      </c>
      <c r="H40" s="185">
        <v>0.04</v>
      </c>
      <c r="I40" s="185">
        <v>0.12</v>
      </c>
      <c r="J40" s="185">
        <v>0.05</v>
      </c>
      <c r="K40" s="185">
        <v>0</v>
      </c>
      <c r="L40" s="185">
        <v>0</v>
      </c>
      <c r="M40" s="185">
        <v>3.7499999999999999E-2</v>
      </c>
      <c r="N40" s="185">
        <v>0.3775</v>
      </c>
      <c r="P40" s="185">
        <v>0</v>
      </c>
      <c r="Q40" s="185">
        <v>0</v>
      </c>
      <c r="R40" s="185">
        <v>0</v>
      </c>
      <c r="S40" s="185">
        <v>0</v>
      </c>
      <c r="T40" s="185">
        <v>0</v>
      </c>
      <c r="U40" s="185"/>
      <c r="V40" s="185">
        <v>0</v>
      </c>
      <c r="W40" s="185">
        <v>3.7499999999999999E-2</v>
      </c>
    </row>
    <row r="41" spans="1:23" x14ac:dyDescent="0.2">
      <c r="A41" s="2">
        <v>42430</v>
      </c>
      <c r="B41" s="185">
        <v>0</v>
      </c>
      <c r="C41" s="185">
        <v>0</v>
      </c>
      <c r="D41" s="185">
        <v>0.13</v>
      </c>
      <c r="E41" s="185">
        <v>0</v>
      </c>
      <c r="F41" s="185">
        <v>0</v>
      </c>
      <c r="G41" s="185">
        <v>2.5000000000000001E-2</v>
      </c>
      <c r="H41" s="185">
        <v>0.03</v>
      </c>
      <c r="I41" s="185">
        <v>0.12</v>
      </c>
      <c r="J41" s="185">
        <v>0.05</v>
      </c>
      <c r="K41" s="185">
        <v>0</v>
      </c>
      <c r="L41" s="185">
        <v>0</v>
      </c>
      <c r="M41" s="185">
        <v>3.9E-2</v>
      </c>
      <c r="N41" s="185">
        <v>0.39399999999999996</v>
      </c>
      <c r="P41" s="185">
        <v>0</v>
      </c>
      <c r="Q41" s="185">
        <v>0</v>
      </c>
      <c r="R41" s="185">
        <v>0</v>
      </c>
      <c r="S41" s="185">
        <v>2.5000000000000001E-2</v>
      </c>
      <c r="T41" s="185">
        <v>0</v>
      </c>
      <c r="U41" s="185"/>
      <c r="V41" s="185">
        <v>0</v>
      </c>
      <c r="W41" s="185">
        <v>1.4E-2</v>
      </c>
    </row>
    <row r="42" spans="1:23" x14ac:dyDescent="0.2">
      <c r="A42" s="2">
        <v>42461</v>
      </c>
      <c r="B42" s="185">
        <v>0</v>
      </c>
      <c r="C42" s="185">
        <v>0</v>
      </c>
      <c r="D42" s="185">
        <v>0.13</v>
      </c>
      <c r="E42" s="185">
        <v>0</v>
      </c>
      <c r="F42" s="185">
        <v>0</v>
      </c>
      <c r="G42" s="185">
        <v>0.05</v>
      </c>
      <c r="H42" s="185">
        <v>0.02</v>
      </c>
      <c r="I42" s="185">
        <v>0.12</v>
      </c>
      <c r="J42" s="185">
        <v>0</v>
      </c>
      <c r="K42" s="185">
        <v>0</v>
      </c>
      <c r="L42" s="185">
        <v>0</v>
      </c>
      <c r="M42" s="185">
        <v>5.3999999999999999E-2</v>
      </c>
      <c r="N42" s="185">
        <v>0.37399999999999994</v>
      </c>
      <c r="P42" s="185">
        <v>0</v>
      </c>
      <c r="Q42" s="185">
        <v>0</v>
      </c>
      <c r="R42" s="185">
        <v>0</v>
      </c>
      <c r="S42" s="185">
        <v>0.04</v>
      </c>
      <c r="T42" s="185">
        <v>0</v>
      </c>
      <c r="U42" s="185"/>
      <c r="V42" s="185">
        <v>0</v>
      </c>
      <c r="W42" s="185">
        <v>1.4E-2</v>
      </c>
    </row>
    <row r="43" spans="1:23" x14ac:dyDescent="0.2">
      <c r="A43" s="2">
        <v>42491</v>
      </c>
      <c r="B43" s="185">
        <v>0</v>
      </c>
      <c r="C43" s="185">
        <v>0</v>
      </c>
      <c r="D43" s="185">
        <v>0.13</v>
      </c>
      <c r="E43" s="185">
        <v>0</v>
      </c>
      <c r="F43" s="185">
        <v>0</v>
      </c>
      <c r="G43" s="185">
        <v>0</v>
      </c>
      <c r="H43" s="185">
        <v>0.04</v>
      </c>
      <c r="I43" s="185">
        <v>0.12</v>
      </c>
      <c r="J43" s="185">
        <v>0.75</v>
      </c>
      <c r="K43" s="185">
        <v>0</v>
      </c>
      <c r="L43" s="185">
        <v>5.0000000000000001E-3</v>
      </c>
      <c r="M43" s="185">
        <v>4.3999999999999997E-2</v>
      </c>
      <c r="N43" s="185">
        <v>1.089</v>
      </c>
      <c r="P43" s="185">
        <v>1.4999999999999999E-2</v>
      </c>
      <c r="Q43" s="185">
        <v>0</v>
      </c>
      <c r="R43" s="185">
        <v>0</v>
      </c>
      <c r="S43" s="185">
        <v>1.4999999999999999E-2</v>
      </c>
      <c r="T43" s="185">
        <v>0</v>
      </c>
      <c r="U43" s="185"/>
      <c r="V43" s="185">
        <v>0</v>
      </c>
      <c r="W43" s="185">
        <v>1.4E-2</v>
      </c>
    </row>
    <row r="44" spans="1:23" x14ac:dyDescent="0.2">
      <c r="A44" s="2">
        <v>42522</v>
      </c>
      <c r="B44" s="185">
        <v>0</v>
      </c>
      <c r="C44" s="185">
        <v>0</v>
      </c>
      <c r="D44" s="185">
        <v>0.13</v>
      </c>
      <c r="E44" s="185">
        <v>0</v>
      </c>
      <c r="F44" s="185">
        <v>0</v>
      </c>
      <c r="G44" s="185">
        <v>0</v>
      </c>
      <c r="H44" s="185">
        <v>0.04</v>
      </c>
      <c r="I44" s="185">
        <v>0.12</v>
      </c>
      <c r="J44" s="185">
        <v>0.4</v>
      </c>
      <c r="K44" s="185">
        <v>0</v>
      </c>
      <c r="L44" s="185">
        <v>0.05</v>
      </c>
      <c r="M44" s="185">
        <v>5.3999999999999999E-2</v>
      </c>
      <c r="N44" s="185">
        <v>0.79400000000000015</v>
      </c>
      <c r="P44" s="185">
        <v>0.01</v>
      </c>
      <c r="Q44" s="185">
        <v>0</v>
      </c>
      <c r="R44" s="185">
        <v>0</v>
      </c>
      <c r="S44" s="185">
        <v>1.4999999999999999E-2</v>
      </c>
      <c r="T44" s="185">
        <v>0</v>
      </c>
      <c r="U44" s="185"/>
      <c r="V44" s="185">
        <v>1.4999999999999999E-2</v>
      </c>
      <c r="W44" s="185">
        <v>1.4E-2</v>
      </c>
    </row>
    <row r="45" spans="1:23" x14ac:dyDescent="0.2">
      <c r="A45" s="2">
        <v>42552</v>
      </c>
      <c r="B45" s="185">
        <v>0</v>
      </c>
      <c r="C45" s="185">
        <v>0.01</v>
      </c>
      <c r="D45" s="185">
        <v>0.13</v>
      </c>
      <c r="E45" s="185">
        <v>0</v>
      </c>
      <c r="F45" s="185">
        <v>0</v>
      </c>
      <c r="G45" s="185">
        <v>0</v>
      </c>
      <c r="H45" s="185">
        <v>0.04</v>
      </c>
      <c r="I45" s="185">
        <v>0.12</v>
      </c>
      <c r="J45" s="185">
        <v>0.05</v>
      </c>
      <c r="K45" s="185">
        <v>0</v>
      </c>
      <c r="L45" s="185">
        <v>7.0000000000000007E-2</v>
      </c>
      <c r="M45" s="185">
        <v>3.5000000000000003E-2</v>
      </c>
      <c r="N45" s="185">
        <v>0.45500000000000007</v>
      </c>
      <c r="P45" s="185">
        <v>0</v>
      </c>
      <c r="Q45" s="185">
        <v>0</v>
      </c>
      <c r="R45" s="185">
        <v>0</v>
      </c>
      <c r="S45" s="185">
        <v>1.4999999999999999E-2</v>
      </c>
      <c r="T45" s="185">
        <v>0</v>
      </c>
      <c r="U45" s="185"/>
      <c r="V45" s="185">
        <v>0.02</v>
      </c>
      <c r="W45" s="185">
        <v>0</v>
      </c>
    </row>
    <row r="46" spans="1:23" x14ac:dyDescent="0.2">
      <c r="A46" s="2">
        <v>42583</v>
      </c>
      <c r="B46" s="185">
        <v>0</v>
      </c>
      <c r="C46" s="185">
        <v>0.01</v>
      </c>
      <c r="D46" s="185">
        <v>0.13</v>
      </c>
      <c r="E46" s="185">
        <v>0</v>
      </c>
      <c r="F46" s="185">
        <v>1.3935483871E-2</v>
      </c>
      <c r="G46" s="185">
        <v>0</v>
      </c>
      <c r="H46" s="185">
        <v>0.02</v>
      </c>
      <c r="I46" s="185">
        <v>0.12</v>
      </c>
      <c r="J46" s="185">
        <v>0</v>
      </c>
      <c r="K46" s="185">
        <v>0</v>
      </c>
      <c r="L46" s="185">
        <v>2.8200838709999999E-2</v>
      </c>
      <c r="M46" s="185">
        <v>3.5000000000000003E-2</v>
      </c>
      <c r="N46" s="185">
        <v>0.35713632258100003</v>
      </c>
      <c r="P46" s="185">
        <v>0</v>
      </c>
      <c r="Q46" s="185">
        <v>0</v>
      </c>
      <c r="R46" s="185">
        <v>0</v>
      </c>
      <c r="S46" s="185">
        <v>1.4999999999999999E-2</v>
      </c>
      <c r="T46" s="185">
        <v>0</v>
      </c>
      <c r="U46" s="185"/>
      <c r="V46" s="185">
        <v>0.02</v>
      </c>
      <c r="W46" s="185">
        <v>0</v>
      </c>
    </row>
    <row r="47" spans="1:23" x14ac:dyDescent="0.2">
      <c r="A47" s="2">
        <v>42614</v>
      </c>
      <c r="B47" s="185">
        <v>0</v>
      </c>
      <c r="C47" s="185">
        <v>0.01</v>
      </c>
      <c r="D47" s="185">
        <v>0.13</v>
      </c>
      <c r="E47" s="185">
        <v>0</v>
      </c>
      <c r="F47" s="185">
        <v>7.1999999999999995E-2</v>
      </c>
      <c r="G47" s="185">
        <v>0</v>
      </c>
      <c r="H47" s="185">
        <v>7.0000000000000007E-2</v>
      </c>
      <c r="I47" s="185">
        <v>0.12</v>
      </c>
      <c r="J47" s="185">
        <v>0</v>
      </c>
      <c r="K47" s="185">
        <v>0</v>
      </c>
      <c r="L47" s="185">
        <v>0</v>
      </c>
      <c r="M47" s="185">
        <v>3.5000000000000003E-2</v>
      </c>
      <c r="N47" s="185">
        <v>0.43700000000000006</v>
      </c>
      <c r="P47" s="185">
        <v>0</v>
      </c>
      <c r="Q47" s="185">
        <v>0</v>
      </c>
      <c r="R47" s="185">
        <v>0</v>
      </c>
      <c r="S47" s="185">
        <v>1.4999999999999999E-2</v>
      </c>
      <c r="T47" s="185">
        <v>0</v>
      </c>
      <c r="U47" s="185"/>
      <c r="V47" s="185">
        <v>0.02</v>
      </c>
      <c r="W47" s="185">
        <v>0</v>
      </c>
    </row>
    <row r="48" spans="1:23" x14ac:dyDescent="0.2">
      <c r="A48" s="2">
        <v>42644</v>
      </c>
      <c r="B48" s="185">
        <v>0</v>
      </c>
      <c r="C48" s="185">
        <v>0.01</v>
      </c>
      <c r="D48" s="185">
        <v>0.13</v>
      </c>
      <c r="E48" s="185">
        <v>0</v>
      </c>
      <c r="F48" s="185">
        <v>0.01</v>
      </c>
      <c r="G48" s="185">
        <v>0</v>
      </c>
      <c r="H48" s="185">
        <v>0.02</v>
      </c>
      <c r="I48" s="185">
        <v>0.12</v>
      </c>
      <c r="J48" s="185">
        <v>0</v>
      </c>
      <c r="K48" s="185">
        <v>0</v>
      </c>
      <c r="L48" s="185">
        <v>0</v>
      </c>
      <c r="M48" s="185">
        <v>4.4999999999999998E-2</v>
      </c>
      <c r="N48" s="185">
        <v>0.33500000000000002</v>
      </c>
      <c r="P48" s="185">
        <v>0</v>
      </c>
      <c r="Q48" s="185">
        <v>0</v>
      </c>
      <c r="R48" s="185">
        <v>0.01</v>
      </c>
      <c r="S48" s="185">
        <v>1.4999999999999999E-2</v>
      </c>
      <c r="T48" s="185">
        <v>0</v>
      </c>
      <c r="U48" s="185"/>
      <c r="V48" s="185">
        <v>0.02</v>
      </c>
      <c r="W48" s="185">
        <v>0</v>
      </c>
    </row>
    <row r="49" spans="1:23" x14ac:dyDescent="0.2">
      <c r="A49" s="2">
        <v>42675</v>
      </c>
      <c r="B49" s="185">
        <v>0</v>
      </c>
      <c r="C49" s="185">
        <v>0.01</v>
      </c>
      <c r="D49" s="185">
        <v>0.13</v>
      </c>
      <c r="E49" s="185">
        <v>0</v>
      </c>
      <c r="F49" s="185">
        <v>0</v>
      </c>
      <c r="G49" s="185">
        <v>0</v>
      </c>
      <c r="H49" s="185">
        <v>0.08</v>
      </c>
      <c r="I49" s="185">
        <v>0.12</v>
      </c>
      <c r="J49" s="185">
        <v>0</v>
      </c>
      <c r="K49" s="185">
        <v>0</v>
      </c>
      <c r="L49" s="185">
        <v>0</v>
      </c>
      <c r="M49" s="185">
        <v>3.5000000000000003E-2</v>
      </c>
      <c r="N49" s="185">
        <v>0.375</v>
      </c>
      <c r="P49" s="185">
        <v>0</v>
      </c>
      <c r="Q49" s="185">
        <v>0</v>
      </c>
      <c r="R49" s="185">
        <v>0</v>
      </c>
      <c r="S49" s="185">
        <v>1.4999999999999999E-2</v>
      </c>
      <c r="T49" s="185">
        <v>0</v>
      </c>
      <c r="U49" s="185"/>
      <c r="V49" s="185">
        <v>0.02</v>
      </c>
      <c r="W49" s="185">
        <v>0</v>
      </c>
    </row>
    <row r="50" spans="1:23" x14ac:dyDescent="0.2">
      <c r="A50" s="2">
        <v>42705</v>
      </c>
      <c r="B50" s="185">
        <v>0</v>
      </c>
      <c r="C50" s="185">
        <v>0</v>
      </c>
      <c r="D50" s="185">
        <v>0.13</v>
      </c>
      <c r="E50" s="185">
        <v>0</v>
      </c>
      <c r="F50" s="185">
        <v>0.01</v>
      </c>
      <c r="G50" s="185">
        <v>0</v>
      </c>
      <c r="H50" s="185">
        <v>0.04</v>
      </c>
      <c r="I50" s="185">
        <v>0.12</v>
      </c>
      <c r="J50" s="185">
        <v>0</v>
      </c>
      <c r="K50" s="185">
        <v>0</v>
      </c>
      <c r="L50" s="185">
        <v>0</v>
      </c>
      <c r="M50" s="185">
        <v>3.5000000000000003E-2</v>
      </c>
      <c r="N50" s="185">
        <v>0.33500000000000008</v>
      </c>
      <c r="P50" s="185">
        <v>0</v>
      </c>
      <c r="Q50" s="185">
        <v>0</v>
      </c>
      <c r="R50" s="185">
        <v>0</v>
      </c>
      <c r="S50" s="185">
        <v>1.4999999999999999E-2</v>
      </c>
      <c r="T50" s="185">
        <v>0</v>
      </c>
      <c r="U50" s="185"/>
      <c r="V50" s="185">
        <v>0.02</v>
      </c>
      <c r="W50" s="185">
        <v>0</v>
      </c>
    </row>
    <row r="51" spans="1:23" x14ac:dyDescent="0.2">
      <c r="A51" s="2">
        <v>42736</v>
      </c>
      <c r="B51" s="185">
        <v>0</v>
      </c>
      <c r="C51" s="185">
        <v>0</v>
      </c>
      <c r="D51" s="185">
        <v>0.13</v>
      </c>
      <c r="E51" s="185">
        <v>3.8709677419000001E-3</v>
      </c>
      <c r="F51" s="185">
        <v>0.1</v>
      </c>
      <c r="G51" s="185">
        <v>0</v>
      </c>
      <c r="H51" s="185">
        <v>0.05</v>
      </c>
      <c r="I51" s="185">
        <v>0.12</v>
      </c>
      <c r="J51" s="185">
        <v>0</v>
      </c>
      <c r="K51" s="185">
        <v>0</v>
      </c>
      <c r="L51" s="185">
        <v>0</v>
      </c>
      <c r="M51" s="185">
        <v>4.4999999999999998E-2</v>
      </c>
      <c r="N51" s="185">
        <v>0.4488709677419</v>
      </c>
      <c r="P51" s="185">
        <v>0</v>
      </c>
      <c r="Q51" s="185">
        <v>0</v>
      </c>
      <c r="R51" s="185">
        <v>0.01</v>
      </c>
      <c r="S51" s="185">
        <v>1.4999999999999999E-2</v>
      </c>
      <c r="T51" s="185">
        <v>0</v>
      </c>
      <c r="U51" s="185"/>
      <c r="V51" s="185">
        <v>0.02</v>
      </c>
      <c r="W51" s="185">
        <v>0</v>
      </c>
    </row>
    <row r="52" spans="1:23" x14ac:dyDescent="0.2">
      <c r="A52" s="2">
        <v>42767</v>
      </c>
      <c r="B52" s="185">
        <v>0</v>
      </c>
      <c r="C52" s="185">
        <v>0</v>
      </c>
      <c r="D52" s="185">
        <v>0.13</v>
      </c>
      <c r="E52" s="185">
        <v>4.2857142856999996E-3</v>
      </c>
      <c r="F52" s="185">
        <v>1.7857142857000002E-2</v>
      </c>
      <c r="G52" s="185">
        <v>0</v>
      </c>
      <c r="H52" s="185">
        <v>0.03</v>
      </c>
      <c r="I52" s="185">
        <v>0.12</v>
      </c>
      <c r="J52" s="185">
        <v>0</v>
      </c>
      <c r="K52" s="185">
        <v>0</v>
      </c>
      <c r="L52" s="185">
        <v>0</v>
      </c>
      <c r="M52" s="185">
        <v>0.04</v>
      </c>
      <c r="N52" s="185">
        <v>0.34214285714269993</v>
      </c>
      <c r="P52" s="185">
        <v>0</v>
      </c>
      <c r="Q52" s="185">
        <v>0</v>
      </c>
      <c r="R52" s="185">
        <v>5.0000000000000001E-3</v>
      </c>
      <c r="S52" s="185">
        <v>1.4999999999999999E-2</v>
      </c>
      <c r="T52" s="185">
        <v>0</v>
      </c>
      <c r="U52" s="185"/>
      <c r="V52" s="185">
        <v>0.02</v>
      </c>
      <c r="W52" s="185">
        <v>0</v>
      </c>
    </row>
    <row r="53" spans="1:23" x14ac:dyDescent="0.2">
      <c r="A53" s="2">
        <v>42795</v>
      </c>
      <c r="B53" s="185">
        <v>0</v>
      </c>
      <c r="C53" s="185">
        <v>0</v>
      </c>
      <c r="D53" s="185">
        <v>0.13</v>
      </c>
      <c r="E53" s="185">
        <v>0</v>
      </c>
      <c r="F53" s="185">
        <v>0</v>
      </c>
      <c r="G53" s="185">
        <v>0</v>
      </c>
      <c r="H53" s="185">
        <v>0.03</v>
      </c>
      <c r="I53" s="185">
        <v>0.12</v>
      </c>
      <c r="J53" s="185">
        <v>0.192</v>
      </c>
      <c r="K53" s="185">
        <v>0</v>
      </c>
      <c r="L53" s="185">
        <v>0</v>
      </c>
      <c r="M53" s="185">
        <v>3.5000000000000003E-2</v>
      </c>
      <c r="N53" s="185">
        <v>0.50700000000000001</v>
      </c>
      <c r="P53" s="185">
        <v>0</v>
      </c>
      <c r="Q53" s="185">
        <v>0</v>
      </c>
      <c r="R53" s="185">
        <v>0</v>
      </c>
      <c r="S53" s="185">
        <v>1.4999999999999999E-2</v>
      </c>
      <c r="T53" s="185">
        <v>0</v>
      </c>
      <c r="U53" s="185"/>
      <c r="V53" s="185">
        <v>0.02</v>
      </c>
      <c r="W53" s="185">
        <v>0</v>
      </c>
    </row>
    <row r="54" spans="1:23" x14ac:dyDescent="0.2">
      <c r="A54" s="2">
        <v>42826</v>
      </c>
      <c r="B54" s="185">
        <v>0</v>
      </c>
      <c r="C54" s="185">
        <v>0</v>
      </c>
      <c r="D54" s="185">
        <v>0.13</v>
      </c>
      <c r="E54" s="185">
        <v>1.1333333333E-2</v>
      </c>
      <c r="F54" s="185">
        <v>0</v>
      </c>
      <c r="G54" s="185">
        <v>0</v>
      </c>
      <c r="H54" s="185">
        <v>0.03</v>
      </c>
      <c r="I54" s="185">
        <v>0.12</v>
      </c>
      <c r="J54" s="185">
        <v>0.42499999999999999</v>
      </c>
      <c r="K54" s="185">
        <v>0</v>
      </c>
      <c r="L54" s="185">
        <v>0</v>
      </c>
      <c r="M54" s="185">
        <v>3.5000000000000003E-2</v>
      </c>
      <c r="N54" s="185">
        <v>0.75133333333300001</v>
      </c>
      <c r="P54" s="185">
        <v>0</v>
      </c>
      <c r="Q54" s="185">
        <v>0</v>
      </c>
      <c r="R54" s="185">
        <v>0</v>
      </c>
      <c r="S54" s="185">
        <v>1.4999999999999999E-2</v>
      </c>
      <c r="T54" s="185">
        <v>0</v>
      </c>
      <c r="U54" s="185"/>
      <c r="V54" s="185">
        <v>0.02</v>
      </c>
      <c r="W54" s="185">
        <v>0</v>
      </c>
    </row>
    <row r="55" spans="1:23" x14ac:dyDescent="0.2">
      <c r="A55" s="2">
        <v>42856</v>
      </c>
      <c r="B55" s="185">
        <v>0</v>
      </c>
      <c r="C55" s="185">
        <v>0</v>
      </c>
      <c r="D55" s="185">
        <v>0.13</v>
      </c>
      <c r="E55" s="185">
        <v>0</v>
      </c>
      <c r="F55" s="185">
        <v>0</v>
      </c>
      <c r="G55" s="185">
        <v>0</v>
      </c>
      <c r="H55" s="185">
        <v>4.4999999999999998E-2</v>
      </c>
      <c r="I55" s="185">
        <v>0.12</v>
      </c>
      <c r="J55" s="185">
        <v>0.36499999999999999</v>
      </c>
      <c r="K55" s="185">
        <v>0</v>
      </c>
      <c r="L55" s="185">
        <v>0</v>
      </c>
      <c r="M55" s="185">
        <v>0.02</v>
      </c>
      <c r="N55" s="185">
        <v>0.67999999999999994</v>
      </c>
      <c r="P55" s="185">
        <v>0</v>
      </c>
      <c r="Q55" s="185">
        <v>0</v>
      </c>
      <c r="R55" s="185">
        <v>0</v>
      </c>
      <c r="S55" s="185">
        <v>0</v>
      </c>
      <c r="T55" s="185">
        <v>0</v>
      </c>
      <c r="U55" s="185"/>
      <c r="V55" s="185">
        <v>0.02</v>
      </c>
      <c r="W55" s="185">
        <v>0</v>
      </c>
    </row>
    <row r="56" spans="1:23" x14ac:dyDescent="0.2">
      <c r="A56" s="2">
        <v>42887</v>
      </c>
      <c r="B56" s="185">
        <v>0</v>
      </c>
      <c r="C56" s="185">
        <v>0</v>
      </c>
      <c r="D56" s="185">
        <v>0.13</v>
      </c>
      <c r="E56" s="185">
        <v>0</v>
      </c>
      <c r="F56" s="185">
        <v>1.8333333332999999E-2</v>
      </c>
      <c r="G56" s="185">
        <v>0</v>
      </c>
      <c r="H56" s="185">
        <v>0.01</v>
      </c>
      <c r="I56" s="185">
        <v>0.13</v>
      </c>
      <c r="J56" s="185">
        <v>0.29499999999999998</v>
      </c>
      <c r="K56" s="185">
        <v>0</v>
      </c>
      <c r="L56" s="185">
        <v>0</v>
      </c>
      <c r="M56" s="185">
        <v>0.02</v>
      </c>
      <c r="N56" s="185">
        <v>0.60333333333299999</v>
      </c>
      <c r="P56" s="185">
        <v>0</v>
      </c>
      <c r="Q56" s="185">
        <v>0</v>
      </c>
      <c r="R56" s="185">
        <v>0</v>
      </c>
      <c r="S56" s="185">
        <v>0</v>
      </c>
      <c r="T56" s="185">
        <v>0</v>
      </c>
      <c r="U56" s="185"/>
      <c r="V56" s="185">
        <v>0.02</v>
      </c>
      <c r="W56" s="185">
        <v>0</v>
      </c>
    </row>
    <row r="57" spans="1:23" x14ac:dyDescent="0.2">
      <c r="A57" s="2">
        <v>42917</v>
      </c>
      <c r="B57" s="185">
        <v>0</v>
      </c>
      <c r="C57" s="185">
        <v>0</v>
      </c>
      <c r="D57" s="185">
        <v>0.13</v>
      </c>
      <c r="E57" s="185">
        <v>0</v>
      </c>
      <c r="F57" s="185">
        <v>1.2419354839E-2</v>
      </c>
      <c r="G57" s="185">
        <v>0</v>
      </c>
      <c r="H57" s="185">
        <v>0.04</v>
      </c>
      <c r="I57" s="185">
        <v>0.12</v>
      </c>
      <c r="J57" s="185">
        <v>0.22</v>
      </c>
      <c r="K57" s="185">
        <v>0</v>
      </c>
      <c r="L57" s="185">
        <v>0</v>
      </c>
      <c r="M57" s="185">
        <v>0.02</v>
      </c>
      <c r="N57" s="185">
        <v>0.54241935483900006</v>
      </c>
      <c r="P57" s="185">
        <v>0</v>
      </c>
      <c r="Q57" s="185">
        <v>0</v>
      </c>
      <c r="R57" s="185">
        <v>0</v>
      </c>
      <c r="S57" s="185">
        <v>0</v>
      </c>
      <c r="T57" s="185">
        <v>0</v>
      </c>
      <c r="U57" s="185"/>
      <c r="V57" s="185">
        <v>0.02</v>
      </c>
      <c r="W57" s="185">
        <v>0</v>
      </c>
    </row>
    <row r="58" spans="1:23" x14ac:dyDescent="0.2">
      <c r="A58" s="2">
        <v>42948</v>
      </c>
      <c r="B58" s="185">
        <v>0</v>
      </c>
      <c r="C58" s="185">
        <v>1.7000000000000001E-2</v>
      </c>
      <c r="D58" s="185">
        <v>0.13</v>
      </c>
      <c r="E58" s="185">
        <v>0</v>
      </c>
      <c r="F58" s="185">
        <v>0</v>
      </c>
      <c r="G58" s="185">
        <v>0</v>
      </c>
      <c r="H58" s="185">
        <v>0.02</v>
      </c>
      <c r="I58" s="185">
        <v>0.12</v>
      </c>
      <c r="J58" s="185">
        <v>0.13</v>
      </c>
      <c r="K58" s="185">
        <v>0</v>
      </c>
      <c r="L58" s="185">
        <v>0.27700000000000002</v>
      </c>
      <c r="M58" s="185">
        <v>0.02</v>
      </c>
      <c r="N58" s="185">
        <v>0.71400000000000008</v>
      </c>
      <c r="P58" s="185">
        <v>0</v>
      </c>
      <c r="Q58" s="185">
        <v>0</v>
      </c>
      <c r="R58" s="185">
        <v>0</v>
      </c>
      <c r="S58" s="185">
        <v>0</v>
      </c>
      <c r="T58" s="185">
        <v>0</v>
      </c>
      <c r="U58" s="185"/>
      <c r="V58" s="185">
        <v>0.02</v>
      </c>
      <c r="W58" s="185">
        <v>0</v>
      </c>
    </row>
    <row r="59" spans="1:23" x14ac:dyDescent="0.2">
      <c r="A59" s="2">
        <v>42979</v>
      </c>
      <c r="B59" s="185">
        <v>0</v>
      </c>
      <c r="C59" s="185">
        <v>2.5000000000000001E-2</v>
      </c>
      <c r="D59" s="185">
        <v>0.13</v>
      </c>
      <c r="E59" s="185">
        <v>0</v>
      </c>
      <c r="F59" s="185">
        <v>0</v>
      </c>
      <c r="G59" s="185">
        <v>5.5E-2</v>
      </c>
      <c r="H59" s="185">
        <v>0.02</v>
      </c>
      <c r="I59" s="185">
        <v>0.12</v>
      </c>
      <c r="J59" s="185">
        <v>0.17499999999999999</v>
      </c>
      <c r="K59" s="185">
        <v>7.6999999999999999E-2</v>
      </c>
      <c r="L59" s="185">
        <v>1.6E-2</v>
      </c>
      <c r="M59" s="185">
        <v>1.4999999999999999E-2</v>
      </c>
      <c r="N59" s="185">
        <v>0.6329999999999999</v>
      </c>
      <c r="P59" s="185">
        <v>0</v>
      </c>
      <c r="Q59" s="185">
        <v>0</v>
      </c>
      <c r="R59" s="185">
        <v>0</v>
      </c>
      <c r="S59" s="185">
        <v>0</v>
      </c>
      <c r="T59" s="185">
        <v>0</v>
      </c>
      <c r="U59" s="185"/>
      <c r="V59" s="185">
        <v>1.4999999999999999E-2</v>
      </c>
      <c r="W59" s="185">
        <v>0</v>
      </c>
    </row>
    <row r="60" spans="1:23" x14ac:dyDescent="0.2">
      <c r="A60" s="2">
        <v>43009</v>
      </c>
      <c r="B60" s="185">
        <v>0</v>
      </c>
      <c r="C60" s="185">
        <v>2.5000000000000001E-2</v>
      </c>
      <c r="D60" s="185">
        <v>0.13</v>
      </c>
      <c r="E60" s="185">
        <v>0</v>
      </c>
      <c r="F60" s="185">
        <v>5.0322580644999997E-2</v>
      </c>
      <c r="G60" s="185">
        <v>0</v>
      </c>
      <c r="H60" s="185">
        <v>0.02</v>
      </c>
      <c r="I60" s="185">
        <v>0.12</v>
      </c>
      <c r="J60" s="185">
        <v>0</v>
      </c>
      <c r="K60" s="185">
        <v>0</v>
      </c>
      <c r="L60" s="185">
        <v>0.27100000000000002</v>
      </c>
      <c r="M60" s="185">
        <v>0</v>
      </c>
      <c r="N60" s="185">
        <v>0.61632258064500001</v>
      </c>
      <c r="P60" s="185">
        <v>0</v>
      </c>
      <c r="Q60" s="185">
        <v>0</v>
      </c>
      <c r="R60" s="185">
        <v>0</v>
      </c>
      <c r="S60" s="185">
        <v>0</v>
      </c>
      <c r="T60" s="185">
        <v>0</v>
      </c>
      <c r="U60" s="185"/>
      <c r="V60" s="185">
        <v>0</v>
      </c>
      <c r="W60" s="185">
        <v>0</v>
      </c>
    </row>
    <row r="61" spans="1:23" x14ac:dyDescent="0.2">
      <c r="A61" s="2">
        <v>43040</v>
      </c>
      <c r="B61" s="185">
        <v>0</v>
      </c>
      <c r="C61" s="185">
        <v>2.5000000000000001E-2</v>
      </c>
      <c r="D61" s="185">
        <v>0.13</v>
      </c>
      <c r="E61" s="185">
        <v>0</v>
      </c>
      <c r="F61" s="185">
        <v>0.06</v>
      </c>
      <c r="G61" s="185">
        <v>0</v>
      </c>
      <c r="H61" s="185">
        <v>0.02</v>
      </c>
      <c r="I61" s="185">
        <v>0.12</v>
      </c>
      <c r="J61" s="185">
        <v>0</v>
      </c>
      <c r="K61" s="185">
        <v>0</v>
      </c>
      <c r="L61" s="185">
        <v>0</v>
      </c>
      <c r="M61" s="185">
        <v>0</v>
      </c>
      <c r="N61" s="185">
        <v>0.35499999999999998</v>
      </c>
      <c r="P61" s="185">
        <v>0</v>
      </c>
      <c r="Q61" s="185">
        <v>0</v>
      </c>
      <c r="R61" s="185">
        <v>0</v>
      </c>
      <c r="S61" s="185">
        <v>0</v>
      </c>
      <c r="T61" s="185">
        <v>0</v>
      </c>
      <c r="U61" s="185"/>
      <c r="V61" s="185">
        <v>0</v>
      </c>
      <c r="W61" s="185">
        <v>0</v>
      </c>
    </row>
    <row r="62" spans="1:23" x14ac:dyDescent="0.2">
      <c r="A62" s="2">
        <v>43070</v>
      </c>
      <c r="B62" s="185">
        <v>0</v>
      </c>
      <c r="C62" s="185">
        <v>2.5000000000000001E-2</v>
      </c>
      <c r="D62" s="185">
        <v>0.13</v>
      </c>
      <c r="E62" s="185">
        <v>0.28620967741999997</v>
      </c>
      <c r="F62" s="185">
        <v>3.6774193548000003E-2</v>
      </c>
      <c r="G62" s="185">
        <v>0</v>
      </c>
      <c r="H62" s="185">
        <v>0.02</v>
      </c>
      <c r="I62" s="185">
        <v>0.12</v>
      </c>
      <c r="J62" s="185">
        <v>0</v>
      </c>
      <c r="K62" s="185">
        <v>0</v>
      </c>
      <c r="L62" s="185">
        <v>0.03</v>
      </c>
      <c r="M62" s="185">
        <v>0</v>
      </c>
      <c r="N62" s="185">
        <v>0.64798387096799992</v>
      </c>
      <c r="P62" s="185">
        <v>0</v>
      </c>
      <c r="Q62" s="185">
        <v>0</v>
      </c>
      <c r="R62" s="185">
        <v>0</v>
      </c>
      <c r="S62" s="185">
        <v>0</v>
      </c>
      <c r="T62" s="185">
        <v>0</v>
      </c>
      <c r="U62" s="185"/>
      <c r="V62" s="185">
        <v>0</v>
      </c>
      <c r="W62" s="185">
        <v>0</v>
      </c>
    </row>
    <row r="63" spans="1:23" x14ac:dyDescent="0.2">
      <c r="A63" s="2">
        <v>43101</v>
      </c>
      <c r="B63" s="185">
        <v>0</v>
      </c>
      <c r="C63" s="185">
        <v>2.5000000000000001E-2</v>
      </c>
      <c r="D63" s="185">
        <v>0.13</v>
      </c>
      <c r="E63" s="185">
        <v>0</v>
      </c>
      <c r="F63" s="185">
        <v>0</v>
      </c>
      <c r="G63" s="185">
        <v>0</v>
      </c>
      <c r="H63" s="185">
        <v>0.02</v>
      </c>
      <c r="I63" s="185">
        <v>0.12</v>
      </c>
      <c r="J63" s="185">
        <v>0.01</v>
      </c>
      <c r="K63" s="185">
        <v>0</v>
      </c>
      <c r="L63" s="185">
        <v>0.124</v>
      </c>
      <c r="M63" s="185">
        <v>0</v>
      </c>
      <c r="N63" s="185">
        <v>0.42899999999999999</v>
      </c>
      <c r="P63" s="185">
        <v>0</v>
      </c>
      <c r="Q63" s="185">
        <v>0</v>
      </c>
      <c r="R63" s="185">
        <v>0</v>
      </c>
      <c r="S63" s="185">
        <v>0</v>
      </c>
      <c r="T63" s="185">
        <v>0</v>
      </c>
      <c r="U63" s="185"/>
      <c r="V63" s="185">
        <v>0</v>
      </c>
      <c r="W63" s="185">
        <v>0</v>
      </c>
    </row>
    <row r="64" spans="1:23" x14ac:dyDescent="0.2">
      <c r="A64" s="2">
        <v>43132</v>
      </c>
      <c r="B64" s="185">
        <v>0</v>
      </c>
      <c r="C64" s="185">
        <v>0</v>
      </c>
      <c r="D64" s="185">
        <v>0.13</v>
      </c>
      <c r="E64" s="185">
        <v>4.0625000000000001E-2</v>
      </c>
      <c r="F64" s="185">
        <v>0</v>
      </c>
      <c r="G64" s="185">
        <v>0</v>
      </c>
      <c r="H64" s="185">
        <v>0.33400000000000002</v>
      </c>
      <c r="I64" s="185">
        <v>0.12</v>
      </c>
      <c r="J64" s="185">
        <v>0</v>
      </c>
      <c r="K64" s="185">
        <v>0</v>
      </c>
      <c r="L64" s="185">
        <v>0</v>
      </c>
      <c r="M64" s="185">
        <v>0</v>
      </c>
      <c r="N64" s="185">
        <v>0.62462499999999999</v>
      </c>
      <c r="P64" s="185">
        <v>0</v>
      </c>
      <c r="Q64" s="185">
        <v>0</v>
      </c>
      <c r="R64" s="185">
        <v>0</v>
      </c>
      <c r="S64" s="185">
        <v>0</v>
      </c>
      <c r="T64" s="185">
        <v>0</v>
      </c>
      <c r="U64" s="185"/>
      <c r="V64" s="185">
        <v>0</v>
      </c>
      <c r="W64" s="185">
        <v>0</v>
      </c>
    </row>
    <row r="65" spans="1:23" x14ac:dyDescent="0.2">
      <c r="A65" s="2">
        <v>43160</v>
      </c>
      <c r="B65" s="185" t="e">
        <v>#N/A</v>
      </c>
      <c r="C65" s="185" t="e">
        <v>#N/A</v>
      </c>
      <c r="D65" s="185" t="e">
        <v>#N/A</v>
      </c>
      <c r="E65" s="185" t="e">
        <v>#N/A</v>
      </c>
      <c r="F65" s="185" t="e">
        <v>#N/A</v>
      </c>
      <c r="G65" s="185" t="e">
        <v>#N/A</v>
      </c>
      <c r="H65" s="185" t="e">
        <v>#N/A</v>
      </c>
      <c r="I65" s="185" t="e">
        <v>#N/A</v>
      </c>
      <c r="J65" s="185" t="e">
        <v>#N/A</v>
      </c>
      <c r="K65" s="185" t="e">
        <v>#N/A</v>
      </c>
      <c r="L65" s="185" t="e">
        <v>#N/A</v>
      </c>
      <c r="M65" s="185" t="e">
        <v>#N/A</v>
      </c>
      <c r="N65" s="185" t="e">
        <v>#N/A</v>
      </c>
      <c r="P65" s="185" t="e">
        <v>#N/A</v>
      </c>
      <c r="Q65" s="185" t="e">
        <v>#N/A</v>
      </c>
      <c r="R65" s="185" t="e">
        <v>#N/A</v>
      </c>
      <c r="S65" s="185" t="e">
        <v>#N/A</v>
      </c>
      <c r="T65" s="185" t="e">
        <v>#N/A</v>
      </c>
      <c r="U65" s="185"/>
      <c r="V65" s="185" t="e">
        <v>#N/A</v>
      </c>
      <c r="W65" s="185" t="e">
        <v>#N/A</v>
      </c>
    </row>
    <row r="66" spans="1:23" x14ac:dyDescent="0.2">
      <c r="A66" s="2">
        <v>43191</v>
      </c>
      <c r="B66" s="185" t="e">
        <v>#N/A</v>
      </c>
      <c r="C66" s="185" t="e">
        <v>#N/A</v>
      </c>
      <c r="D66" s="185" t="e">
        <v>#N/A</v>
      </c>
      <c r="E66" s="185" t="e">
        <v>#N/A</v>
      </c>
      <c r="F66" s="185" t="e">
        <v>#N/A</v>
      </c>
      <c r="G66" s="185" t="e">
        <v>#N/A</v>
      </c>
      <c r="H66" s="185" t="e">
        <v>#N/A</v>
      </c>
      <c r="I66" s="185" t="e">
        <v>#N/A</v>
      </c>
      <c r="J66" s="185" t="e">
        <v>#N/A</v>
      </c>
      <c r="K66" s="185" t="e">
        <v>#N/A</v>
      </c>
      <c r="L66" s="185" t="e">
        <v>#N/A</v>
      </c>
      <c r="M66" s="185" t="e">
        <v>#N/A</v>
      </c>
      <c r="N66" s="185" t="e">
        <v>#N/A</v>
      </c>
      <c r="P66" s="185" t="e">
        <v>#N/A</v>
      </c>
      <c r="Q66" s="185" t="e">
        <v>#N/A</v>
      </c>
      <c r="R66" s="185" t="e">
        <v>#N/A</v>
      </c>
      <c r="S66" s="185" t="e">
        <v>#N/A</v>
      </c>
      <c r="T66" s="185" t="e">
        <v>#N/A</v>
      </c>
      <c r="U66" s="185"/>
      <c r="V66" s="185" t="e">
        <v>#N/A</v>
      </c>
      <c r="W66" s="185" t="e">
        <v>#N/A</v>
      </c>
    </row>
    <row r="67" spans="1:23" x14ac:dyDescent="0.2">
      <c r="A67" s="2">
        <v>43221</v>
      </c>
      <c r="B67" s="185" t="e">
        <v>#N/A</v>
      </c>
      <c r="C67" s="185" t="e">
        <v>#N/A</v>
      </c>
      <c r="D67" s="185" t="e">
        <v>#N/A</v>
      </c>
      <c r="E67" s="185" t="e">
        <v>#N/A</v>
      </c>
      <c r="F67" s="185" t="e">
        <v>#N/A</v>
      </c>
      <c r="G67" s="185" t="e">
        <v>#N/A</v>
      </c>
      <c r="H67" s="185" t="e">
        <v>#N/A</v>
      </c>
      <c r="I67" s="185" t="e">
        <v>#N/A</v>
      </c>
      <c r="J67" s="185" t="e">
        <v>#N/A</v>
      </c>
      <c r="K67" s="185" t="e">
        <v>#N/A</v>
      </c>
      <c r="L67" s="185" t="e">
        <v>#N/A</v>
      </c>
      <c r="M67" s="185" t="e">
        <v>#N/A</v>
      </c>
      <c r="N67" s="185" t="e">
        <v>#N/A</v>
      </c>
      <c r="P67" s="185" t="e">
        <v>#N/A</v>
      </c>
      <c r="Q67" s="185" t="e">
        <v>#N/A</v>
      </c>
      <c r="R67" s="185" t="e">
        <v>#N/A</v>
      </c>
      <c r="S67" s="185" t="e">
        <v>#N/A</v>
      </c>
      <c r="T67" s="185" t="e">
        <v>#N/A</v>
      </c>
      <c r="U67" s="185"/>
      <c r="V67" s="185" t="e">
        <v>#N/A</v>
      </c>
      <c r="W67" s="185" t="e">
        <v>#N/A</v>
      </c>
    </row>
    <row r="68" spans="1:23" x14ac:dyDescent="0.2">
      <c r="A68" s="2">
        <v>43252</v>
      </c>
      <c r="B68" s="185" t="e">
        <v>#N/A</v>
      </c>
      <c r="C68" s="185" t="e">
        <v>#N/A</v>
      </c>
      <c r="D68" s="185" t="e">
        <v>#N/A</v>
      </c>
      <c r="E68" s="185" t="e">
        <v>#N/A</v>
      </c>
      <c r="F68" s="185" t="e">
        <v>#N/A</v>
      </c>
      <c r="G68" s="185" t="e">
        <v>#N/A</v>
      </c>
      <c r="H68" s="185" t="e">
        <v>#N/A</v>
      </c>
      <c r="I68" s="185" t="e">
        <v>#N/A</v>
      </c>
      <c r="J68" s="185" t="e">
        <v>#N/A</v>
      </c>
      <c r="K68" s="185" t="e">
        <v>#N/A</v>
      </c>
      <c r="L68" s="185" t="e">
        <v>#N/A</v>
      </c>
      <c r="M68" s="185" t="e">
        <v>#N/A</v>
      </c>
      <c r="N68" s="185" t="e">
        <v>#N/A</v>
      </c>
      <c r="P68" s="185" t="e">
        <v>#N/A</v>
      </c>
      <c r="Q68" s="185" t="e">
        <v>#N/A</v>
      </c>
      <c r="R68" s="185" t="e">
        <v>#N/A</v>
      </c>
      <c r="S68" s="185" t="e">
        <v>#N/A</v>
      </c>
      <c r="T68" s="185" t="e">
        <v>#N/A</v>
      </c>
      <c r="U68" s="185"/>
      <c r="V68" s="185" t="e">
        <v>#N/A</v>
      </c>
      <c r="W68" s="185" t="e">
        <v>#N/A</v>
      </c>
    </row>
    <row r="69" spans="1:23" x14ac:dyDescent="0.2">
      <c r="A69" s="2">
        <v>43282</v>
      </c>
      <c r="B69" s="185" t="e">
        <v>#N/A</v>
      </c>
      <c r="C69" s="185" t="e">
        <v>#N/A</v>
      </c>
      <c r="D69" s="185" t="e">
        <v>#N/A</v>
      </c>
      <c r="E69" s="185" t="e">
        <v>#N/A</v>
      </c>
      <c r="F69" s="185" t="e">
        <v>#N/A</v>
      </c>
      <c r="G69" s="185" t="e">
        <v>#N/A</v>
      </c>
      <c r="H69" s="185" t="e">
        <v>#N/A</v>
      </c>
      <c r="I69" s="185" t="e">
        <v>#N/A</v>
      </c>
      <c r="J69" s="185" t="e">
        <v>#N/A</v>
      </c>
      <c r="K69" s="185" t="e">
        <v>#N/A</v>
      </c>
      <c r="L69" s="185" t="e">
        <v>#N/A</v>
      </c>
      <c r="M69" s="185" t="e">
        <v>#N/A</v>
      </c>
      <c r="N69" s="185" t="e">
        <v>#N/A</v>
      </c>
      <c r="P69" s="185" t="e">
        <v>#N/A</v>
      </c>
      <c r="Q69" s="185" t="e">
        <v>#N/A</v>
      </c>
      <c r="R69" s="185" t="e">
        <v>#N/A</v>
      </c>
      <c r="S69" s="185" t="e">
        <v>#N/A</v>
      </c>
      <c r="T69" s="185" t="e">
        <v>#N/A</v>
      </c>
      <c r="U69" s="185"/>
      <c r="V69" s="185" t="e">
        <v>#N/A</v>
      </c>
      <c r="W69" s="185" t="e">
        <v>#N/A</v>
      </c>
    </row>
    <row r="70" spans="1:23" x14ac:dyDescent="0.2">
      <c r="A70" s="2">
        <v>43313</v>
      </c>
      <c r="B70" s="185" t="e">
        <v>#N/A</v>
      </c>
      <c r="C70" s="185" t="e">
        <v>#N/A</v>
      </c>
      <c r="D70" s="185" t="e">
        <v>#N/A</v>
      </c>
      <c r="E70" s="185" t="e">
        <v>#N/A</v>
      </c>
      <c r="F70" s="185" t="e">
        <v>#N/A</v>
      </c>
      <c r="G70" s="185" t="e">
        <v>#N/A</v>
      </c>
      <c r="H70" s="185" t="e">
        <v>#N/A</v>
      </c>
      <c r="I70" s="185" t="e">
        <v>#N/A</v>
      </c>
      <c r="J70" s="185" t="e">
        <v>#N/A</v>
      </c>
      <c r="K70" s="185" t="e">
        <v>#N/A</v>
      </c>
      <c r="L70" s="185" t="e">
        <v>#N/A</v>
      </c>
      <c r="M70" s="185" t="e">
        <v>#N/A</v>
      </c>
      <c r="N70" s="185" t="e">
        <v>#N/A</v>
      </c>
      <c r="P70" s="185" t="e">
        <v>#N/A</v>
      </c>
      <c r="Q70" s="185" t="e">
        <v>#N/A</v>
      </c>
      <c r="R70" s="185" t="e">
        <v>#N/A</v>
      </c>
      <c r="S70" s="185" t="e">
        <v>#N/A</v>
      </c>
      <c r="T70" s="185" t="e">
        <v>#N/A</v>
      </c>
      <c r="U70" s="185"/>
      <c r="V70" s="185" t="e">
        <v>#N/A</v>
      </c>
      <c r="W70" s="185" t="e">
        <v>#N/A</v>
      </c>
    </row>
    <row r="71" spans="1:23" x14ac:dyDescent="0.2">
      <c r="A71" s="2">
        <v>43344</v>
      </c>
      <c r="B71" s="185" t="e">
        <v>#N/A</v>
      </c>
      <c r="C71" s="185" t="e">
        <v>#N/A</v>
      </c>
      <c r="D71" s="185" t="e">
        <v>#N/A</v>
      </c>
      <c r="E71" s="185" t="e">
        <v>#N/A</v>
      </c>
      <c r="F71" s="185" t="e">
        <v>#N/A</v>
      </c>
      <c r="G71" s="185" t="e">
        <v>#N/A</v>
      </c>
      <c r="H71" s="185" t="e">
        <v>#N/A</v>
      </c>
      <c r="I71" s="185" t="e">
        <v>#N/A</v>
      </c>
      <c r="J71" s="185" t="e">
        <v>#N/A</v>
      </c>
      <c r="K71" s="185" t="e">
        <v>#N/A</v>
      </c>
      <c r="L71" s="185" t="e">
        <v>#N/A</v>
      </c>
      <c r="M71" s="185" t="e">
        <v>#N/A</v>
      </c>
      <c r="N71" s="185" t="e">
        <v>#N/A</v>
      </c>
      <c r="P71" s="185" t="e">
        <v>#N/A</v>
      </c>
      <c r="Q71" s="185" t="e">
        <v>#N/A</v>
      </c>
      <c r="R71" s="185" t="e">
        <v>#N/A</v>
      </c>
      <c r="S71" s="185" t="e">
        <v>#N/A</v>
      </c>
      <c r="T71" s="185" t="e">
        <v>#N/A</v>
      </c>
      <c r="U71" s="185"/>
      <c r="V71" s="185" t="e">
        <v>#N/A</v>
      </c>
      <c r="W71" s="185" t="e">
        <v>#N/A</v>
      </c>
    </row>
    <row r="72" spans="1:23" x14ac:dyDescent="0.2">
      <c r="A72" s="2">
        <v>43374</v>
      </c>
      <c r="B72" s="185" t="e">
        <v>#N/A</v>
      </c>
      <c r="C72" s="185" t="e">
        <v>#N/A</v>
      </c>
      <c r="D72" s="185" t="e">
        <v>#N/A</v>
      </c>
      <c r="E72" s="185" t="e">
        <v>#N/A</v>
      </c>
      <c r="F72" s="185" t="e">
        <v>#N/A</v>
      </c>
      <c r="G72" s="185" t="e">
        <v>#N/A</v>
      </c>
      <c r="H72" s="185" t="e">
        <v>#N/A</v>
      </c>
      <c r="I72" s="185" t="e">
        <v>#N/A</v>
      </c>
      <c r="J72" s="185" t="e">
        <v>#N/A</v>
      </c>
      <c r="K72" s="185" t="e">
        <v>#N/A</v>
      </c>
      <c r="L72" s="185" t="e">
        <v>#N/A</v>
      </c>
      <c r="M72" s="185" t="e">
        <v>#N/A</v>
      </c>
      <c r="N72" s="185" t="e">
        <v>#N/A</v>
      </c>
      <c r="P72" s="185" t="e">
        <v>#N/A</v>
      </c>
      <c r="Q72" s="185" t="e">
        <v>#N/A</v>
      </c>
      <c r="R72" s="185" t="e">
        <v>#N/A</v>
      </c>
      <c r="S72" s="185" t="e">
        <v>#N/A</v>
      </c>
      <c r="T72" s="185" t="e">
        <v>#N/A</v>
      </c>
      <c r="U72" s="185"/>
      <c r="V72" s="185" t="e">
        <v>#N/A</v>
      </c>
      <c r="W72" s="185" t="e">
        <v>#N/A</v>
      </c>
    </row>
    <row r="73" spans="1:23" x14ac:dyDescent="0.2">
      <c r="A73" s="2">
        <v>43405</v>
      </c>
      <c r="B73" s="185" t="e">
        <v>#N/A</v>
      </c>
      <c r="C73" s="185" t="e">
        <v>#N/A</v>
      </c>
      <c r="D73" s="185" t="e">
        <v>#N/A</v>
      </c>
      <c r="E73" s="185" t="e">
        <v>#N/A</v>
      </c>
      <c r="F73" s="185" t="e">
        <v>#N/A</v>
      </c>
      <c r="G73" s="185" t="e">
        <v>#N/A</v>
      </c>
      <c r="H73" s="185" t="e">
        <v>#N/A</v>
      </c>
      <c r="I73" s="185" t="e">
        <v>#N/A</v>
      </c>
      <c r="J73" s="185" t="e">
        <v>#N/A</v>
      </c>
      <c r="K73" s="185" t="e">
        <v>#N/A</v>
      </c>
      <c r="L73" s="185" t="e">
        <v>#N/A</v>
      </c>
      <c r="M73" s="185" t="e">
        <v>#N/A</v>
      </c>
      <c r="N73" s="185" t="e">
        <v>#N/A</v>
      </c>
      <c r="P73" s="185" t="e">
        <v>#N/A</v>
      </c>
      <c r="Q73" s="185" t="e">
        <v>#N/A</v>
      </c>
      <c r="R73" s="185" t="e">
        <v>#N/A</v>
      </c>
      <c r="S73" s="185" t="e">
        <v>#N/A</v>
      </c>
      <c r="T73" s="185" t="e">
        <v>#N/A</v>
      </c>
      <c r="U73" s="185"/>
      <c r="V73" s="185" t="e">
        <v>#N/A</v>
      </c>
      <c r="W73" s="185" t="e">
        <v>#N/A</v>
      </c>
    </row>
    <row r="74" spans="1:23" x14ac:dyDescent="0.2">
      <c r="A74" s="84">
        <v>43435</v>
      </c>
      <c r="B74" s="186" t="e">
        <v>#N/A</v>
      </c>
      <c r="C74" s="186" t="e">
        <v>#N/A</v>
      </c>
      <c r="D74" s="186" t="e">
        <v>#N/A</v>
      </c>
      <c r="E74" s="186" t="e">
        <v>#N/A</v>
      </c>
      <c r="F74" s="186" t="e">
        <v>#N/A</v>
      </c>
      <c r="G74" s="186" t="e">
        <v>#N/A</v>
      </c>
      <c r="H74" s="186" t="e">
        <v>#N/A</v>
      </c>
      <c r="I74" s="186" t="e">
        <v>#N/A</v>
      </c>
      <c r="J74" s="186" t="e">
        <v>#N/A</v>
      </c>
      <c r="K74" s="186" t="e">
        <v>#N/A</v>
      </c>
      <c r="L74" s="186" t="e">
        <v>#N/A</v>
      </c>
      <c r="M74" s="186" t="e">
        <v>#N/A</v>
      </c>
      <c r="N74" s="186" t="e">
        <v>#N/A</v>
      </c>
      <c r="P74" s="186" t="e">
        <v>#N/A</v>
      </c>
      <c r="Q74" s="186" t="e">
        <v>#N/A</v>
      </c>
      <c r="R74" s="186" t="e">
        <v>#N/A</v>
      </c>
      <c r="S74" s="186" t="e">
        <v>#N/A</v>
      </c>
      <c r="T74" s="186" t="e">
        <v>#N/A</v>
      </c>
      <c r="U74" s="186"/>
      <c r="V74" s="186" t="e">
        <v>#N/A</v>
      </c>
      <c r="W74" s="186" t="e">
        <v>#N/A</v>
      </c>
    </row>
    <row r="75" spans="1:23" x14ac:dyDescent="0.2">
      <c r="A75" t="s">
        <v>360</v>
      </c>
    </row>
    <row r="76" spans="1:23" x14ac:dyDescent="0.2">
      <c r="A76" s="2" t="s">
        <v>353</v>
      </c>
    </row>
    <row r="77" spans="1:23" x14ac:dyDescent="0.2">
      <c r="A77" s="19"/>
    </row>
    <row r="78" spans="1:23" x14ac:dyDescent="0.2">
      <c r="A78" s="77"/>
    </row>
    <row r="79" spans="1:23" x14ac:dyDescent="0.2">
      <c r="A79" s="77"/>
    </row>
  </sheetData>
  <mergeCells count="2">
    <mergeCell ref="B25:N25"/>
    <mergeCell ref="P25:W25"/>
  </mergeCells>
  <conditionalFormatting sqref="N39:N74 B39:D74 F39:L74 T39:U74">
    <cfRule type="expression" dxfId="30" priority="16">
      <formula>ISNA(B39)</formula>
    </cfRule>
  </conditionalFormatting>
  <conditionalFormatting sqref="P74">
    <cfRule type="expression" dxfId="29" priority="14">
      <formula>ISNA(P74)</formula>
    </cfRule>
  </conditionalFormatting>
  <conditionalFormatting sqref="P39:P73">
    <cfRule type="expression" dxfId="28" priority="13">
      <formula>ISNA(P39)</formula>
    </cfRule>
  </conditionalFormatting>
  <conditionalFormatting sqref="Q74">
    <cfRule type="expression" dxfId="27" priority="12">
      <formula>ISNA(Q74)</formula>
    </cfRule>
  </conditionalFormatting>
  <conditionalFormatting sqref="Q39:Q73">
    <cfRule type="expression" dxfId="26" priority="11">
      <formula>ISNA(Q39)</formula>
    </cfRule>
  </conditionalFormatting>
  <conditionalFormatting sqref="R74">
    <cfRule type="expression" dxfId="25" priority="10">
      <formula>ISNA(R74)</formula>
    </cfRule>
  </conditionalFormatting>
  <conditionalFormatting sqref="R39:R73">
    <cfRule type="expression" dxfId="24" priority="9">
      <formula>ISNA(R39)</formula>
    </cfRule>
  </conditionalFormatting>
  <conditionalFormatting sqref="W74">
    <cfRule type="expression" dxfId="23" priority="8">
      <formula>ISNA(W74)</formula>
    </cfRule>
  </conditionalFormatting>
  <conditionalFormatting sqref="W39:W73">
    <cfRule type="expression" dxfId="22" priority="7">
      <formula>ISNA(W39)</formula>
    </cfRule>
  </conditionalFormatting>
  <conditionalFormatting sqref="S74">
    <cfRule type="expression" dxfId="21" priority="6">
      <formula>ISNA(S74)</formula>
    </cfRule>
  </conditionalFormatting>
  <conditionalFormatting sqref="S39:S73">
    <cfRule type="expression" dxfId="20" priority="5">
      <formula>ISNA(S39)</formula>
    </cfRule>
  </conditionalFormatting>
  <conditionalFormatting sqref="M39:M74">
    <cfRule type="expression" dxfId="19" priority="4">
      <formula>ISNA(M39)</formula>
    </cfRule>
  </conditionalFormatting>
  <conditionalFormatting sqref="V74">
    <cfRule type="expression" dxfId="18" priority="3">
      <formula>ISNA(V74)</formula>
    </cfRule>
  </conditionalFormatting>
  <conditionalFormatting sqref="V39:V73">
    <cfRule type="expression" dxfId="17" priority="2">
      <formula>ISNA(V39)</formula>
    </cfRule>
  </conditionalFormatting>
  <conditionalFormatting sqref="E39:E74">
    <cfRule type="expression" dxfId="16" priority="1">
      <formula>ISNA(E39)</formula>
    </cfRule>
  </conditionalFormatting>
  <hyperlinks>
    <hyperlink ref="A3" location="Contents!B4" display="Return to Contents"/>
  </hyperlinks>
  <pageMargins left="0.7" right="0.7" top="0.75" bottom="0.75" header="0.3" footer="0.3"/>
  <pageSetup orientation="portrait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pageSetUpPr fitToPage="1"/>
  </sheetPr>
  <dimension ref="A2:L43"/>
  <sheetViews>
    <sheetView workbookViewId="0"/>
  </sheetViews>
  <sheetFormatPr defaultRowHeight="12.75" x14ac:dyDescent="0.2"/>
  <sheetData>
    <row r="2" spans="1:1" ht="15.75" x14ac:dyDescent="0.25">
      <c r="A2" s="63" t="s">
        <v>358</v>
      </c>
    </row>
    <row r="3" spans="1:1" x14ac:dyDescent="0.2">
      <c r="A3" s="29" t="s">
        <v>32</v>
      </c>
    </row>
    <row r="24" spans="1:12" x14ac:dyDescent="0.2">
      <c r="L24" s="4"/>
    </row>
    <row r="25" spans="1:12" x14ac:dyDescent="0.2">
      <c r="B25" s="207" t="s">
        <v>72</v>
      </c>
      <c r="C25" s="207"/>
      <c r="D25" s="207"/>
      <c r="E25" s="207"/>
      <c r="F25" s="47"/>
      <c r="G25" s="207" t="s">
        <v>74</v>
      </c>
      <c r="H25" s="207"/>
      <c r="I25" s="207"/>
      <c r="J25" s="207"/>
    </row>
    <row r="26" spans="1:12" x14ac:dyDescent="0.2">
      <c r="A26" s="12"/>
      <c r="B26" s="48" t="s">
        <v>26</v>
      </c>
      <c r="C26" s="48" t="s">
        <v>27</v>
      </c>
      <c r="D26" s="48" t="s">
        <v>11</v>
      </c>
      <c r="E26" s="48" t="s">
        <v>25</v>
      </c>
      <c r="F26" s="49"/>
      <c r="G26" s="48" t="s">
        <v>26</v>
      </c>
      <c r="H26" s="48" t="s">
        <v>27</v>
      </c>
      <c r="I26" s="48" t="s">
        <v>11</v>
      </c>
      <c r="J26" s="48" t="s">
        <v>25</v>
      </c>
    </row>
    <row r="27" spans="1:12" x14ac:dyDescent="0.2">
      <c r="A27">
        <v>2010</v>
      </c>
      <c r="B27" s="27">
        <v>9.5272460050000003</v>
      </c>
      <c r="C27" s="27">
        <v>19.180113847000001</v>
      </c>
      <c r="D27" s="27">
        <f>E27-C27-B27</f>
        <v>60.35212263399999</v>
      </c>
      <c r="E27" s="39">
        <v>89.059482485999993</v>
      </c>
      <c r="G27" s="40"/>
      <c r="H27" s="40"/>
      <c r="I27" s="40"/>
      <c r="J27" s="40"/>
    </row>
    <row r="28" spans="1:12" x14ac:dyDescent="0.2">
      <c r="A28">
        <v>2011</v>
      </c>
      <c r="B28" s="27">
        <v>10.053344182</v>
      </c>
      <c r="C28" s="27">
        <v>18.886687718000001</v>
      </c>
      <c r="D28" s="27">
        <f t="shared" ref="D28:D36" si="0">E28-C28-B28</f>
        <v>60.854472363999989</v>
      </c>
      <c r="E28" s="39">
        <v>89.794504263999997</v>
      </c>
      <c r="G28" s="39">
        <f>B28-B27</f>
        <v>0.52609817699999972</v>
      </c>
      <c r="H28" s="39">
        <f>C28-C27</f>
        <v>-0.2934261290000002</v>
      </c>
      <c r="I28" s="39">
        <f>D28-D27</f>
        <v>0.50234972999999883</v>
      </c>
      <c r="J28" s="39">
        <f>E28-E27</f>
        <v>0.73502177800000368</v>
      </c>
    </row>
    <row r="29" spans="1:12" x14ac:dyDescent="0.2">
      <c r="A29">
        <v>2012</v>
      </c>
      <c r="B29" s="27">
        <v>10.549591703000001</v>
      </c>
      <c r="C29" s="27">
        <v>18.486649451000002</v>
      </c>
      <c r="D29" s="27">
        <f t="shared" si="0"/>
        <v>61.955645330999985</v>
      </c>
      <c r="E29" s="39">
        <v>90.991886484999995</v>
      </c>
      <c r="G29" s="39">
        <f t="shared" ref="G29:J36" si="1">B29-B28</f>
        <v>0.4962475210000008</v>
      </c>
      <c r="H29" s="39">
        <f t="shared" si="1"/>
        <v>-0.40003826699999934</v>
      </c>
      <c r="I29" s="39">
        <f t="shared" si="1"/>
        <v>1.1011729669999966</v>
      </c>
      <c r="J29" s="39">
        <f t="shared" si="1"/>
        <v>1.197382220999998</v>
      </c>
    </row>
    <row r="30" spans="1:12" x14ac:dyDescent="0.2">
      <c r="A30">
        <v>2013</v>
      </c>
      <c r="B30" s="27">
        <v>11.084101659</v>
      </c>
      <c r="C30" s="27">
        <v>18.966859772999999</v>
      </c>
      <c r="D30" s="27">
        <f t="shared" si="0"/>
        <v>62.132323179000011</v>
      </c>
      <c r="E30" s="39">
        <v>92.183284611000005</v>
      </c>
      <c r="G30" s="39">
        <f t="shared" si="1"/>
        <v>0.53450995599999906</v>
      </c>
      <c r="H30" s="39">
        <f t="shared" si="1"/>
        <v>0.4802103219999978</v>
      </c>
      <c r="I30" s="39">
        <f t="shared" si="1"/>
        <v>0.17667784800002551</v>
      </c>
      <c r="J30" s="39">
        <f t="shared" si="1"/>
        <v>1.1913981260000099</v>
      </c>
    </row>
    <row r="31" spans="1:12" x14ac:dyDescent="0.2">
      <c r="A31">
        <v>2014</v>
      </c>
      <c r="B31" s="27">
        <v>11.637280018</v>
      </c>
      <c r="C31" s="27">
        <v>19.100073867999999</v>
      </c>
      <c r="D31" s="27">
        <f t="shared" si="0"/>
        <v>62.839797182000012</v>
      </c>
      <c r="E31" s="39">
        <v>93.577151068000006</v>
      </c>
      <c r="G31" s="39">
        <f t="shared" si="1"/>
        <v>0.55317835900000034</v>
      </c>
      <c r="H31" s="39">
        <f t="shared" si="1"/>
        <v>0.13321409499999959</v>
      </c>
      <c r="I31" s="39">
        <f t="shared" si="1"/>
        <v>0.70747400300000152</v>
      </c>
      <c r="J31" s="39">
        <f t="shared" si="1"/>
        <v>1.3938664570000014</v>
      </c>
    </row>
    <row r="32" spans="1:12" x14ac:dyDescent="0.2">
      <c r="A32">
        <v>2015</v>
      </c>
      <c r="B32" s="27">
        <v>12.376053263999999</v>
      </c>
      <c r="C32" s="27">
        <v>19.533503173</v>
      </c>
      <c r="D32" s="27">
        <f t="shared" si="0"/>
        <v>63.440583432000004</v>
      </c>
      <c r="E32" s="39">
        <v>95.350139869000003</v>
      </c>
      <c r="G32" s="39">
        <f t="shared" si="1"/>
        <v>0.73877324599999916</v>
      </c>
      <c r="H32" s="39">
        <f t="shared" si="1"/>
        <v>0.43342930500000065</v>
      </c>
      <c r="I32" s="39">
        <f t="shared" si="1"/>
        <v>0.60078624999999164</v>
      </c>
      <c r="J32" s="39">
        <f t="shared" si="1"/>
        <v>1.7729888009999968</v>
      </c>
    </row>
    <row r="33" spans="1:10" x14ac:dyDescent="0.2">
      <c r="A33">
        <v>2016</v>
      </c>
      <c r="B33" s="27">
        <v>12.81</v>
      </c>
      <c r="C33" s="27">
        <v>19.687235508000001</v>
      </c>
      <c r="D33" s="27">
        <f t="shared" si="0"/>
        <v>64.368034567999999</v>
      </c>
      <c r="E33" s="39">
        <v>96.865270076000002</v>
      </c>
      <c r="G33" s="39">
        <f t="shared" si="1"/>
        <v>0.43394673600000111</v>
      </c>
      <c r="H33" s="39">
        <f t="shared" si="1"/>
        <v>0.15373233500000083</v>
      </c>
      <c r="I33" s="39">
        <f t="shared" si="1"/>
        <v>0.92745113599999485</v>
      </c>
      <c r="J33" s="39">
        <f t="shared" si="1"/>
        <v>1.5151302069999986</v>
      </c>
    </row>
    <row r="34" spans="1:10" x14ac:dyDescent="0.2">
      <c r="A34">
        <v>2017</v>
      </c>
      <c r="B34" s="27">
        <v>13.26</v>
      </c>
      <c r="C34" s="27">
        <v>19.877036500999999</v>
      </c>
      <c r="D34" s="27">
        <f t="shared" si="0"/>
        <v>65.362932995999998</v>
      </c>
      <c r="E34" s="39">
        <v>98.499969496999995</v>
      </c>
      <c r="G34" s="39">
        <f t="shared" si="1"/>
        <v>0.44999999999999929</v>
      </c>
      <c r="H34" s="39">
        <f t="shared" si="1"/>
        <v>0.18980099299999864</v>
      </c>
      <c r="I34" s="39">
        <f t="shared" si="1"/>
        <v>0.99489842799999906</v>
      </c>
      <c r="J34" s="39">
        <f t="shared" si="1"/>
        <v>1.6346994209999934</v>
      </c>
    </row>
    <row r="35" spans="1:10" x14ac:dyDescent="0.2">
      <c r="A35">
        <v>2018</v>
      </c>
      <c r="B35" s="27">
        <v>13.69</v>
      </c>
      <c r="C35" s="27">
        <v>20.347997956</v>
      </c>
      <c r="D35" s="27">
        <f t="shared" si="0"/>
        <v>66.161626404000003</v>
      </c>
      <c r="E35" s="39">
        <v>100.19962436</v>
      </c>
      <c r="G35" s="39">
        <f t="shared" si="1"/>
        <v>0.42999999999999972</v>
      </c>
      <c r="H35" s="39">
        <f t="shared" si="1"/>
        <v>0.47096145500000119</v>
      </c>
      <c r="I35" s="39">
        <f t="shared" si="1"/>
        <v>0.79869340800000543</v>
      </c>
      <c r="J35" s="39">
        <f t="shared" si="1"/>
        <v>1.6996548630000063</v>
      </c>
    </row>
    <row r="36" spans="1:10" x14ac:dyDescent="0.2">
      <c r="A36" s="12">
        <v>2019</v>
      </c>
      <c r="B36" s="87">
        <v>14.1</v>
      </c>
      <c r="C36" s="87">
        <v>20.706993644000001</v>
      </c>
      <c r="D36" s="87">
        <f t="shared" si="0"/>
        <v>67.117987325999991</v>
      </c>
      <c r="E36" s="88">
        <v>101.92498096999999</v>
      </c>
      <c r="F36" s="12"/>
      <c r="G36" s="88">
        <f t="shared" si="1"/>
        <v>0.41000000000000014</v>
      </c>
      <c r="H36" s="88">
        <f t="shared" si="1"/>
        <v>0.35899568800000026</v>
      </c>
      <c r="I36" s="88">
        <f t="shared" si="1"/>
        <v>0.95636092199998757</v>
      </c>
      <c r="J36" s="88">
        <f t="shared" si="1"/>
        <v>1.7253566099999915</v>
      </c>
    </row>
    <row r="37" spans="1:10" x14ac:dyDescent="0.2">
      <c r="A37" t="s">
        <v>360</v>
      </c>
    </row>
    <row r="41" spans="1:10" x14ac:dyDescent="0.2">
      <c r="A41" s="12"/>
      <c r="B41" s="6" t="s">
        <v>0</v>
      </c>
    </row>
    <row r="42" spans="1:10" x14ac:dyDescent="0.2">
      <c r="A42">
        <v>7.5</v>
      </c>
      <c r="B42">
        <v>-2</v>
      </c>
    </row>
    <row r="43" spans="1:10" x14ac:dyDescent="0.2">
      <c r="A43">
        <v>7.5</v>
      </c>
      <c r="B43">
        <v>6</v>
      </c>
    </row>
  </sheetData>
  <mergeCells count="2">
    <mergeCell ref="B25:E25"/>
    <mergeCell ref="G25:J25"/>
  </mergeCells>
  <phoneticPr fontId="0" type="noConversion"/>
  <hyperlinks>
    <hyperlink ref="A3" location="Contents!B4" display="Return to Contents"/>
  </hyperlinks>
  <pageMargins left="0.75" right="0.75" top="1" bottom="1" header="0.5" footer="0.5"/>
  <pageSetup scale="89" fitToHeight="2" orientation="landscape" r:id="rId1"/>
  <headerFooter alignWithMargins="0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>
    <pageSetUpPr fitToPage="1"/>
  </sheetPr>
  <dimension ref="A2:K38"/>
  <sheetViews>
    <sheetView workbookViewId="0"/>
  </sheetViews>
  <sheetFormatPr defaultRowHeight="12.75" x14ac:dyDescent="0.2"/>
  <sheetData>
    <row r="2" spans="1:1" ht="15.75" x14ac:dyDescent="0.25">
      <c r="A2" s="63" t="s">
        <v>358</v>
      </c>
    </row>
    <row r="3" spans="1:1" x14ac:dyDescent="0.2">
      <c r="A3" s="29" t="s">
        <v>32</v>
      </c>
    </row>
    <row r="25" spans="1:11" x14ac:dyDescent="0.2">
      <c r="D25" s="54" t="s">
        <v>72</v>
      </c>
      <c r="E25" s="54"/>
      <c r="F25" s="54"/>
      <c r="G25" s="54"/>
      <c r="H25" s="50"/>
      <c r="I25" s="54" t="s">
        <v>74</v>
      </c>
      <c r="J25" s="54"/>
      <c r="K25" s="54"/>
    </row>
    <row r="26" spans="1:11" x14ac:dyDescent="0.2">
      <c r="A26" s="13"/>
      <c r="B26" s="12"/>
      <c r="C26" s="13"/>
      <c r="D26" s="49">
        <v>2016</v>
      </c>
      <c r="E26" s="49">
        <v>2017</v>
      </c>
      <c r="F26" s="49">
        <v>2018</v>
      </c>
      <c r="G26" s="49">
        <v>2019</v>
      </c>
      <c r="H26" s="49"/>
      <c r="I26" s="51">
        <v>2017</v>
      </c>
      <c r="J26" s="51">
        <v>2018</v>
      </c>
      <c r="K26" s="51">
        <v>2019</v>
      </c>
    </row>
    <row r="27" spans="1:11" x14ac:dyDescent="0.2">
      <c r="A27" s="3"/>
      <c r="C27" s="14" t="s">
        <v>148</v>
      </c>
      <c r="D27" s="7">
        <v>46.744089848999998</v>
      </c>
      <c r="E27" s="7">
        <v>47.203029331000003</v>
      </c>
      <c r="F27" s="7">
        <v>47.592368251000003</v>
      </c>
      <c r="G27" s="7">
        <v>47.985136838999999</v>
      </c>
      <c r="I27" s="7">
        <f t="shared" ref="I27:K31" si="0">E27-D27</f>
        <v>0.45893948200000523</v>
      </c>
      <c r="J27" s="7">
        <f t="shared" si="0"/>
        <v>0.38933892000000014</v>
      </c>
      <c r="K27" s="7">
        <f t="shared" si="0"/>
        <v>0.39276858799999559</v>
      </c>
    </row>
    <row r="28" spans="1:11" x14ac:dyDescent="0.2">
      <c r="A28" s="3"/>
      <c r="C28" s="14" t="s">
        <v>52</v>
      </c>
      <c r="D28" s="7">
        <v>25.625517330000001</v>
      </c>
      <c r="E28" s="7">
        <v>26.433730406000002</v>
      </c>
      <c r="F28" s="7">
        <v>27.353452425999997</v>
      </c>
      <c r="G28" s="7">
        <v>28.183983132999998</v>
      </c>
      <c r="I28" s="7">
        <f t="shared" si="0"/>
        <v>0.80821307600000125</v>
      </c>
      <c r="J28" s="7">
        <f t="shared" si="0"/>
        <v>0.9197220199999947</v>
      </c>
      <c r="K28" s="7">
        <f t="shared" si="0"/>
        <v>0.8305307070000012</v>
      </c>
    </row>
    <row r="29" spans="1:11" x14ac:dyDescent="0.2">
      <c r="A29" s="3"/>
      <c r="C29" s="14" t="s">
        <v>18</v>
      </c>
      <c r="D29" s="7">
        <v>5.4814863423600002</v>
      </c>
      <c r="E29" s="7">
        <v>5.56089891343</v>
      </c>
      <c r="F29" s="7">
        <v>5.6570567355100003</v>
      </c>
      <c r="G29" s="7">
        <v>5.7233882245699998</v>
      </c>
      <c r="I29" s="7">
        <f t="shared" si="0"/>
        <v>7.9412571069999771E-2</v>
      </c>
      <c r="J29" s="7">
        <f t="shared" si="0"/>
        <v>9.6157822080000344E-2</v>
      </c>
      <c r="K29" s="7">
        <f t="shared" si="0"/>
        <v>6.6331489059999527E-2</v>
      </c>
    </row>
    <row r="30" spans="1:11" x14ac:dyDescent="0.2">
      <c r="A30" s="3"/>
      <c r="C30" s="14" t="s">
        <v>11</v>
      </c>
      <c r="D30" s="7">
        <f>D31-D27-D28-D29</f>
        <v>19.014176554640002</v>
      </c>
      <c r="E30" s="7">
        <f t="shared" ref="E30:G30" si="1">E31-E27-E28-E29</f>
        <v>19.302310846569988</v>
      </c>
      <c r="F30" s="7">
        <f t="shared" si="1"/>
        <v>19.596746947490001</v>
      </c>
      <c r="G30" s="7">
        <f t="shared" si="1"/>
        <v>20.032472773429994</v>
      </c>
      <c r="I30" s="7">
        <f t="shared" si="0"/>
        <v>0.28813429192998541</v>
      </c>
      <c r="J30" s="7">
        <f t="shared" si="0"/>
        <v>0.29443610092001293</v>
      </c>
      <c r="K30" s="7">
        <f t="shared" si="0"/>
        <v>0.43572582593999343</v>
      </c>
    </row>
    <row r="31" spans="1:11" x14ac:dyDescent="0.2">
      <c r="A31" s="12"/>
      <c r="B31" s="12"/>
      <c r="C31" s="89" t="s">
        <v>25</v>
      </c>
      <c r="D31" s="85">
        <v>96.865270076000002</v>
      </c>
      <c r="E31" s="85">
        <v>98.499969496999995</v>
      </c>
      <c r="F31" s="85">
        <v>100.19962436</v>
      </c>
      <c r="G31" s="85">
        <v>101.92498096999999</v>
      </c>
      <c r="H31" s="12"/>
      <c r="I31" s="85">
        <f t="shared" si="0"/>
        <v>1.6346994209999934</v>
      </c>
      <c r="J31" s="85">
        <f t="shared" si="0"/>
        <v>1.6996548630000063</v>
      </c>
      <c r="K31" s="85">
        <f t="shared" si="0"/>
        <v>1.7253566099999915</v>
      </c>
    </row>
    <row r="32" spans="1:11" x14ac:dyDescent="0.2">
      <c r="C32" t="s">
        <v>360</v>
      </c>
    </row>
    <row r="33" spans="3:4" x14ac:dyDescent="0.2">
      <c r="C33" s="40" t="s">
        <v>278</v>
      </c>
    </row>
    <row r="36" spans="3:4" x14ac:dyDescent="0.2">
      <c r="C36" s="6"/>
      <c r="D36" s="6" t="s">
        <v>0</v>
      </c>
    </row>
    <row r="37" spans="3:4" x14ac:dyDescent="0.2">
      <c r="C37">
        <v>1.5</v>
      </c>
      <c r="D37">
        <v>0</v>
      </c>
    </row>
    <row r="38" spans="3:4" x14ac:dyDescent="0.2">
      <c r="C38">
        <v>1.5</v>
      </c>
      <c r="D38">
        <v>1</v>
      </c>
    </row>
  </sheetData>
  <phoneticPr fontId="0" type="noConversion"/>
  <hyperlinks>
    <hyperlink ref="A3" location="Contents!B4" display="Return to Contents"/>
  </hyperlinks>
  <pageMargins left="0.75" right="0.75" top="1" bottom="1" header="0.5" footer="0.5"/>
  <pageSetup scale="89" fitToHeight="2" orientation="landscape" r:id="rId1"/>
  <headerFooter alignWithMargins="0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">
    <pageSetUpPr fitToPage="1"/>
  </sheetPr>
  <dimension ref="A2:L54"/>
  <sheetViews>
    <sheetView workbookViewId="0"/>
  </sheetViews>
  <sheetFormatPr defaultRowHeight="12.75" x14ac:dyDescent="0.2"/>
  <sheetData>
    <row r="2" spans="1:1" ht="15.75" x14ac:dyDescent="0.25">
      <c r="A2" s="63" t="s">
        <v>358</v>
      </c>
    </row>
    <row r="3" spans="1:1" x14ac:dyDescent="0.2">
      <c r="A3" s="29" t="s">
        <v>32</v>
      </c>
    </row>
    <row r="25" spans="2:12" x14ac:dyDescent="0.2">
      <c r="B25" s="47"/>
      <c r="C25" s="47"/>
      <c r="D25" s="52"/>
      <c r="E25" s="207" t="s">
        <v>73</v>
      </c>
      <c r="F25" s="207"/>
      <c r="G25" s="207"/>
      <c r="H25" s="207"/>
      <c r="I25" s="52"/>
      <c r="J25" s="54" t="s">
        <v>75</v>
      </c>
      <c r="K25" s="54"/>
      <c r="L25" s="54"/>
    </row>
    <row r="26" spans="2:12" x14ac:dyDescent="0.2">
      <c r="B26" s="49" t="s">
        <v>33</v>
      </c>
      <c r="C26" s="49"/>
      <c r="D26" s="53"/>
      <c r="E26" s="53">
        <v>2016</v>
      </c>
      <c r="F26" s="53">
        <v>2017</v>
      </c>
      <c r="G26" s="53">
        <v>2018</v>
      </c>
      <c r="H26" s="53">
        <v>2019</v>
      </c>
      <c r="I26" s="53"/>
      <c r="J26" s="53">
        <v>2017</v>
      </c>
      <c r="K26" s="53">
        <v>2018</v>
      </c>
      <c r="L26" s="53">
        <v>2019</v>
      </c>
    </row>
    <row r="27" spans="2:12" x14ac:dyDescent="0.2">
      <c r="B27" s="31" t="s">
        <v>34</v>
      </c>
      <c r="E27" s="27">
        <v>39.234746180000002</v>
      </c>
      <c r="F27" s="27">
        <v>39.283777655000002</v>
      </c>
      <c r="G27" s="27">
        <v>39.435650676000002</v>
      </c>
      <c r="H27" s="27">
        <v>39.892615544000002</v>
      </c>
      <c r="J27" s="32">
        <f>F27-E27</f>
        <v>4.9031474999999602E-2</v>
      </c>
      <c r="K27" s="32">
        <f>G27-F27</f>
        <v>0.15187302100000011</v>
      </c>
      <c r="L27" s="32">
        <f>H27-G27</f>
        <v>0.45696486800000002</v>
      </c>
    </row>
    <row r="28" spans="2:12" x14ac:dyDescent="0.2">
      <c r="B28" s="31"/>
      <c r="E28" s="27"/>
      <c r="F28" s="27"/>
      <c r="G28" s="27"/>
      <c r="H28" s="27"/>
      <c r="J28" s="32"/>
      <c r="K28" s="32"/>
      <c r="L28" s="32"/>
    </row>
    <row r="29" spans="2:12" x14ac:dyDescent="0.2">
      <c r="B29" s="31" t="s">
        <v>35</v>
      </c>
      <c r="E29" s="32">
        <f>SUM(E30:E32)</f>
        <v>21.938727191200002</v>
      </c>
      <c r="F29" s="32">
        <f>SUM(F30:F32)</f>
        <v>22.7616612807</v>
      </c>
      <c r="G29" s="32">
        <f>SUM(G30:G32)</f>
        <v>24.9616196542</v>
      </c>
      <c r="H29" s="32">
        <f>SUM(H30:H32)</f>
        <v>26.0704091333</v>
      </c>
      <c r="I29" s="30"/>
      <c r="J29" s="32">
        <f t="shared" ref="J29:L32" si="0">F29-E29</f>
        <v>0.82293408949999858</v>
      </c>
      <c r="K29" s="32">
        <f t="shared" si="0"/>
        <v>2.1999583734999995</v>
      </c>
      <c r="L29" s="32">
        <f t="shared" si="0"/>
        <v>1.1087894791000004</v>
      </c>
    </row>
    <row r="30" spans="2:12" x14ac:dyDescent="0.2">
      <c r="B30" s="31" t="s">
        <v>36</v>
      </c>
      <c r="E30" s="32">
        <v>4.5939377142</v>
      </c>
      <c r="F30" s="32">
        <v>4.9362778875000002</v>
      </c>
      <c r="G30" s="32">
        <v>5.2043092547000001</v>
      </c>
      <c r="H30" s="32">
        <v>5.4219924475000001</v>
      </c>
      <c r="I30" s="30"/>
      <c r="J30" s="32">
        <f t="shared" si="0"/>
        <v>0.34234017330000022</v>
      </c>
      <c r="K30" s="32">
        <f t="shared" si="0"/>
        <v>0.26803136719999987</v>
      </c>
      <c r="L30" s="32">
        <f t="shared" si="0"/>
        <v>0.21768319280000004</v>
      </c>
    </row>
    <row r="31" spans="2:12" x14ac:dyDescent="0.2">
      <c r="B31" s="31" t="s">
        <v>37</v>
      </c>
      <c r="E31" s="32">
        <v>2.4895046249999999</v>
      </c>
      <c r="F31" s="32">
        <v>2.2604781662</v>
      </c>
      <c r="G31" s="32">
        <v>2.1965230755</v>
      </c>
      <c r="H31" s="32">
        <v>2.1538696827999999</v>
      </c>
      <c r="I31" s="30"/>
      <c r="J31" s="32">
        <f t="shared" si="0"/>
        <v>-0.22902645879999994</v>
      </c>
      <c r="K31" s="32">
        <f t="shared" si="0"/>
        <v>-6.3955090699999939E-2</v>
      </c>
      <c r="L31" s="32">
        <f t="shared" si="0"/>
        <v>-4.2653392700000126E-2</v>
      </c>
    </row>
    <row r="32" spans="2:12" x14ac:dyDescent="0.2">
      <c r="B32" s="31" t="s">
        <v>38</v>
      </c>
      <c r="E32" s="32">
        <v>14.855284852</v>
      </c>
      <c r="F32" s="32">
        <v>15.564905227000001</v>
      </c>
      <c r="G32" s="32">
        <v>17.560787324</v>
      </c>
      <c r="H32" s="32">
        <v>18.494547003000001</v>
      </c>
      <c r="I32" s="30"/>
      <c r="J32" s="32">
        <f t="shared" si="0"/>
        <v>0.70962037500000008</v>
      </c>
      <c r="K32" s="32">
        <f t="shared" si="0"/>
        <v>1.9958820969999991</v>
      </c>
      <c r="L32" s="32">
        <f t="shared" si="0"/>
        <v>0.93375967900000134</v>
      </c>
    </row>
    <row r="33" spans="2:12" x14ac:dyDescent="0.2">
      <c r="B33" s="31"/>
      <c r="E33" s="32"/>
      <c r="F33" s="32"/>
      <c r="G33" s="32"/>
      <c r="H33" s="32"/>
      <c r="I33" s="30"/>
      <c r="J33" s="32"/>
      <c r="K33" s="32"/>
      <c r="L33" s="32"/>
    </row>
    <row r="34" spans="2:12" x14ac:dyDescent="0.2">
      <c r="B34" s="7" t="s">
        <v>39</v>
      </c>
      <c r="C34" s="7"/>
      <c r="D34" s="7"/>
      <c r="E34" s="27">
        <f>SUM(E35:E38)</f>
        <v>14.049572590489998</v>
      </c>
      <c r="F34" s="27">
        <f>SUM(F35:F38)</f>
        <v>14.161533969280001</v>
      </c>
      <c r="G34" s="27">
        <f>SUM(G35:G38)</f>
        <v>14.24023242887</v>
      </c>
      <c r="H34" s="27">
        <f>SUM(H35:H38)</f>
        <v>14.308239610880001</v>
      </c>
      <c r="J34" s="32">
        <f t="shared" ref="J34:L38" si="1">F34-E34</f>
        <v>0.1119613787900029</v>
      </c>
      <c r="K34" s="32">
        <f t="shared" si="1"/>
        <v>7.8698459589999104E-2</v>
      </c>
      <c r="L34" s="32">
        <f t="shared" si="1"/>
        <v>6.8007182010001443E-2</v>
      </c>
    </row>
    <row r="35" spans="2:12" x14ac:dyDescent="0.2">
      <c r="B35" s="31" t="s">
        <v>42</v>
      </c>
      <c r="E35" s="27">
        <v>11.240193197</v>
      </c>
      <c r="F35" s="27">
        <v>11.197573695000001</v>
      </c>
      <c r="G35" s="27">
        <v>11.137252764999999</v>
      </c>
      <c r="H35" s="27">
        <v>11.161029572</v>
      </c>
      <c r="J35" s="32">
        <f>F35-E35</f>
        <v>-4.2619501999999088E-2</v>
      </c>
      <c r="K35" s="32">
        <f>G35-F35</f>
        <v>-6.0320930000001383E-2</v>
      </c>
      <c r="L35" s="32">
        <f>H35-G35</f>
        <v>2.3776807000000844E-2</v>
      </c>
    </row>
    <row r="36" spans="2:12" x14ac:dyDescent="0.2">
      <c r="B36" s="31" t="s">
        <v>40</v>
      </c>
      <c r="E36" s="32">
        <v>0.84359025136999999</v>
      </c>
      <c r="F36" s="32">
        <v>0.79933234584000001</v>
      </c>
      <c r="G36" s="32">
        <v>0.79631015599999999</v>
      </c>
      <c r="H36" s="32">
        <v>0.77821621159999999</v>
      </c>
      <c r="J36" s="32">
        <f t="shared" si="1"/>
        <v>-4.4257905529999975E-2</v>
      </c>
      <c r="K36" s="32">
        <f t="shared" si="1"/>
        <v>-3.0221898400000224E-3</v>
      </c>
      <c r="L36" s="32">
        <f t="shared" si="1"/>
        <v>-1.8093944400000006E-2</v>
      </c>
    </row>
    <row r="37" spans="2:12" x14ac:dyDescent="0.2">
      <c r="B37" s="31" t="s">
        <v>41</v>
      </c>
      <c r="E37" s="32">
        <v>1.6983324536</v>
      </c>
      <c r="F37" s="32">
        <v>1.8805957159</v>
      </c>
      <c r="G37" s="32">
        <v>2.0208677239999999</v>
      </c>
      <c r="H37" s="32">
        <v>2.0916841230999998</v>
      </c>
      <c r="J37" s="32">
        <f t="shared" si="1"/>
        <v>0.18226326230000001</v>
      </c>
      <c r="K37" s="32">
        <f t="shared" si="1"/>
        <v>0.14027200809999996</v>
      </c>
      <c r="L37" s="32">
        <f t="shared" si="1"/>
        <v>7.0816399099999927E-2</v>
      </c>
    </row>
    <row r="38" spans="2:12" x14ac:dyDescent="0.2">
      <c r="B38" s="31" t="s">
        <v>55</v>
      </c>
      <c r="E38" s="32">
        <v>0.26745668851999999</v>
      </c>
      <c r="F38" s="32">
        <v>0.28403221254</v>
      </c>
      <c r="G38" s="32">
        <v>0.28580178386999999</v>
      </c>
      <c r="H38" s="32">
        <v>0.27730970418000001</v>
      </c>
      <c r="J38" s="32">
        <f t="shared" si="1"/>
        <v>1.657552402000001E-2</v>
      </c>
      <c r="K38" s="32">
        <f t="shared" si="1"/>
        <v>1.7695713299999971E-3</v>
      </c>
      <c r="L38" s="32">
        <f t="shared" si="1"/>
        <v>-8.4920796899999873E-3</v>
      </c>
    </row>
    <row r="39" spans="2:12" x14ac:dyDescent="0.2">
      <c r="B39" s="31"/>
      <c r="E39" s="27"/>
      <c r="F39" s="27"/>
      <c r="G39" s="27"/>
      <c r="H39" s="27"/>
      <c r="J39" s="32"/>
      <c r="K39" s="32"/>
      <c r="L39" s="32"/>
    </row>
    <row r="40" spans="2:12" x14ac:dyDescent="0.2">
      <c r="B40" s="31" t="s">
        <v>43</v>
      </c>
      <c r="E40" s="32">
        <f>SUM(E41:E44)</f>
        <v>5.2810174831100003</v>
      </c>
      <c r="F40" s="32">
        <f>SUM(F41:F44)</f>
        <v>5.3343978245799999</v>
      </c>
      <c r="G40" s="32">
        <f>SUM(G41:G44)</f>
        <v>5.4173271453000007</v>
      </c>
      <c r="H40" s="32">
        <f>SUM(H41:H44)</f>
        <v>5.53959180831</v>
      </c>
      <c r="I40" s="30"/>
      <c r="J40" s="32">
        <f t="shared" ref="J40:L44" si="2">F40-E40</f>
        <v>5.3380341469999593E-2</v>
      </c>
      <c r="K40" s="32">
        <f t="shared" si="2"/>
        <v>8.292932072000081E-2</v>
      </c>
      <c r="L40" s="32">
        <f t="shared" si="2"/>
        <v>0.12226466300999927</v>
      </c>
    </row>
    <row r="41" spans="2:12" x14ac:dyDescent="0.2">
      <c r="B41" s="31" t="s">
        <v>44</v>
      </c>
      <c r="E41" s="32">
        <v>0.71051114754</v>
      </c>
      <c r="F41" s="32">
        <v>0.67598708887000003</v>
      </c>
      <c r="G41" s="32">
        <v>0.66701409382999999</v>
      </c>
      <c r="H41" s="32">
        <v>0.65872485829000005</v>
      </c>
      <c r="I41" s="30"/>
      <c r="J41" s="32">
        <f t="shared" si="2"/>
        <v>-3.4524058669999969E-2</v>
      </c>
      <c r="K41" s="32">
        <f t="shared" si="2"/>
        <v>-8.9729950400000424E-3</v>
      </c>
      <c r="L41" s="32">
        <f t="shared" si="2"/>
        <v>-8.2892355399999396E-3</v>
      </c>
    </row>
    <row r="42" spans="2:12" x14ac:dyDescent="0.2">
      <c r="B42" s="31" t="s">
        <v>45</v>
      </c>
      <c r="E42" s="32">
        <v>3.2396258361000001</v>
      </c>
      <c r="F42" s="32">
        <v>3.3632527891000001</v>
      </c>
      <c r="G42" s="32">
        <v>3.4840808585</v>
      </c>
      <c r="H42" s="32">
        <v>3.6125470795000001</v>
      </c>
      <c r="I42" s="30"/>
      <c r="J42" s="32">
        <f t="shared" si="2"/>
        <v>0.12362695300000004</v>
      </c>
      <c r="K42" s="32">
        <f t="shared" si="2"/>
        <v>0.1208280693999999</v>
      </c>
      <c r="L42" s="32">
        <f t="shared" si="2"/>
        <v>0.12846622100000005</v>
      </c>
    </row>
    <row r="43" spans="2:12" x14ac:dyDescent="0.2">
      <c r="B43" s="31" t="s">
        <v>46</v>
      </c>
      <c r="E43" s="32">
        <v>0.91190181966999995</v>
      </c>
      <c r="F43" s="32">
        <v>0.87586869878999996</v>
      </c>
      <c r="G43" s="32">
        <v>0.84434658304999999</v>
      </c>
      <c r="H43" s="32">
        <v>0.83872526957000004</v>
      </c>
      <c r="I43" s="30"/>
      <c r="J43" s="32">
        <f t="shared" si="2"/>
        <v>-3.6033120879999991E-2</v>
      </c>
      <c r="K43" s="32">
        <f t="shared" si="2"/>
        <v>-3.1522115739999967E-2</v>
      </c>
      <c r="L43" s="32">
        <f t="shared" si="2"/>
        <v>-5.6213134799999454E-3</v>
      </c>
    </row>
    <row r="44" spans="2:12" x14ac:dyDescent="0.2">
      <c r="B44" s="31" t="s">
        <v>47</v>
      </c>
      <c r="E44" s="32">
        <v>0.41897867979999998</v>
      </c>
      <c r="F44" s="32">
        <v>0.41928924781999999</v>
      </c>
      <c r="G44" s="32">
        <v>0.42188560992000002</v>
      </c>
      <c r="H44" s="32">
        <v>0.42959460095000002</v>
      </c>
      <c r="I44" s="30"/>
      <c r="J44" s="32">
        <f t="shared" si="2"/>
        <v>3.1056802000001271E-4</v>
      </c>
      <c r="K44" s="32">
        <f t="shared" si="2"/>
        <v>2.596362100000027E-3</v>
      </c>
      <c r="L44" s="32">
        <f t="shared" si="2"/>
        <v>7.7089910300000009E-3</v>
      </c>
    </row>
    <row r="45" spans="2:12" x14ac:dyDescent="0.2">
      <c r="B45" s="31"/>
      <c r="E45" s="32"/>
      <c r="F45" s="32"/>
      <c r="G45" s="32"/>
      <c r="H45" s="32"/>
      <c r="I45" s="30"/>
      <c r="J45" s="32"/>
      <c r="K45" s="32"/>
      <c r="L45" s="32"/>
    </row>
    <row r="46" spans="2:12" x14ac:dyDescent="0.2">
      <c r="B46" s="31" t="s">
        <v>49</v>
      </c>
      <c r="E46" s="27">
        <f>E48-E27-E29-E34-E40</f>
        <v>16.701369417199992</v>
      </c>
      <c r="F46" s="27">
        <f>F48-F27-F29-F34-F40</f>
        <v>16.408047308439997</v>
      </c>
      <c r="G46" s="27">
        <f>G48-G27-G29-G34-G40</f>
        <v>16.564762095629995</v>
      </c>
      <c r="H46" s="27">
        <f>H48-H27-H29-H34-H40</f>
        <v>16.451192803509997</v>
      </c>
      <c r="J46" s="32">
        <f>F46-E46</f>
        <v>-0.29332210875999465</v>
      </c>
      <c r="K46" s="32">
        <f>G46-F46</f>
        <v>0.15671478718999765</v>
      </c>
      <c r="L46" s="32">
        <f>H46-G46</f>
        <v>-0.11356929211999756</v>
      </c>
    </row>
    <row r="47" spans="2:12" x14ac:dyDescent="0.2">
      <c r="E47" s="27"/>
      <c r="F47" s="27"/>
      <c r="G47" s="27"/>
      <c r="H47" s="27"/>
    </row>
    <row r="48" spans="2:12" x14ac:dyDescent="0.2">
      <c r="B48" s="90" t="s">
        <v>50</v>
      </c>
      <c r="C48" s="12"/>
      <c r="D48" s="12"/>
      <c r="E48" s="91">
        <v>97.205432861999995</v>
      </c>
      <c r="F48" s="91">
        <v>97.949418038000005</v>
      </c>
      <c r="G48" s="91">
        <v>100.619592</v>
      </c>
      <c r="H48" s="91">
        <v>102.2620489</v>
      </c>
      <c r="I48" s="12"/>
      <c r="J48" s="91">
        <f>F48-E48</f>
        <v>0.74398517600000957</v>
      </c>
      <c r="K48" s="91">
        <f>G48-F48</f>
        <v>2.6701739619999927</v>
      </c>
      <c r="L48" s="91">
        <f>H48-G48</f>
        <v>1.6424568999999991</v>
      </c>
    </row>
    <row r="49" spans="2:3" x14ac:dyDescent="0.2">
      <c r="B49" t="s">
        <v>360</v>
      </c>
    </row>
    <row r="52" spans="2:3" x14ac:dyDescent="0.2">
      <c r="B52" s="6"/>
      <c r="C52" s="6" t="s">
        <v>0</v>
      </c>
    </row>
    <row r="53" spans="2:3" x14ac:dyDescent="0.2">
      <c r="B53">
        <v>1.5</v>
      </c>
      <c r="C53">
        <v>0</v>
      </c>
    </row>
    <row r="54" spans="2:3" x14ac:dyDescent="0.2">
      <c r="B54">
        <v>1.5</v>
      </c>
      <c r="C54">
        <v>1</v>
      </c>
    </row>
  </sheetData>
  <mergeCells count="1">
    <mergeCell ref="E25:H25"/>
  </mergeCells>
  <phoneticPr fontId="0" type="noConversion"/>
  <hyperlinks>
    <hyperlink ref="A3" location="Contents!B4" display="Return to Contents"/>
  </hyperlinks>
  <pageMargins left="0.75" right="0.75" top="1" bottom="1" header="0.5" footer="0.5"/>
  <pageSetup scale="66" orientation="landscape" r:id="rId1"/>
  <headerFooter alignWithMargins="0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>
    <pageSetUpPr fitToPage="1"/>
  </sheetPr>
  <dimension ref="A2:K48"/>
  <sheetViews>
    <sheetView workbookViewId="0"/>
  </sheetViews>
  <sheetFormatPr defaultRowHeight="12.75" x14ac:dyDescent="0.2"/>
  <sheetData>
    <row r="2" spans="1:1" ht="15.75" x14ac:dyDescent="0.25">
      <c r="A2" s="63" t="s">
        <v>358</v>
      </c>
    </row>
    <row r="3" spans="1:1" x14ac:dyDescent="0.2">
      <c r="A3" s="29" t="s">
        <v>32</v>
      </c>
    </row>
    <row r="25" spans="1:11" x14ac:dyDescent="0.2">
      <c r="C25" s="207" t="s">
        <v>73</v>
      </c>
      <c r="D25" s="207"/>
      <c r="E25" s="207"/>
      <c r="F25" s="207"/>
      <c r="G25" s="47"/>
      <c r="H25" s="54" t="s">
        <v>75</v>
      </c>
      <c r="I25" s="54"/>
      <c r="J25" s="54"/>
      <c r="K25" s="47"/>
    </row>
    <row r="26" spans="1:11" x14ac:dyDescent="0.2">
      <c r="A26" s="19"/>
      <c r="B26" s="12"/>
      <c r="C26" s="49">
        <v>2016</v>
      </c>
      <c r="D26" s="49">
        <v>2017</v>
      </c>
      <c r="E26" s="49">
        <v>2018</v>
      </c>
      <c r="F26" s="49">
        <v>2019</v>
      </c>
      <c r="G26" s="49"/>
      <c r="H26" s="49">
        <v>2017</v>
      </c>
      <c r="I26" s="49">
        <v>2018</v>
      </c>
      <c r="J26" s="49">
        <v>2019</v>
      </c>
      <c r="K26" s="47"/>
    </row>
    <row r="27" spans="1:11" x14ac:dyDescent="0.2">
      <c r="B27" s="4" t="s">
        <v>188</v>
      </c>
      <c r="C27" s="7">
        <v>14.855284852</v>
      </c>
      <c r="D27" s="7">
        <v>15.564905227000001</v>
      </c>
      <c r="E27" s="7">
        <v>17.560787324</v>
      </c>
      <c r="F27" s="7">
        <v>18.494547003000001</v>
      </c>
      <c r="H27" s="27">
        <f t="shared" ref="H27:H45" si="0">D27-C27</f>
        <v>0.70962037500000008</v>
      </c>
      <c r="I27" s="27">
        <f t="shared" ref="I27:I45" si="1">E27-D27</f>
        <v>1.9958820969999991</v>
      </c>
      <c r="J27" s="27">
        <f t="shared" ref="J27:J45" si="2">F27-E27</f>
        <v>0.93375967900000134</v>
      </c>
      <c r="K27" s="27"/>
    </row>
    <row r="28" spans="1:11" x14ac:dyDescent="0.2">
      <c r="B28" s="4" t="s">
        <v>189</v>
      </c>
      <c r="C28" s="7">
        <v>4.5939377142</v>
      </c>
      <c r="D28" s="7">
        <v>4.9362778875000002</v>
      </c>
      <c r="E28" s="7">
        <v>5.2043092547000001</v>
      </c>
      <c r="F28" s="7">
        <v>5.4219924475000001</v>
      </c>
      <c r="H28" s="27">
        <f t="shared" si="0"/>
        <v>0.34234017330000022</v>
      </c>
      <c r="I28" s="27">
        <f t="shared" si="1"/>
        <v>0.26803136719999987</v>
      </c>
      <c r="J28" s="27">
        <f t="shared" si="2"/>
        <v>0.21768319280000004</v>
      </c>
      <c r="K28" s="27"/>
    </row>
    <row r="29" spans="1:11" x14ac:dyDescent="0.2">
      <c r="B29" s="4" t="s">
        <v>190</v>
      </c>
      <c r="C29" s="7">
        <v>3.2396258361000001</v>
      </c>
      <c r="D29" s="7">
        <v>3.3632527891000001</v>
      </c>
      <c r="E29" s="7">
        <v>3.4840808585</v>
      </c>
      <c r="F29" s="7">
        <v>3.6125470795000001</v>
      </c>
      <c r="H29" s="27">
        <f t="shared" si="0"/>
        <v>0.12362695300000004</v>
      </c>
      <c r="I29" s="27">
        <f t="shared" si="1"/>
        <v>0.1208280693999999</v>
      </c>
      <c r="J29" s="27">
        <f t="shared" si="2"/>
        <v>0.12846622100000005</v>
      </c>
      <c r="K29" s="27"/>
    </row>
    <row r="30" spans="1:11" x14ac:dyDescent="0.2">
      <c r="B30" s="4" t="s">
        <v>194</v>
      </c>
      <c r="C30" s="7">
        <v>1.6983324536</v>
      </c>
      <c r="D30" s="7">
        <v>1.8805957159</v>
      </c>
      <c r="E30" s="7">
        <v>2.0208677239999999</v>
      </c>
      <c r="F30" s="7">
        <v>2.0916841230999998</v>
      </c>
      <c r="H30" s="27">
        <f t="shared" si="0"/>
        <v>0.18226326230000001</v>
      </c>
      <c r="I30" s="27">
        <f t="shared" si="1"/>
        <v>0.14027200809999996</v>
      </c>
      <c r="J30" s="27">
        <f t="shared" si="2"/>
        <v>7.0816399099999927E-2</v>
      </c>
      <c r="K30" s="27"/>
    </row>
    <row r="31" spans="1:11" x14ac:dyDescent="0.2">
      <c r="B31" s="20" t="s">
        <v>202</v>
      </c>
      <c r="C31" s="115">
        <v>1.0619177244</v>
      </c>
      <c r="D31" s="115">
        <v>1.0468461784</v>
      </c>
      <c r="E31" s="115">
        <v>1.169504147</v>
      </c>
      <c r="F31" s="115">
        <v>1.1808461245999999</v>
      </c>
      <c r="G31" s="19"/>
      <c r="H31" s="116">
        <f t="shared" si="0"/>
        <v>-1.5071545999999936E-2</v>
      </c>
      <c r="I31" s="116">
        <f t="shared" si="1"/>
        <v>0.1226579686</v>
      </c>
      <c r="J31" s="116">
        <f t="shared" si="2"/>
        <v>1.1341977599999886E-2</v>
      </c>
      <c r="K31" s="27"/>
    </row>
    <row r="32" spans="1:11" x14ac:dyDescent="0.2">
      <c r="B32" s="4" t="s">
        <v>192</v>
      </c>
      <c r="C32" s="7">
        <v>11.240193197</v>
      </c>
      <c r="D32" s="7">
        <v>11.197573695000001</v>
      </c>
      <c r="E32" s="7">
        <v>11.137252764999999</v>
      </c>
      <c r="F32" s="7">
        <v>11.161029572</v>
      </c>
      <c r="H32" s="27">
        <f t="shared" si="0"/>
        <v>-4.2619501999999088E-2</v>
      </c>
      <c r="I32" s="27">
        <f t="shared" si="1"/>
        <v>-6.0320930000001383E-2</v>
      </c>
      <c r="J32" s="27">
        <f t="shared" si="2"/>
        <v>2.3776807000000844E-2</v>
      </c>
      <c r="K32" s="27"/>
    </row>
    <row r="33" spans="2:11" x14ac:dyDescent="0.2">
      <c r="B33" s="4" t="s">
        <v>205</v>
      </c>
      <c r="C33" s="7">
        <v>2.0040311849000001</v>
      </c>
      <c r="D33" s="7">
        <v>1.9820520481999999</v>
      </c>
      <c r="E33" s="7">
        <v>2.0461236710000001</v>
      </c>
      <c r="F33" s="7">
        <v>2.0032122634</v>
      </c>
      <c r="H33" s="27">
        <f t="shared" si="0"/>
        <v>-2.1979136700000179E-2</v>
      </c>
      <c r="I33" s="27">
        <f t="shared" si="1"/>
        <v>6.4071622800000227E-2</v>
      </c>
      <c r="J33" s="27">
        <f t="shared" si="2"/>
        <v>-4.2911407600000118E-2</v>
      </c>
      <c r="K33" s="27"/>
    </row>
    <row r="34" spans="2:11" x14ac:dyDescent="0.2">
      <c r="B34" s="4" t="s">
        <v>195</v>
      </c>
      <c r="C34" s="7">
        <v>0.74093442623000005</v>
      </c>
      <c r="D34" s="7">
        <v>0.72331465775000003</v>
      </c>
      <c r="E34" s="7">
        <v>0.72344697129000002</v>
      </c>
      <c r="F34" s="7">
        <v>0.70586881214999997</v>
      </c>
      <c r="H34" s="27">
        <f t="shared" si="0"/>
        <v>-1.761976848000002E-2</v>
      </c>
      <c r="I34" s="27">
        <f t="shared" si="1"/>
        <v>1.3231353999998419E-4</v>
      </c>
      <c r="J34" s="27">
        <f t="shared" si="2"/>
        <v>-1.7578159140000049E-2</v>
      </c>
      <c r="K34" s="27"/>
    </row>
    <row r="35" spans="2:11" x14ac:dyDescent="0.2">
      <c r="B35" s="4" t="s">
        <v>199</v>
      </c>
      <c r="C35" s="7">
        <v>0.38564754097999998</v>
      </c>
      <c r="D35" s="7">
        <v>0.35604357997000002</v>
      </c>
      <c r="E35" s="7">
        <v>0.33964505894000002</v>
      </c>
      <c r="F35" s="7">
        <v>0.39230013007999998</v>
      </c>
      <c r="H35" s="27">
        <f t="shared" si="0"/>
        <v>-2.9603961009999957E-2</v>
      </c>
      <c r="I35" s="27">
        <f t="shared" si="1"/>
        <v>-1.6398521030000002E-2</v>
      </c>
      <c r="J35" s="27">
        <f t="shared" si="2"/>
        <v>5.2655071139999954E-2</v>
      </c>
      <c r="K35" s="27"/>
    </row>
    <row r="36" spans="2:11" x14ac:dyDescent="0.2">
      <c r="B36" s="4" t="s">
        <v>204</v>
      </c>
      <c r="C36" s="7">
        <v>3.3545666666999999E-2</v>
      </c>
      <c r="D36" s="7">
        <v>1.7879318583000001E-2</v>
      </c>
      <c r="E36" s="7">
        <v>2.4080682089000001E-2</v>
      </c>
      <c r="F36" s="7">
        <v>2.7211516934999999E-2</v>
      </c>
      <c r="H36" s="27">
        <f t="shared" si="0"/>
        <v>-1.5666348083999998E-2</v>
      </c>
      <c r="I36" s="27">
        <f t="shared" si="1"/>
        <v>6.2013635060000002E-3</v>
      </c>
      <c r="J36" s="27">
        <f t="shared" si="2"/>
        <v>3.1308348459999982E-3</v>
      </c>
      <c r="K36" s="27"/>
    </row>
    <row r="37" spans="2:11" x14ac:dyDescent="0.2">
      <c r="B37" s="4" t="s">
        <v>196</v>
      </c>
      <c r="C37" s="7">
        <v>0.99240163934000003</v>
      </c>
      <c r="D37" s="7">
        <v>1.0024749156999999</v>
      </c>
      <c r="E37" s="7">
        <v>0.99247385845000002</v>
      </c>
      <c r="F37" s="7">
        <v>0.99761870314000001</v>
      </c>
      <c r="H37" s="27">
        <f t="shared" si="0"/>
        <v>1.0073276359999883E-2</v>
      </c>
      <c r="I37" s="27">
        <f t="shared" si="1"/>
        <v>-1.000105724999989E-2</v>
      </c>
      <c r="J37" s="27">
        <f t="shared" si="2"/>
        <v>5.1448446899999833E-3</v>
      </c>
      <c r="K37" s="27"/>
    </row>
    <row r="38" spans="2:11" x14ac:dyDescent="0.2">
      <c r="B38" s="4" t="s">
        <v>198</v>
      </c>
      <c r="C38" s="7">
        <v>1.0151255683</v>
      </c>
      <c r="D38" s="7">
        <v>0.98044771129999997</v>
      </c>
      <c r="E38" s="7">
        <v>0.96340722582000005</v>
      </c>
      <c r="F38" s="7">
        <v>0.89154375527999996</v>
      </c>
      <c r="H38" s="27">
        <f t="shared" si="0"/>
        <v>-3.4677857000000034E-2</v>
      </c>
      <c r="I38" s="27">
        <f t="shared" si="1"/>
        <v>-1.7040485479999923E-2</v>
      </c>
      <c r="J38" s="27">
        <f t="shared" si="2"/>
        <v>-7.1863470540000085E-2</v>
      </c>
      <c r="K38" s="27"/>
    </row>
    <row r="39" spans="2:11" x14ac:dyDescent="0.2">
      <c r="B39" s="4" t="s">
        <v>352</v>
      </c>
      <c r="C39" s="7">
        <v>0.15245901639000001</v>
      </c>
      <c r="D39" s="7">
        <v>0.15020796012000001</v>
      </c>
      <c r="E39" s="7">
        <v>0.1204658</v>
      </c>
      <c r="F39" s="7">
        <v>0.12247404011</v>
      </c>
      <c r="H39" s="27">
        <f t="shared" si="0"/>
        <v>-2.2510562699999959E-3</v>
      </c>
      <c r="I39" s="27">
        <f t="shared" si="1"/>
        <v>-2.9742160120000014E-2</v>
      </c>
      <c r="J39" s="27">
        <f t="shared" si="2"/>
        <v>2.0082401100000036E-3</v>
      </c>
      <c r="K39" s="27"/>
    </row>
    <row r="40" spans="2:11" x14ac:dyDescent="0.2">
      <c r="B40" s="4" t="s">
        <v>200</v>
      </c>
      <c r="C40" s="7">
        <v>0.67848663933999998</v>
      </c>
      <c r="D40" s="7">
        <v>0.65255664277000003</v>
      </c>
      <c r="E40" s="7">
        <v>0.62806810441000005</v>
      </c>
      <c r="F40" s="7">
        <v>0.58323832196000003</v>
      </c>
      <c r="H40" s="27">
        <f t="shared" si="0"/>
        <v>-2.5929996569999947E-2</v>
      </c>
      <c r="I40" s="27">
        <f t="shared" si="1"/>
        <v>-2.4488538359999978E-2</v>
      </c>
      <c r="J40" s="27">
        <f t="shared" si="2"/>
        <v>-4.4829782450000022E-2</v>
      </c>
      <c r="K40" s="27"/>
    </row>
    <row r="41" spans="2:11" x14ac:dyDescent="0.2">
      <c r="B41" s="4" t="s">
        <v>201</v>
      </c>
      <c r="C41" s="7">
        <v>0.84359025136999999</v>
      </c>
      <c r="D41" s="7">
        <v>0.79933234584000001</v>
      </c>
      <c r="E41" s="7">
        <v>0.79631015599999999</v>
      </c>
      <c r="F41" s="7">
        <v>0.77821621159999999</v>
      </c>
      <c r="H41" s="27">
        <f t="shared" si="0"/>
        <v>-4.4257905529999975E-2</v>
      </c>
      <c r="I41" s="27">
        <f t="shared" si="1"/>
        <v>-3.0221898400000224E-3</v>
      </c>
      <c r="J41" s="27">
        <f t="shared" si="2"/>
        <v>-1.8093944400000006E-2</v>
      </c>
      <c r="K41" s="27"/>
    </row>
    <row r="42" spans="2:11" x14ac:dyDescent="0.2">
      <c r="B42" s="4" t="s">
        <v>193</v>
      </c>
      <c r="C42" s="7">
        <v>0.31301872677999998</v>
      </c>
      <c r="D42" s="7">
        <v>0.28254068640000002</v>
      </c>
      <c r="E42" s="7">
        <v>0.26678151402</v>
      </c>
      <c r="F42" s="7">
        <v>0.25059665252000002</v>
      </c>
      <c r="H42" s="27">
        <f t="shared" si="0"/>
        <v>-3.047804037999996E-2</v>
      </c>
      <c r="I42" s="27">
        <f t="shared" si="1"/>
        <v>-1.5759172380000019E-2</v>
      </c>
      <c r="J42" s="27">
        <f t="shared" si="2"/>
        <v>-1.6184861499999981E-2</v>
      </c>
      <c r="K42" s="27"/>
    </row>
    <row r="43" spans="2:11" x14ac:dyDescent="0.2">
      <c r="B43" s="4" t="s">
        <v>191</v>
      </c>
      <c r="C43" s="7">
        <v>0.91190181966999995</v>
      </c>
      <c r="D43" s="7">
        <v>0.87586869878999996</v>
      </c>
      <c r="E43" s="7">
        <v>0.84434658304999999</v>
      </c>
      <c r="F43" s="7">
        <v>0.83872526957000004</v>
      </c>
      <c r="H43" s="27">
        <f t="shared" si="0"/>
        <v>-3.6033120879999991E-2</v>
      </c>
      <c r="I43" s="27">
        <f t="shared" si="1"/>
        <v>-3.1522115739999967E-2</v>
      </c>
      <c r="J43" s="27">
        <f t="shared" si="2"/>
        <v>-5.6213134799999454E-3</v>
      </c>
      <c r="K43" s="27"/>
    </row>
    <row r="44" spans="2:11" x14ac:dyDescent="0.2">
      <c r="B44" s="20" t="s">
        <v>203</v>
      </c>
      <c r="C44" s="115">
        <v>2.4895046249999999</v>
      </c>
      <c r="D44" s="115">
        <v>2.2604781662</v>
      </c>
      <c r="E44" s="115">
        <v>2.1965230755</v>
      </c>
      <c r="F44" s="115">
        <v>2.1538696827999999</v>
      </c>
      <c r="G44" s="19"/>
      <c r="H44" s="116">
        <f t="shared" si="0"/>
        <v>-0.22902645879999994</v>
      </c>
      <c r="I44" s="116">
        <f t="shared" si="1"/>
        <v>-6.3955090699999939E-2</v>
      </c>
      <c r="J44" s="116">
        <f t="shared" si="2"/>
        <v>-4.2653392700000126E-2</v>
      </c>
      <c r="K44" s="27"/>
    </row>
    <row r="45" spans="2:11" x14ac:dyDescent="0.2">
      <c r="B45" s="6" t="s">
        <v>26</v>
      </c>
      <c r="C45" s="85">
        <v>4.8676502731999998</v>
      </c>
      <c r="D45" s="85">
        <v>4.7833951103999999</v>
      </c>
      <c r="E45" s="85">
        <v>4.7592778839000003</v>
      </c>
      <c r="F45" s="85">
        <v>4.7449386728</v>
      </c>
      <c r="G45" s="12"/>
      <c r="H45" s="87">
        <f t="shared" si="0"/>
        <v>-8.4255162799999894E-2</v>
      </c>
      <c r="I45" s="87">
        <f t="shared" si="1"/>
        <v>-2.4117226499999589E-2</v>
      </c>
      <c r="J45" s="87">
        <f t="shared" si="2"/>
        <v>-1.4339211100000249E-2</v>
      </c>
      <c r="K45" s="27"/>
    </row>
    <row r="46" spans="2:11" x14ac:dyDescent="0.2">
      <c r="B46" s="20" t="s">
        <v>49</v>
      </c>
      <c r="C46" s="115">
        <f>C47-SUM(C27:C45)</f>
        <v>5.8530975265329914</v>
      </c>
      <c r="D46" s="115">
        <f>D47-SUM(D27:D45)</f>
        <v>5.809597048076995</v>
      </c>
      <c r="E46" s="115">
        <f>E47-SUM(E27:E45)</f>
        <v>5.9061886653310012</v>
      </c>
      <c r="F46" s="115">
        <f>F47-SUM(F27:F45)</f>
        <v>5.9169729689550081</v>
      </c>
      <c r="G46" s="19"/>
      <c r="H46" s="116">
        <f t="shared" ref="H46:J47" si="3">D46-C46</f>
        <v>-4.3500478455996472E-2</v>
      </c>
      <c r="I46" s="116">
        <f t="shared" si="3"/>
        <v>9.6591617254006223E-2</v>
      </c>
      <c r="J46" s="116">
        <f t="shared" si="3"/>
        <v>1.0784303624006952E-2</v>
      </c>
      <c r="K46" s="27"/>
    </row>
    <row r="47" spans="2:11" x14ac:dyDescent="0.2">
      <c r="B47" s="6" t="s">
        <v>108</v>
      </c>
      <c r="C47" s="85">
        <v>57.970686682</v>
      </c>
      <c r="D47" s="85">
        <v>58.665640383000003</v>
      </c>
      <c r="E47" s="85">
        <v>61.183941322999999</v>
      </c>
      <c r="F47" s="85">
        <v>62.369433350999998</v>
      </c>
      <c r="G47" s="12"/>
      <c r="H47" s="87">
        <f t="shared" si="3"/>
        <v>0.69495370100000287</v>
      </c>
      <c r="I47" s="87">
        <f t="shared" si="3"/>
        <v>2.518300939999996</v>
      </c>
      <c r="J47" s="87">
        <f t="shared" si="3"/>
        <v>1.1854920279999988</v>
      </c>
      <c r="K47" s="27"/>
    </row>
    <row r="48" spans="2:11" x14ac:dyDescent="0.2">
      <c r="B48" t="s">
        <v>360</v>
      </c>
    </row>
  </sheetData>
  <sortState ref="B27:K45">
    <sortCondition descending="1" ref="K27:K45"/>
    <sortCondition ref="B27:B45"/>
  </sortState>
  <mergeCells count="1">
    <mergeCell ref="C25:F25"/>
  </mergeCells>
  <phoneticPr fontId="0" type="noConversion"/>
  <hyperlinks>
    <hyperlink ref="A3" location="Contents!B4" display="Return to Contents"/>
  </hyperlinks>
  <pageMargins left="0.75" right="0.75" top="1" bottom="1" header="0.5" footer="0.5"/>
  <pageSetup scale="89" fitToHeight="2" orientation="landscape" r:id="rId1"/>
  <headerFooter alignWithMargins="0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>
    <pageSetUpPr fitToPage="1"/>
  </sheetPr>
  <dimension ref="A2:J56"/>
  <sheetViews>
    <sheetView workbookViewId="0"/>
  </sheetViews>
  <sheetFormatPr defaultRowHeight="12.75" x14ac:dyDescent="0.2"/>
  <sheetData>
    <row r="2" spans="1:1" ht="15.75" x14ac:dyDescent="0.25">
      <c r="A2" s="63" t="s">
        <v>358</v>
      </c>
    </row>
    <row r="3" spans="1:1" x14ac:dyDescent="0.2">
      <c r="A3" s="29" t="s">
        <v>32</v>
      </c>
    </row>
    <row r="25" spans="1:9" x14ac:dyDescent="0.2">
      <c r="A25" s="4"/>
      <c r="B25" s="4"/>
      <c r="C25" s="4" t="s">
        <v>29</v>
      </c>
      <c r="D25" s="4" t="s">
        <v>25</v>
      </c>
      <c r="E25" s="4" t="s">
        <v>3</v>
      </c>
      <c r="G25" s="208" t="s">
        <v>62</v>
      </c>
      <c r="H25" s="208"/>
      <c r="I25" s="208"/>
    </row>
    <row r="26" spans="1:9" x14ac:dyDescent="0.2">
      <c r="A26" s="4"/>
      <c r="B26" s="4"/>
      <c r="C26" s="4" t="s">
        <v>24</v>
      </c>
      <c r="D26" s="4" t="s">
        <v>28</v>
      </c>
      <c r="E26" s="4" t="s">
        <v>8</v>
      </c>
      <c r="G26" s="26" t="s">
        <v>29</v>
      </c>
      <c r="H26" s="26" t="s">
        <v>25</v>
      </c>
      <c r="I26" s="26" t="s">
        <v>3</v>
      </c>
    </row>
    <row r="27" spans="1:9" x14ac:dyDescent="0.2">
      <c r="A27" s="6" t="s">
        <v>30</v>
      </c>
      <c r="B27" s="6" t="s">
        <v>118</v>
      </c>
      <c r="C27" s="205" t="s">
        <v>60</v>
      </c>
      <c r="D27" s="205"/>
      <c r="E27" s="46" t="s">
        <v>61</v>
      </c>
      <c r="F27" s="12"/>
      <c r="G27" s="6" t="s">
        <v>24</v>
      </c>
      <c r="H27" s="6" t="s">
        <v>28</v>
      </c>
      <c r="I27" s="6" t="s">
        <v>8</v>
      </c>
    </row>
    <row r="28" spans="1:9" x14ac:dyDescent="0.2">
      <c r="A28" s="4" t="s">
        <v>366</v>
      </c>
      <c r="B28" s="123">
        <v>41640</v>
      </c>
      <c r="C28" s="7">
        <v>55.553490523000001</v>
      </c>
      <c r="D28" s="7">
        <v>92.792470829999999</v>
      </c>
      <c r="E28" s="7">
        <v>98.678098360999996</v>
      </c>
      <c r="G28" s="41"/>
      <c r="H28" s="41"/>
      <c r="I28" s="41"/>
    </row>
    <row r="29" spans="1:9" x14ac:dyDescent="0.2">
      <c r="A29" s="4" t="s">
        <v>367</v>
      </c>
      <c r="B29" s="124">
        <v>41730</v>
      </c>
      <c r="C29" s="7">
        <v>56.521639520999997</v>
      </c>
      <c r="D29" s="7">
        <v>92.931642499999995</v>
      </c>
      <c r="E29" s="7">
        <v>103.34666667</v>
      </c>
      <c r="G29" s="41"/>
      <c r="H29" s="41"/>
      <c r="I29" s="41"/>
    </row>
    <row r="30" spans="1:9" x14ac:dyDescent="0.2">
      <c r="A30" s="4" t="s">
        <v>368</v>
      </c>
      <c r="B30" s="124">
        <v>41821</v>
      </c>
      <c r="C30" s="7">
        <v>57.148456340000003</v>
      </c>
      <c r="D30" s="7">
        <v>94.043390832</v>
      </c>
      <c r="E30" s="7">
        <v>97.869109374999994</v>
      </c>
      <c r="G30" s="41"/>
      <c r="H30" s="41"/>
      <c r="I30" s="41"/>
    </row>
    <row r="31" spans="1:9" x14ac:dyDescent="0.2">
      <c r="A31" s="4" t="s">
        <v>369</v>
      </c>
      <c r="B31" s="124">
        <v>41913</v>
      </c>
      <c r="C31" s="7">
        <v>58.387308386999997</v>
      </c>
      <c r="D31" s="7">
        <v>94.517025446000005</v>
      </c>
      <c r="E31" s="7">
        <v>73.210968750000006</v>
      </c>
      <c r="G31" s="41"/>
      <c r="H31" s="41"/>
      <c r="I31" s="41"/>
    </row>
    <row r="32" spans="1:9" x14ac:dyDescent="0.2">
      <c r="A32" s="4" t="s">
        <v>370</v>
      </c>
      <c r="B32" s="124">
        <v>42005</v>
      </c>
      <c r="C32" s="7">
        <v>58.129720351000003</v>
      </c>
      <c r="D32" s="7">
        <v>94.001479513999996</v>
      </c>
      <c r="E32" s="7">
        <v>48.484295082000003</v>
      </c>
      <c r="G32" s="38">
        <f>C32-C28</f>
        <v>2.5762298280000024</v>
      </c>
      <c r="H32" s="38">
        <f>D32-D28</f>
        <v>1.2090086839999969</v>
      </c>
      <c r="I32" s="38">
        <f>E32-E28</f>
        <v>-50.193803278999994</v>
      </c>
    </row>
    <row r="33" spans="1:10" x14ac:dyDescent="0.2">
      <c r="A33" s="4" t="s">
        <v>371</v>
      </c>
      <c r="B33" s="124">
        <v>42095</v>
      </c>
      <c r="C33" s="7">
        <v>58.179199253999997</v>
      </c>
      <c r="D33" s="7">
        <v>94.948821737000003</v>
      </c>
      <c r="E33" s="7">
        <v>57.854460316999997</v>
      </c>
      <c r="G33" s="38">
        <f t="shared" ref="G33:G51" si="0">C33-C29</f>
        <v>1.6575597329999994</v>
      </c>
      <c r="H33" s="38">
        <f t="shared" ref="H33:H51" si="1">D33-D29</f>
        <v>2.0171792370000077</v>
      </c>
      <c r="I33" s="38">
        <f t="shared" ref="I33:I51" si="2">E33-E29</f>
        <v>-45.492206353000007</v>
      </c>
    </row>
    <row r="34" spans="1:10" x14ac:dyDescent="0.2">
      <c r="A34" s="4" t="s">
        <v>372</v>
      </c>
      <c r="B34" s="124">
        <v>42186</v>
      </c>
      <c r="C34" s="7">
        <v>58.694770708999997</v>
      </c>
      <c r="D34" s="7">
        <v>96.576690725000006</v>
      </c>
      <c r="E34" s="7">
        <v>46.553676922999998</v>
      </c>
      <c r="G34" s="38">
        <f t="shared" si="0"/>
        <v>1.5463143689999939</v>
      </c>
      <c r="H34" s="38">
        <f t="shared" si="1"/>
        <v>2.5332998930000059</v>
      </c>
      <c r="I34" s="38">
        <f t="shared" si="2"/>
        <v>-51.315432451999996</v>
      </c>
      <c r="J34" t="s">
        <v>164</v>
      </c>
    </row>
    <row r="35" spans="1:10" x14ac:dyDescent="0.2">
      <c r="A35" s="4" t="s">
        <v>373</v>
      </c>
      <c r="B35" s="124">
        <v>42278</v>
      </c>
      <c r="C35" s="7">
        <v>58.925031900999997</v>
      </c>
      <c r="D35" s="7">
        <v>95.839886643</v>
      </c>
      <c r="E35" s="7">
        <v>41.9363125</v>
      </c>
      <c r="G35" s="38">
        <f t="shared" si="0"/>
        <v>0.53772351399999962</v>
      </c>
      <c r="H35" s="38">
        <f t="shared" si="1"/>
        <v>1.3228611969999946</v>
      </c>
      <c r="I35" s="38">
        <f t="shared" si="2"/>
        <v>-31.274656250000007</v>
      </c>
    </row>
    <row r="36" spans="1:10" x14ac:dyDescent="0.2">
      <c r="A36" s="4" t="s">
        <v>374</v>
      </c>
      <c r="B36" s="124">
        <v>42370</v>
      </c>
      <c r="C36" s="7">
        <v>58.248697079000003</v>
      </c>
      <c r="D36" s="7">
        <v>96.285175635000002</v>
      </c>
      <c r="E36" s="7">
        <v>33.351262294999998</v>
      </c>
      <c r="G36" s="38">
        <f t="shared" si="0"/>
        <v>0.11897672799999981</v>
      </c>
      <c r="H36" s="38">
        <f t="shared" si="1"/>
        <v>2.2836961210000055</v>
      </c>
      <c r="I36" s="38">
        <f t="shared" si="2"/>
        <v>-15.133032787000005</v>
      </c>
    </row>
    <row r="37" spans="1:10" x14ac:dyDescent="0.2">
      <c r="A37" s="4" t="s">
        <v>375</v>
      </c>
      <c r="B37" s="124">
        <v>42461</v>
      </c>
      <c r="C37" s="7">
        <v>57.431146212000002</v>
      </c>
      <c r="D37" s="7">
        <v>96.390463729000004</v>
      </c>
      <c r="E37" s="7">
        <v>45.46</v>
      </c>
      <c r="G37" s="38">
        <f t="shared" si="0"/>
        <v>-0.74805304199999512</v>
      </c>
      <c r="H37" s="38">
        <f t="shared" si="1"/>
        <v>1.441641992000001</v>
      </c>
      <c r="I37" s="38">
        <f t="shared" si="2"/>
        <v>-12.394460316999997</v>
      </c>
    </row>
    <row r="38" spans="1:10" x14ac:dyDescent="0.2">
      <c r="A38" s="4" t="s">
        <v>376</v>
      </c>
      <c r="B38" s="124">
        <v>42552</v>
      </c>
      <c r="C38" s="7">
        <v>57.688878975000002</v>
      </c>
      <c r="D38" s="7">
        <v>97.406459936999994</v>
      </c>
      <c r="E38" s="7">
        <v>44.851468750000002</v>
      </c>
      <c r="G38" s="38">
        <f t="shared" si="0"/>
        <v>-1.0058917339999951</v>
      </c>
      <c r="H38" s="38">
        <f t="shared" si="1"/>
        <v>0.82976921199998799</v>
      </c>
      <c r="I38" s="38">
        <f t="shared" si="2"/>
        <v>-1.7022081729999954</v>
      </c>
    </row>
    <row r="39" spans="1:10" x14ac:dyDescent="0.2">
      <c r="A39" s="4" t="s">
        <v>377</v>
      </c>
      <c r="B39" s="124">
        <v>42644</v>
      </c>
      <c r="C39" s="7">
        <v>58.511181743000002</v>
      </c>
      <c r="D39" s="7">
        <v>97.367514690999997</v>
      </c>
      <c r="E39" s="7">
        <v>49.180312499999999</v>
      </c>
      <c r="G39" s="38">
        <f t="shared" si="0"/>
        <v>-0.41385015799999536</v>
      </c>
      <c r="H39" s="38">
        <f t="shared" si="1"/>
        <v>1.5276280479999969</v>
      </c>
      <c r="I39" s="38">
        <f t="shared" si="2"/>
        <v>7.2439999999999998</v>
      </c>
    </row>
    <row r="40" spans="1:10" x14ac:dyDescent="0.2">
      <c r="A40" s="4" t="s">
        <v>378</v>
      </c>
      <c r="B40" s="124">
        <v>42736</v>
      </c>
      <c r="C40" s="7">
        <v>58.260468766000002</v>
      </c>
      <c r="D40" s="7">
        <v>97.581656503000005</v>
      </c>
      <c r="E40" s="7">
        <v>51.635238094999998</v>
      </c>
      <c r="G40" s="38">
        <f t="shared" si="0"/>
        <v>1.1771686999999531E-2</v>
      </c>
      <c r="H40" s="38">
        <f t="shared" si="1"/>
        <v>1.2964808680000033</v>
      </c>
      <c r="I40" s="38">
        <f t="shared" si="2"/>
        <v>18.2839758</v>
      </c>
    </row>
    <row r="41" spans="1:10" x14ac:dyDescent="0.2">
      <c r="A41" s="4" t="s">
        <v>379</v>
      </c>
      <c r="B41" s="124">
        <v>42826</v>
      </c>
      <c r="C41" s="7">
        <v>58.340030675000001</v>
      </c>
      <c r="D41" s="7">
        <v>98.365352892999994</v>
      </c>
      <c r="E41" s="7">
        <v>48.149812500000003</v>
      </c>
      <c r="G41" s="38">
        <f t="shared" si="0"/>
        <v>0.9088844629999997</v>
      </c>
      <c r="H41" s="38">
        <f t="shared" si="1"/>
        <v>1.9748891639999897</v>
      </c>
      <c r="I41" s="38">
        <f t="shared" si="2"/>
        <v>2.6898125000000022</v>
      </c>
    </row>
    <row r="42" spans="1:10" x14ac:dyDescent="0.2">
      <c r="A42" s="4" t="s">
        <v>380</v>
      </c>
      <c r="B42" s="124">
        <v>42917</v>
      </c>
      <c r="C42" s="7">
        <v>58.684617488000001</v>
      </c>
      <c r="D42" s="7">
        <v>98.916350281000007</v>
      </c>
      <c r="E42" s="7">
        <v>48.156999999999996</v>
      </c>
      <c r="G42" s="38">
        <f t="shared" si="0"/>
        <v>0.99573851299999916</v>
      </c>
      <c r="H42" s="38">
        <f t="shared" si="1"/>
        <v>1.5098903440000129</v>
      </c>
      <c r="I42" s="38">
        <f t="shared" si="2"/>
        <v>3.3055312499999943</v>
      </c>
    </row>
    <row r="43" spans="1:10" x14ac:dyDescent="0.2">
      <c r="A43" s="4" t="s">
        <v>381</v>
      </c>
      <c r="B43" s="124">
        <v>43009</v>
      </c>
      <c r="C43" s="7">
        <v>59.365097288999998</v>
      </c>
      <c r="D43" s="7">
        <v>99.115091762000006</v>
      </c>
      <c r="E43" s="7">
        <v>55.265952380999998</v>
      </c>
      <c r="G43" s="38">
        <f t="shared" si="0"/>
        <v>0.85391554599999608</v>
      </c>
      <c r="H43" s="38">
        <f t="shared" si="1"/>
        <v>1.7475770710000091</v>
      </c>
      <c r="I43" s="38">
        <f t="shared" si="2"/>
        <v>6.0856398809999988</v>
      </c>
    </row>
    <row r="44" spans="1:10" x14ac:dyDescent="0.2">
      <c r="A44" s="4" t="s">
        <v>382</v>
      </c>
      <c r="B44" s="124">
        <v>43101</v>
      </c>
      <c r="C44" s="7">
        <v>59.684268213999999</v>
      </c>
      <c r="D44" s="7">
        <v>99.504219583999998</v>
      </c>
      <c r="E44" s="7">
        <v>62.462064515999998</v>
      </c>
      <c r="G44" s="38">
        <f t="shared" si="0"/>
        <v>1.4237994479999969</v>
      </c>
      <c r="H44" s="38">
        <f t="shared" si="1"/>
        <v>1.9225630809999927</v>
      </c>
      <c r="I44" s="38">
        <f t="shared" si="2"/>
        <v>10.826826421</v>
      </c>
    </row>
    <row r="45" spans="1:10" x14ac:dyDescent="0.2">
      <c r="A45" s="4" t="s">
        <v>383</v>
      </c>
      <c r="B45" s="124">
        <v>43191</v>
      </c>
      <c r="C45" s="7">
        <v>61.123800418000002</v>
      </c>
      <c r="D45" s="7">
        <v>99.651338171999996</v>
      </c>
      <c r="E45" s="7">
        <v>58.328125</v>
      </c>
      <c r="G45" s="38">
        <f t="shared" si="0"/>
        <v>2.7837697430000006</v>
      </c>
      <c r="H45" s="38">
        <f t="shared" si="1"/>
        <v>1.2859852790000019</v>
      </c>
      <c r="I45" s="38">
        <f t="shared" si="2"/>
        <v>10.178312499999997</v>
      </c>
    </row>
    <row r="46" spans="1:10" x14ac:dyDescent="0.2">
      <c r="A46" s="4" t="s">
        <v>384</v>
      </c>
      <c r="B46" s="124">
        <v>43282</v>
      </c>
      <c r="C46" s="7">
        <v>61.811589169999998</v>
      </c>
      <c r="D46" s="7">
        <v>100.82284581</v>
      </c>
      <c r="E46" s="7">
        <v>56</v>
      </c>
      <c r="G46" s="38">
        <f t="shared" si="0"/>
        <v>3.1269716819999971</v>
      </c>
      <c r="H46" s="38">
        <f t="shared" si="1"/>
        <v>1.9064955289999972</v>
      </c>
      <c r="I46" s="38">
        <f t="shared" si="2"/>
        <v>7.8430000000000035</v>
      </c>
    </row>
    <row r="47" spans="1:10" x14ac:dyDescent="0.2">
      <c r="A47" s="4" t="s">
        <v>385</v>
      </c>
      <c r="B47" s="124">
        <v>43374</v>
      </c>
      <c r="C47" s="7">
        <v>62.082852195999997</v>
      </c>
      <c r="D47" s="7">
        <v>100.79901674</v>
      </c>
      <c r="E47" s="7">
        <v>56</v>
      </c>
      <c r="G47" s="38">
        <f t="shared" si="0"/>
        <v>2.7177549069999998</v>
      </c>
      <c r="H47" s="38">
        <f t="shared" si="1"/>
        <v>1.6839249779999932</v>
      </c>
      <c r="I47" s="38">
        <f t="shared" si="2"/>
        <v>0.73404761900000182</v>
      </c>
    </row>
    <row r="48" spans="1:10" x14ac:dyDescent="0.2">
      <c r="A48" s="4" t="s">
        <v>386</v>
      </c>
      <c r="B48" s="124">
        <v>43466</v>
      </c>
      <c r="C48" s="7">
        <v>61.728009589000003</v>
      </c>
      <c r="D48" s="7">
        <v>101.19942125999999</v>
      </c>
      <c r="E48" s="7">
        <v>56</v>
      </c>
      <c r="G48" s="38">
        <f t="shared" si="0"/>
        <v>2.0437413750000033</v>
      </c>
      <c r="H48" s="38">
        <f t="shared" si="1"/>
        <v>1.6952016759999964</v>
      </c>
      <c r="I48" s="38">
        <f t="shared" si="2"/>
        <v>-6.4620645159999981</v>
      </c>
    </row>
    <row r="49" spans="1:9" x14ac:dyDescent="0.2">
      <c r="A49" s="4" t="s">
        <v>387</v>
      </c>
      <c r="B49" s="124">
        <v>43556</v>
      </c>
      <c r="C49" s="7">
        <v>62.444838435000001</v>
      </c>
      <c r="D49" s="7">
        <v>101.42066908</v>
      </c>
      <c r="E49" s="7">
        <v>56.65625</v>
      </c>
      <c r="G49" s="38">
        <f t="shared" si="0"/>
        <v>1.3210380169999993</v>
      </c>
      <c r="H49" s="38">
        <f t="shared" si="1"/>
        <v>1.7693309080000006</v>
      </c>
      <c r="I49" s="38">
        <f t="shared" si="2"/>
        <v>-1.671875</v>
      </c>
    </row>
    <row r="50" spans="1:9" x14ac:dyDescent="0.2">
      <c r="A50" s="4" t="s">
        <v>388</v>
      </c>
      <c r="B50" s="124">
        <v>43647</v>
      </c>
      <c r="C50" s="7">
        <v>62.633555612999999</v>
      </c>
      <c r="D50" s="7">
        <v>102.54089347</v>
      </c>
      <c r="E50" s="7">
        <v>58</v>
      </c>
      <c r="G50" s="38">
        <f t="shared" si="0"/>
        <v>0.82196644300000088</v>
      </c>
      <c r="H50" s="38">
        <f t="shared" si="1"/>
        <v>1.7180476599999963</v>
      </c>
      <c r="I50" s="38">
        <f t="shared" si="2"/>
        <v>2</v>
      </c>
    </row>
    <row r="51" spans="1:9" x14ac:dyDescent="0.2">
      <c r="A51" s="6" t="s">
        <v>389</v>
      </c>
      <c r="B51" s="125">
        <v>43739</v>
      </c>
      <c r="C51" s="85">
        <v>62.658205391999999</v>
      </c>
      <c r="D51" s="85">
        <v>102.51768539</v>
      </c>
      <c r="E51" s="85">
        <v>59.328125</v>
      </c>
      <c r="F51" s="12"/>
      <c r="G51" s="86">
        <f t="shared" si="0"/>
        <v>0.57535319600000179</v>
      </c>
      <c r="H51" s="86">
        <f t="shared" si="1"/>
        <v>1.7186686499999979</v>
      </c>
      <c r="I51" s="86">
        <f t="shared" si="2"/>
        <v>3.328125</v>
      </c>
    </row>
    <row r="52" spans="1:9" x14ac:dyDescent="0.2">
      <c r="A52" t="s">
        <v>360</v>
      </c>
      <c r="D52" s="7"/>
    </row>
    <row r="53" spans="1:9" x14ac:dyDescent="0.2">
      <c r="D53" s="7"/>
    </row>
    <row r="54" spans="1:9" x14ac:dyDescent="0.2">
      <c r="A54" s="6"/>
      <c r="B54" s="6" t="s">
        <v>0</v>
      </c>
    </row>
    <row r="55" spans="1:9" x14ac:dyDescent="0.2">
      <c r="A55">
        <v>12.5</v>
      </c>
      <c r="B55" s="22">
        <v>-6</v>
      </c>
    </row>
    <row r="56" spans="1:9" x14ac:dyDescent="0.2">
      <c r="A56">
        <v>12.5</v>
      </c>
      <c r="B56" s="22">
        <v>6</v>
      </c>
    </row>
  </sheetData>
  <mergeCells count="2">
    <mergeCell ref="G25:I25"/>
    <mergeCell ref="C27:D27"/>
  </mergeCells>
  <phoneticPr fontId="0" type="noConversion"/>
  <hyperlinks>
    <hyperlink ref="A3" location="Contents!B4" display="Return to Contents"/>
  </hyperlinks>
  <pageMargins left="0.75" right="0.75" top="1" bottom="1" header="0.5" footer="0.5"/>
  <pageSetup scale="89" fitToHeight="2" orientation="landscape" r:id="rId1"/>
  <headerFooter alignWithMargins="0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">
    <pageSetUpPr fitToPage="1"/>
  </sheetPr>
  <dimension ref="A2:D48"/>
  <sheetViews>
    <sheetView workbookViewId="0"/>
  </sheetViews>
  <sheetFormatPr defaultRowHeight="12.75" x14ac:dyDescent="0.2"/>
  <cols>
    <col min="2" max="2" width="9.140625" style="7"/>
  </cols>
  <sheetData>
    <row r="2" spans="1:1" ht="15.75" x14ac:dyDescent="0.25">
      <c r="A2" s="63" t="s">
        <v>358</v>
      </c>
    </row>
    <row r="3" spans="1:1" x14ac:dyDescent="0.2">
      <c r="A3" s="29" t="s">
        <v>32</v>
      </c>
    </row>
    <row r="25" spans="2:4" x14ac:dyDescent="0.2">
      <c r="B25" s="4"/>
      <c r="C25" s="8" t="s">
        <v>51</v>
      </c>
    </row>
    <row r="26" spans="2:4" x14ac:dyDescent="0.2">
      <c r="B26" s="4"/>
      <c r="C26" s="8" t="s">
        <v>31</v>
      </c>
      <c r="D26" t="s">
        <v>390</v>
      </c>
    </row>
    <row r="27" spans="2:4" x14ac:dyDescent="0.2">
      <c r="B27" s="6" t="s">
        <v>17</v>
      </c>
      <c r="C27" s="43" t="s">
        <v>60</v>
      </c>
      <c r="D27" s="12"/>
    </row>
    <row r="28" spans="2:4" x14ac:dyDescent="0.2">
      <c r="B28" s="20">
        <v>2006</v>
      </c>
      <c r="C28" s="187"/>
      <c r="D28" s="7">
        <f>AVERAGE($C$29:$C$39)</f>
        <v>2.3056405999363641</v>
      </c>
    </row>
    <row r="29" spans="2:4" x14ac:dyDescent="0.2">
      <c r="B29">
        <v>2007</v>
      </c>
      <c r="C29" s="38">
        <v>2.0908904110000002</v>
      </c>
      <c r="D29" s="7">
        <f>AVERAGE($C$29:$C$39)</f>
        <v>2.3056405999363641</v>
      </c>
    </row>
    <row r="30" spans="2:4" x14ac:dyDescent="0.2">
      <c r="B30">
        <v>2008</v>
      </c>
      <c r="C30" s="38">
        <v>1.3971859712000001</v>
      </c>
      <c r="D30" s="7">
        <f t="shared" ref="D30:D42" si="0">AVERAGE($C$29:$C$39)</f>
        <v>2.3056405999363641</v>
      </c>
    </row>
    <row r="31" spans="2:4" x14ac:dyDescent="0.2">
      <c r="B31">
        <v>2009</v>
      </c>
      <c r="C31" s="38">
        <v>3.7938767950000001</v>
      </c>
      <c r="D31" s="7">
        <f t="shared" si="0"/>
        <v>2.3056405999363641</v>
      </c>
    </row>
    <row r="32" spans="2:4" x14ac:dyDescent="0.2">
      <c r="B32">
        <v>2010</v>
      </c>
      <c r="C32" s="38">
        <v>3.9796438959999998</v>
      </c>
      <c r="D32" s="7">
        <f t="shared" si="0"/>
        <v>2.3056405999363641</v>
      </c>
    </row>
    <row r="33" spans="2:4" x14ac:dyDescent="0.2">
      <c r="B33">
        <v>2011</v>
      </c>
      <c r="C33" s="38">
        <v>3.0467075916000002</v>
      </c>
      <c r="D33" s="7">
        <f t="shared" si="0"/>
        <v>2.3056405999363641</v>
      </c>
    </row>
    <row r="34" spans="2:4" x14ac:dyDescent="0.2">
      <c r="B34">
        <v>2012</v>
      </c>
      <c r="C34" s="38">
        <v>2.1222317841999998</v>
      </c>
      <c r="D34" s="7">
        <f t="shared" si="0"/>
        <v>2.3056405999363641</v>
      </c>
    </row>
    <row r="35" spans="2:4" x14ac:dyDescent="0.2">
      <c r="B35">
        <v>2013</v>
      </c>
      <c r="C35" s="38">
        <v>2.1555079467999998</v>
      </c>
      <c r="D35" s="7">
        <f t="shared" si="0"/>
        <v>2.3056405999363641</v>
      </c>
    </row>
    <row r="36" spans="2:4" x14ac:dyDescent="0.2">
      <c r="B36">
        <v>2014</v>
      </c>
      <c r="C36" s="38">
        <v>2.0733064207999998</v>
      </c>
      <c r="D36" s="7">
        <f t="shared" si="0"/>
        <v>2.3056405999363641</v>
      </c>
    </row>
    <row r="37" spans="2:4" x14ac:dyDescent="0.2">
      <c r="B37">
        <v>2015</v>
      </c>
      <c r="C37" s="38">
        <v>1.4588789589</v>
      </c>
      <c r="D37" s="7">
        <f t="shared" si="0"/>
        <v>2.3056405999363641</v>
      </c>
    </row>
    <row r="38" spans="2:4" x14ac:dyDescent="0.2">
      <c r="B38">
        <v>2016</v>
      </c>
      <c r="C38" s="38">
        <v>1.1465592896000001</v>
      </c>
      <c r="D38" s="7">
        <f t="shared" si="0"/>
        <v>2.3056405999363641</v>
      </c>
    </row>
    <row r="39" spans="2:4" x14ac:dyDescent="0.2">
      <c r="B39">
        <v>2017</v>
      </c>
      <c r="C39" s="38">
        <v>2.0972575342000002</v>
      </c>
      <c r="D39" s="7">
        <f t="shared" si="0"/>
        <v>2.3056405999363641</v>
      </c>
    </row>
    <row r="40" spans="2:4" x14ac:dyDescent="0.2">
      <c r="B40">
        <v>2018</v>
      </c>
      <c r="C40" s="38">
        <v>1.8686931507</v>
      </c>
      <c r="D40" s="7">
        <f t="shared" si="0"/>
        <v>2.3056405999363641</v>
      </c>
    </row>
    <row r="41" spans="2:4" x14ac:dyDescent="0.2">
      <c r="B41">
        <v>2019</v>
      </c>
      <c r="C41" s="38">
        <v>1.3382328767</v>
      </c>
      <c r="D41" s="7">
        <f t="shared" si="0"/>
        <v>2.3056405999363641</v>
      </c>
    </row>
    <row r="42" spans="2:4" x14ac:dyDescent="0.2">
      <c r="B42" s="12">
        <f>B41+1</f>
        <v>2020</v>
      </c>
      <c r="C42" s="86"/>
      <c r="D42" s="85">
        <f t="shared" si="0"/>
        <v>2.3056405999363641</v>
      </c>
    </row>
    <row r="43" spans="2:4" x14ac:dyDescent="0.2">
      <c r="B43" t="s">
        <v>360</v>
      </c>
    </row>
    <row r="44" spans="2:4" x14ac:dyDescent="0.2">
      <c r="B44" t="str">
        <f>"Note: Shaded area represents "&amp;$D$26&amp;" ("&amp;ROUND($D$42,1)&amp;" million barrels per day)."</f>
        <v>Note: Shaded area represents 2007-2017 average (2.3 million barrels per day).</v>
      </c>
    </row>
    <row r="45" spans="2:4" x14ac:dyDescent="0.2">
      <c r="B45"/>
    </row>
    <row r="46" spans="2:4" x14ac:dyDescent="0.2">
      <c r="B46" s="6"/>
      <c r="C46" s="143" t="s">
        <v>0</v>
      </c>
    </row>
    <row r="47" spans="2:4" x14ac:dyDescent="0.2">
      <c r="B47">
        <v>11</v>
      </c>
      <c r="C47">
        <v>0</v>
      </c>
    </row>
    <row r="48" spans="2:4" x14ac:dyDescent="0.2">
      <c r="B48" s="12">
        <v>11</v>
      </c>
      <c r="C48" s="12">
        <v>1</v>
      </c>
    </row>
  </sheetData>
  <phoneticPr fontId="0" type="noConversion"/>
  <hyperlinks>
    <hyperlink ref="A3" location="Contents!B4" display="Return to Contents"/>
  </hyperlinks>
  <pageMargins left="0.75" right="0.75" top="1" bottom="1" header="0.5" footer="0.5"/>
  <pageSetup scale="89" fitToHeight="2" orientation="landscape" r:id="rId1"/>
  <headerFooter alignWithMargins="0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>
    <pageSetUpPr fitToPage="1"/>
  </sheetPr>
  <dimension ref="A2:H118"/>
  <sheetViews>
    <sheetView workbookViewId="0"/>
  </sheetViews>
  <sheetFormatPr defaultRowHeight="12.75" x14ac:dyDescent="0.2"/>
  <sheetData>
    <row r="2" spans="1:1" ht="15.75" x14ac:dyDescent="0.25">
      <c r="A2" s="63" t="s">
        <v>358</v>
      </c>
    </row>
    <row r="3" spans="1:1" x14ac:dyDescent="0.2">
      <c r="A3" s="29" t="s">
        <v>32</v>
      </c>
    </row>
    <row r="25" spans="1:8" x14ac:dyDescent="0.2">
      <c r="B25" s="209" t="s">
        <v>302</v>
      </c>
      <c r="C25" s="210"/>
      <c r="D25" s="210"/>
      <c r="E25" s="210"/>
    </row>
    <row r="26" spans="1:8" x14ac:dyDescent="0.2">
      <c r="B26" s="210"/>
      <c r="C26" s="210"/>
      <c r="D26" s="210"/>
      <c r="E26" s="210"/>
    </row>
    <row r="27" spans="1:8" x14ac:dyDescent="0.2">
      <c r="A27" s="4"/>
      <c r="B27" s="106" t="s">
        <v>303</v>
      </c>
      <c r="C27" s="208" t="s">
        <v>391</v>
      </c>
      <c r="D27" s="208"/>
      <c r="E27" s="208"/>
    </row>
    <row r="28" spans="1:8" x14ac:dyDescent="0.2">
      <c r="A28" s="6"/>
      <c r="B28" s="6" t="s">
        <v>24</v>
      </c>
      <c r="C28" s="57" t="s">
        <v>13</v>
      </c>
      <c r="D28" s="57" t="s">
        <v>14</v>
      </c>
      <c r="E28" s="58" t="s">
        <v>23</v>
      </c>
    </row>
    <row r="29" spans="1:8" x14ac:dyDescent="0.2">
      <c r="A29" s="2">
        <v>41275</v>
      </c>
      <c r="B29" s="16">
        <v>57.003810510000001</v>
      </c>
      <c r="C29" s="61">
        <f>+MIN($B$29,$B$41,$B$53,$B$65,$B$77)</f>
        <v>54.897435981999998</v>
      </c>
      <c r="D29" s="61">
        <f>+MAX($B$29,$B$41,$B$53,$B$65,$B$77)</f>
        <v>65.023579914999999</v>
      </c>
      <c r="E29" s="22">
        <f t="shared" ref="E29:E92" si="0">D29-C29</f>
        <v>10.126143933000002</v>
      </c>
      <c r="G29" s="61"/>
      <c r="H29" s="22"/>
    </row>
    <row r="30" spans="1:8" x14ac:dyDescent="0.2">
      <c r="A30" s="2">
        <v>41306</v>
      </c>
      <c r="B30" s="16">
        <v>58.231786325999998</v>
      </c>
      <c r="C30" s="61">
        <f>+MIN($B$30,$B$42,$B$54,$B$66,$B$78)</f>
        <v>56.469029079000002</v>
      </c>
      <c r="D30" s="61">
        <f>+MAX($B$30,$B$42,$B$54,$B$66,$B$78)</f>
        <v>64.224616600999994</v>
      </c>
      <c r="E30" s="22">
        <f t="shared" si="0"/>
        <v>7.7555875219999919</v>
      </c>
      <c r="G30" s="61"/>
      <c r="H30" s="22"/>
    </row>
    <row r="31" spans="1:8" x14ac:dyDescent="0.2">
      <c r="A31" s="2">
        <v>41334</v>
      </c>
      <c r="B31" s="16">
        <v>57.590903423999997</v>
      </c>
      <c r="C31" s="61">
        <f>+MIN($B$31,$B$43,$B$55,$B$67,$B$79)</f>
        <v>57.005357973000002</v>
      </c>
      <c r="D31" s="61">
        <f>+MAX($B$31,$B$43,$B$55,$B$67,$B$79)</f>
        <v>65.550964635</v>
      </c>
      <c r="E31" s="22">
        <f t="shared" si="0"/>
        <v>8.5456066619999973</v>
      </c>
      <c r="G31" s="61"/>
      <c r="H31" s="22"/>
    </row>
    <row r="32" spans="1:8" x14ac:dyDescent="0.2">
      <c r="A32" s="2">
        <v>41365</v>
      </c>
      <c r="B32" s="16">
        <v>58.171436417999999</v>
      </c>
      <c r="C32" s="61">
        <f>+MIN($B$32,$B$44,$B$56,$B$68,$B$80)</f>
        <v>58.171436417999999</v>
      </c>
      <c r="D32" s="61">
        <f>+MAX($B$32,$B$44,$B$56,$B$68,$B$80)</f>
        <v>66.451332206000004</v>
      </c>
      <c r="E32" s="22">
        <f t="shared" si="0"/>
        <v>8.2798957880000046</v>
      </c>
      <c r="G32" s="61"/>
      <c r="H32" s="22"/>
    </row>
    <row r="33" spans="1:8" x14ac:dyDescent="0.2">
      <c r="A33" s="2">
        <v>41395</v>
      </c>
      <c r="B33" s="16">
        <v>57.993044619000003</v>
      </c>
      <c r="C33" s="61">
        <f>+MIN($B$33,$B$45,$B$57,$B$69,$B$81)</f>
        <v>57.993044619000003</v>
      </c>
      <c r="D33" s="61">
        <f>+MAX($B$33,$B$45,$B$57,$B$69,$B$81)</f>
        <v>65.476493744999999</v>
      </c>
      <c r="E33" s="22">
        <f t="shared" si="0"/>
        <v>7.4834491259999965</v>
      </c>
      <c r="G33" s="61"/>
      <c r="H33" s="22"/>
    </row>
    <row r="34" spans="1:8" x14ac:dyDescent="0.2">
      <c r="A34" s="2">
        <v>41426</v>
      </c>
      <c r="B34" s="16">
        <v>56.343992556000003</v>
      </c>
      <c r="C34" s="61">
        <f>+MIN($B$34,$B$46,$B$58,$B$70,$B$82)</f>
        <v>56.343992556000003</v>
      </c>
      <c r="D34" s="61">
        <f>+MAX($B$34,$B$46,$B$58,$B$70,$B$82)</f>
        <v>65.507941199000001</v>
      </c>
      <c r="E34" s="22">
        <f t="shared" si="0"/>
        <v>9.1639486429999977</v>
      </c>
      <c r="G34" s="61"/>
      <c r="H34" s="22"/>
    </row>
    <row r="35" spans="1:8" x14ac:dyDescent="0.2">
      <c r="A35" s="2">
        <v>41456</v>
      </c>
      <c r="B35" s="16">
        <v>57.229009578000003</v>
      </c>
      <c r="C35" s="61">
        <f>+MIN($B$35,$B$47,$B$59,$B$71,$B$83)</f>
        <v>57.229009578000003</v>
      </c>
      <c r="D35" s="61">
        <f>+MAX($B$35,$B$47,$B$59,$B$71,$B$83)</f>
        <v>64.441304768999998</v>
      </c>
      <c r="E35" s="22">
        <f t="shared" si="0"/>
        <v>7.2122951909999955</v>
      </c>
      <c r="G35" s="61"/>
      <c r="H35" s="22"/>
    </row>
    <row r="36" spans="1:8" x14ac:dyDescent="0.2">
      <c r="A36" s="2">
        <v>41487</v>
      </c>
      <c r="B36" s="16">
        <v>57.711898046000002</v>
      </c>
      <c r="C36" s="61">
        <f>+MIN($B$36,$B$48,$B$60,$B$72,$B$84)</f>
        <v>57.711898046000002</v>
      </c>
      <c r="D36" s="61">
        <f>+MAX($B$36,$B$48,$B$60,$B$72,$B$84)</f>
        <v>65.332170575000006</v>
      </c>
      <c r="E36" s="22">
        <f t="shared" si="0"/>
        <v>7.6202725290000046</v>
      </c>
      <c r="G36" s="61"/>
      <c r="H36" s="22"/>
    </row>
    <row r="37" spans="1:8" x14ac:dyDescent="0.2">
      <c r="A37" s="2">
        <v>41518</v>
      </c>
      <c r="B37" s="16">
        <v>57.609909872000003</v>
      </c>
      <c r="C37" s="61">
        <f>+MIN($B$37,$B$49,$B$61,$B$73,$B$85)</f>
        <v>57.609909872000003</v>
      </c>
      <c r="D37" s="61">
        <f>+MAX($B$37,$B$49,$B$61,$B$73,$B$85)</f>
        <v>65.579640244000004</v>
      </c>
      <c r="E37" s="22">
        <f t="shared" si="0"/>
        <v>7.9697303720000008</v>
      </c>
      <c r="G37" s="61"/>
      <c r="H37" s="22"/>
    </row>
    <row r="38" spans="1:8" x14ac:dyDescent="0.2">
      <c r="A38" s="2">
        <v>41548</v>
      </c>
      <c r="B38" s="16">
        <v>56.140664594</v>
      </c>
      <c r="C38" s="61">
        <f>+MIN($B$38,$B$50,$B$62,$B$74,$B$86)</f>
        <v>56.140664594</v>
      </c>
      <c r="D38" s="61">
        <f>+MAX($B$38,$B$50,$B$62,$B$74,$B$86)</f>
        <v>64.480843176999997</v>
      </c>
      <c r="E38" s="22">
        <f t="shared" si="0"/>
        <v>8.3401785829999966</v>
      </c>
      <c r="G38" s="61"/>
      <c r="H38" s="22"/>
    </row>
    <row r="39" spans="1:8" x14ac:dyDescent="0.2">
      <c r="A39" s="2">
        <v>41579</v>
      </c>
      <c r="B39" s="16">
        <v>56.002136743999998</v>
      </c>
      <c r="C39" s="61">
        <f>+MIN($B$39,$B$51,$B$63,$B$75,$B$87)</f>
        <v>56.002136743999998</v>
      </c>
      <c r="D39" s="61">
        <f>+MAX($B$39,$B$51,$B$63,$B$75,$B$87)</f>
        <v>62.702067861000003</v>
      </c>
      <c r="E39" s="22">
        <f t="shared" si="0"/>
        <v>6.6999311170000055</v>
      </c>
      <c r="G39" s="61"/>
      <c r="H39" s="22"/>
    </row>
    <row r="40" spans="1:8" x14ac:dyDescent="0.2">
      <c r="A40" s="2">
        <v>41609</v>
      </c>
      <c r="B40" s="16">
        <v>55.985081747000002</v>
      </c>
      <c r="C40" s="61">
        <f>+MIN($B$40,$B$52,$B$64,$B$76,$B$88)</f>
        <v>55.985081747000002</v>
      </c>
      <c r="D40" s="61">
        <f>+MAX($B$40,$B$52,$B$64,$B$76,$B$88)</f>
        <v>65.525846454000003</v>
      </c>
      <c r="E40" s="22">
        <f t="shared" si="0"/>
        <v>9.540764707000001</v>
      </c>
      <c r="G40" s="61"/>
      <c r="H40" s="22"/>
    </row>
    <row r="41" spans="1:8" x14ac:dyDescent="0.2">
      <c r="A41" s="2">
        <v>41640</v>
      </c>
      <c r="B41" s="16">
        <v>54.897435981999998</v>
      </c>
      <c r="C41" s="61">
        <f>+MIN($B$29,$B$41,$B$53,$B$65,$B$77)</f>
        <v>54.897435981999998</v>
      </c>
      <c r="D41" s="61">
        <f>+MAX($B$29,$B$41,$B$53,$B$65,$B$77)</f>
        <v>65.023579914999999</v>
      </c>
      <c r="E41" s="22">
        <f t="shared" si="0"/>
        <v>10.126143933000002</v>
      </c>
      <c r="G41" s="61"/>
      <c r="H41" s="22"/>
    </row>
    <row r="42" spans="1:8" x14ac:dyDescent="0.2">
      <c r="A42" s="2">
        <v>41671</v>
      </c>
      <c r="B42" s="16">
        <v>56.469029079000002</v>
      </c>
      <c r="C42" s="61">
        <f>+MIN($B$30,$B$42,$B$54,$B$66,$B$78)</f>
        <v>56.469029079000002</v>
      </c>
      <c r="D42" s="61">
        <f>+MAX($B$30,$B$42,$B$54,$B$66,$B$78)</f>
        <v>64.224616600999994</v>
      </c>
      <c r="E42" s="22">
        <f t="shared" si="0"/>
        <v>7.7555875219999919</v>
      </c>
      <c r="G42" s="61"/>
      <c r="H42" s="22"/>
    </row>
    <row r="43" spans="1:8" x14ac:dyDescent="0.2">
      <c r="A43" s="2">
        <v>41699</v>
      </c>
      <c r="B43" s="16">
        <v>57.005357973000002</v>
      </c>
      <c r="C43" s="61">
        <f>+MIN($B$31,$B$43,$B$55,$B$67,$B$79)</f>
        <v>57.005357973000002</v>
      </c>
      <c r="D43" s="61">
        <f>+MAX($B$31,$B$43,$B$55,$B$67,$B$79)</f>
        <v>65.550964635</v>
      </c>
      <c r="E43" s="22">
        <f t="shared" si="0"/>
        <v>8.5456066619999973</v>
      </c>
      <c r="G43" s="61"/>
      <c r="H43" s="22"/>
    </row>
    <row r="44" spans="1:8" x14ac:dyDescent="0.2">
      <c r="A44" s="2">
        <v>41730</v>
      </c>
      <c r="B44" s="16">
        <v>58.307638840000003</v>
      </c>
      <c r="C44" s="61">
        <f>+MIN($B$32,$B$44,$B$56,$B$68,$B$80)</f>
        <v>58.171436417999999</v>
      </c>
      <c r="D44" s="61">
        <f>+MAX($B$32,$B$44,$B$56,$B$68,$B$80)</f>
        <v>66.451332206000004</v>
      </c>
      <c r="E44" s="22">
        <f t="shared" si="0"/>
        <v>8.2798957880000046</v>
      </c>
      <c r="G44" s="61"/>
      <c r="H44" s="22"/>
    </row>
    <row r="45" spans="1:8" x14ac:dyDescent="0.2">
      <c r="A45" s="2">
        <v>41760</v>
      </c>
      <c r="B45" s="16">
        <v>58.73224029</v>
      </c>
      <c r="C45" s="61">
        <f>+MIN($B$33,$B$45,$B$57,$B$69,$B$81)</f>
        <v>57.993044619000003</v>
      </c>
      <c r="D45" s="61">
        <f>+MAX($B$33,$B$45,$B$57,$B$69,$B$81)</f>
        <v>65.476493744999999</v>
      </c>
      <c r="E45" s="22">
        <f t="shared" si="0"/>
        <v>7.4834491259999965</v>
      </c>
      <c r="G45" s="61"/>
      <c r="H45" s="22"/>
    </row>
    <row r="46" spans="1:8" x14ac:dyDescent="0.2">
      <c r="A46" s="2">
        <v>41791</v>
      </c>
      <c r="B46" s="16">
        <v>57.204176343</v>
      </c>
      <c r="C46" s="61">
        <f>+MIN($B$34,$B$46,$B$58,$B$70,$B$82)</f>
        <v>56.343992556000003</v>
      </c>
      <c r="D46" s="61">
        <f>+MAX($B$34,$B$46,$B$58,$B$70,$B$82)</f>
        <v>65.507941199000001</v>
      </c>
      <c r="E46" s="22">
        <f t="shared" si="0"/>
        <v>9.1639486429999977</v>
      </c>
      <c r="G46" s="61"/>
      <c r="H46" s="22"/>
    </row>
    <row r="47" spans="1:8" x14ac:dyDescent="0.2">
      <c r="A47" s="2">
        <v>41821</v>
      </c>
      <c r="B47" s="16">
        <v>58.204012480000003</v>
      </c>
      <c r="C47" s="61">
        <f>+MIN($B$35,$B$47,$B$59,$B$71,$B$83)</f>
        <v>57.229009578000003</v>
      </c>
      <c r="D47" s="61">
        <f>+MAX($B$35,$B$47,$B$59,$B$71,$B$83)</f>
        <v>64.441304768999998</v>
      </c>
      <c r="E47" s="22">
        <f t="shared" si="0"/>
        <v>7.2122951909999955</v>
      </c>
      <c r="G47" s="61"/>
      <c r="H47" s="22"/>
    </row>
    <row r="48" spans="1:8" x14ac:dyDescent="0.2">
      <c r="A48" s="2">
        <v>41852</v>
      </c>
      <c r="B48" s="16">
        <v>58.827069231000003</v>
      </c>
      <c r="C48" s="61">
        <f>+MIN($B$36,$B$48,$B$60,$B$72,$B$84)</f>
        <v>57.711898046000002</v>
      </c>
      <c r="D48" s="61">
        <f>+MAX($B$36,$B$48,$B$60,$B$72,$B$84)</f>
        <v>65.332170575000006</v>
      </c>
      <c r="E48" s="22">
        <f t="shared" si="0"/>
        <v>7.6202725290000046</v>
      </c>
      <c r="G48" s="61"/>
      <c r="H48" s="22"/>
    </row>
    <row r="49" spans="1:8" x14ac:dyDescent="0.2">
      <c r="A49" s="2">
        <v>41883</v>
      </c>
      <c r="B49" s="16">
        <v>58.425410262</v>
      </c>
      <c r="C49" s="61">
        <f>+MIN($B$37,$B$49,$B$61,$B$73,$B$85)</f>
        <v>57.609909872000003</v>
      </c>
      <c r="D49" s="61">
        <f>+MAX($B$37,$B$49,$B$61,$B$73,$B$85)</f>
        <v>65.579640244000004</v>
      </c>
      <c r="E49" s="22">
        <f t="shared" si="0"/>
        <v>7.9697303720000008</v>
      </c>
      <c r="G49" s="61"/>
      <c r="H49" s="22"/>
    </row>
    <row r="50" spans="1:8" x14ac:dyDescent="0.2">
      <c r="A50" s="2">
        <v>41913</v>
      </c>
      <c r="B50" s="16">
        <v>59.071160358</v>
      </c>
      <c r="C50" s="61">
        <f>+MIN($B$38,$B$50,$B$62,$B$74,$B$86)</f>
        <v>56.140664594</v>
      </c>
      <c r="D50" s="61">
        <f>+MAX($B$38,$B$50,$B$62,$B$74,$B$86)</f>
        <v>64.480843176999997</v>
      </c>
      <c r="E50" s="22">
        <f t="shared" si="0"/>
        <v>8.3401785829999966</v>
      </c>
      <c r="G50" s="61"/>
      <c r="H50" s="22"/>
    </row>
    <row r="51" spans="1:8" x14ac:dyDescent="0.2">
      <c r="A51" s="2">
        <v>41944</v>
      </c>
      <c r="B51" s="16">
        <v>57.273084861999997</v>
      </c>
      <c r="C51" s="61">
        <f>+MIN($B$39,$B$51,$B$63,$B$75,$B$87)</f>
        <v>56.002136743999998</v>
      </c>
      <c r="D51" s="61">
        <f>+MAX($B$39,$B$51,$B$63,$B$75,$B$87)</f>
        <v>62.702067861000003</v>
      </c>
      <c r="E51" s="22">
        <f t="shared" si="0"/>
        <v>6.6999311170000055</v>
      </c>
      <c r="G51" s="61"/>
      <c r="H51" s="22"/>
    </row>
    <row r="52" spans="1:8" x14ac:dyDescent="0.2">
      <c r="A52" s="2">
        <v>41974</v>
      </c>
      <c r="B52" s="16">
        <v>58.914228442000002</v>
      </c>
      <c r="C52" s="61">
        <f>+MIN($B$40,$B$52,$B$64,$B$76,$B$88)</f>
        <v>55.985081747000002</v>
      </c>
      <c r="D52" s="61">
        <f>+MAX($B$40,$B$52,$B$64,$B$76,$B$88)</f>
        <v>65.525846454000003</v>
      </c>
      <c r="E52" s="22">
        <f t="shared" si="0"/>
        <v>9.540764707000001</v>
      </c>
      <c r="G52" s="61"/>
      <c r="H52" s="22"/>
    </row>
    <row r="53" spans="1:8" x14ac:dyDescent="0.2">
      <c r="A53" s="2">
        <v>42005</v>
      </c>
      <c r="B53" s="16">
        <v>57.012223722000002</v>
      </c>
      <c r="C53" s="61">
        <f>+MIN($B$29,$B$41,$B$53,$B$65,$B$77)</f>
        <v>54.897435981999998</v>
      </c>
      <c r="D53" s="61">
        <f>+MAX($B$29,$B$41,$B$53,$B$65,$B$77)</f>
        <v>65.023579914999999</v>
      </c>
      <c r="E53" s="22">
        <f t="shared" si="0"/>
        <v>10.126143933000002</v>
      </c>
      <c r="G53" s="61"/>
      <c r="H53" s="22"/>
    </row>
    <row r="54" spans="1:8" x14ac:dyDescent="0.2">
      <c r="A54" s="2">
        <v>42036</v>
      </c>
      <c r="B54" s="16">
        <v>58.939040800999997</v>
      </c>
      <c r="C54" s="61">
        <f>+MIN($B$30,$B$42,$B$54,$B$66,$B$78)</f>
        <v>56.469029079000002</v>
      </c>
      <c r="D54" s="61">
        <f>+MAX($B$30,$B$42,$B$54,$B$66,$B$78)</f>
        <v>64.224616600999994</v>
      </c>
      <c r="E54" s="22">
        <f t="shared" si="0"/>
        <v>7.7555875219999919</v>
      </c>
      <c r="G54" s="61"/>
      <c r="H54" s="22"/>
    </row>
    <row r="55" spans="1:8" x14ac:dyDescent="0.2">
      <c r="A55" s="2">
        <v>42064</v>
      </c>
      <c r="B55" s="16">
        <v>60.580342825000002</v>
      </c>
      <c r="C55" s="61">
        <f>+MIN($B$31,$B$43,$B$55,$B$67,$B$79)</f>
        <v>57.005357973000002</v>
      </c>
      <c r="D55" s="61">
        <f>+MAX($B$31,$B$43,$B$55,$B$67,$B$79)</f>
        <v>65.550964635</v>
      </c>
      <c r="E55" s="22">
        <f t="shared" si="0"/>
        <v>8.5456066619999973</v>
      </c>
      <c r="G55" s="61"/>
      <c r="H55" s="22"/>
    </row>
    <row r="56" spans="1:8" x14ac:dyDescent="0.2">
      <c r="A56" s="2">
        <v>42095</v>
      </c>
      <c r="B56" s="16">
        <v>62.895073238000002</v>
      </c>
      <c r="C56" s="61">
        <f>+MIN($B$32,$B$44,$B$56,$B$68,$B$80)</f>
        <v>58.171436417999999</v>
      </c>
      <c r="D56" s="61">
        <f>+MAX($B$32,$B$44,$B$56,$B$68,$B$80)</f>
        <v>66.451332206000004</v>
      </c>
      <c r="E56" s="22">
        <f t="shared" si="0"/>
        <v>8.2798957880000046</v>
      </c>
      <c r="G56" s="61"/>
      <c r="H56" s="22"/>
    </row>
    <row r="57" spans="1:8" x14ac:dyDescent="0.2">
      <c r="A57" s="2">
        <v>42125</v>
      </c>
      <c r="B57" s="16">
        <v>61.809778240999997</v>
      </c>
      <c r="C57" s="61">
        <f>+MIN($B$33,$B$45,$B$57,$B$69,$B$81)</f>
        <v>57.993044619000003</v>
      </c>
      <c r="D57" s="61">
        <f>+MAX($B$33,$B$45,$B$57,$B$69,$B$81)</f>
        <v>65.476493744999999</v>
      </c>
      <c r="E57" s="22">
        <f t="shared" si="0"/>
        <v>7.4834491259999965</v>
      </c>
      <c r="G57" s="61"/>
      <c r="H57" s="22"/>
    </row>
    <row r="58" spans="1:8" x14ac:dyDescent="0.2">
      <c r="A58" s="2">
        <v>42156</v>
      </c>
      <c r="B58" s="16">
        <v>60.778735806999997</v>
      </c>
      <c r="C58" s="61">
        <f>+MIN($B$34,$B$46,$B$58,$B$70,$B$82)</f>
        <v>56.343992556000003</v>
      </c>
      <c r="D58" s="61">
        <f>+MAX($B$34,$B$46,$B$58,$B$70,$B$82)</f>
        <v>65.507941199000001</v>
      </c>
      <c r="E58" s="22">
        <f t="shared" si="0"/>
        <v>9.1639486429999977</v>
      </c>
      <c r="G58" s="61"/>
      <c r="H58" s="22"/>
    </row>
    <row r="59" spans="1:8" x14ac:dyDescent="0.2">
      <c r="A59" s="2">
        <v>42186</v>
      </c>
      <c r="B59" s="16">
        <v>61.271225401000002</v>
      </c>
      <c r="C59" s="61">
        <f>+MIN($B$35,$B$47,$B$59,$B$71,$B$83)</f>
        <v>57.229009578000003</v>
      </c>
      <c r="D59" s="61">
        <f>+MAX($B$35,$B$47,$B$59,$B$71,$B$83)</f>
        <v>64.441304768999998</v>
      </c>
      <c r="E59" s="22">
        <f t="shared" si="0"/>
        <v>7.2122951909999955</v>
      </c>
      <c r="G59" s="61"/>
      <c r="H59" s="22"/>
    </row>
    <row r="60" spans="1:8" x14ac:dyDescent="0.2">
      <c r="A60" s="2">
        <v>42217</v>
      </c>
      <c r="B60" s="16">
        <v>62.785689619999999</v>
      </c>
      <c r="C60" s="61">
        <f>+MIN($B$36,$B$48,$B$60,$B$72,$B$84)</f>
        <v>57.711898046000002</v>
      </c>
      <c r="D60" s="61">
        <f>+MAX($B$36,$B$48,$B$60,$B$72,$B$84)</f>
        <v>65.332170575000006</v>
      </c>
      <c r="E60" s="22">
        <f t="shared" si="0"/>
        <v>7.6202725290000046</v>
      </c>
      <c r="G60" s="61"/>
      <c r="H60" s="22"/>
    </row>
    <row r="61" spans="1:8" x14ac:dyDescent="0.2">
      <c r="A61" s="2">
        <v>42248</v>
      </c>
      <c r="B61" s="16">
        <v>63.572972075999999</v>
      </c>
      <c r="C61" s="61">
        <f>+MIN($B$37,$B$49,$B$61,$B$73,$B$85)</f>
        <v>57.609909872000003</v>
      </c>
      <c r="D61" s="61">
        <f>+MAX($B$37,$B$49,$B$61,$B$73,$B$85)</f>
        <v>65.579640244000004</v>
      </c>
      <c r="E61" s="22">
        <f t="shared" si="0"/>
        <v>7.9697303720000008</v>
      </c>
      <c r="G61" s="61"/>
      <c r="H61" s="22"/>
    </row>
    <row r="62" spans="1:8" x14ac:dyDescent="0.2">
      <c r="A62" s="2">
        <v>42278</v>
      </c>
      <c r="B62" s="16">
        <v>64.393768868999999</v>
      </c>
      <c r="C62" s="61">
        <f>+MIN($B$38,$B$50,$B$62,$B$74,$B$86)</f>
        <v>56.140664594</v>
      </c>
      <c r="D62" s="61">
        <f>+MAX($B$38,$B$50,$B$62,$B$74,$B$86)</f>
        <v>64.480843176999997</v>
      </c>
      <c r="E62" s="22">
        <f t="shared" si="0"/>
        <v>8.3401785829999966</v>
      </c>
      <c r="G62" s="61"/>
      <c r="H62" s="22"/>
    </row>
    <row r="63" spans="1:8" x14ac:dyDescent="0.2">
      <c r="A63" s="2">
        <v>42309</v>
      </c>
      <c r="B63" s="16">
        <v>62.494545660999997</v>
      </c>
      <c r="C63" s="61">
        <f>+MIN($B$39,$B$51,$B$63,$B$75,$B$87)</f>
        <v>56.002136743999998</v>
      </c>
      <c r="D63" s="61">
        <f>+MAX($B$39,$B$51,$B$63,$B$75,$B$87)</f>
        <v>62.702067861000003</v>
      </c>
      <c r="E63" s="22">
        <f t="shared" si="0"/>
        <v>6.6999311170000055</v>
      </c>
      <c r="G63" s="61"/>
      <c r="H63" s="22"/>
    </row>
    <row r="64" spans="1:8" x14ac:dyDescent="0.2">
      <c r="A64" s="2">
        <v>42339</v>
      </c>
      <c r="B64" s="16">
        <v>65.525846454000003</v>
      </c>
      <c r="C64" s="61">
        <f>+MIN($B$40,$B$52,$B$64,$B$76,$B$88)</f>
        <v>55.985081747000002</v>
      </c>
      <c r="D64" s="61">
        <f>+MAX($B$40,$B$52,$B$64,$B$76,$B$88)</f>
        <v>65.525846454000003</v>
      </c>
      <c r="E64" s="22">
        <f t="shared" si="0"/>
        <v>9.540764707000001</v>
      </c>
      <c r="G64" s="61"/>
      <c r="H64" s="22"/>
    </row>
    <row r="65" spans="1:8" x14ac:dyDescent="0.2">
      <c r="A65" s="2">
        <v>42370</v>
      </c>
      <c r="B65" s="16">
        <v>63.321177483</v>
      </c>
      <c r="C65" s="61">
        <f>+MIN($B$29,$B$41,$B$53,$B$65,$B$77)</f>
        <v>54.897435981999998</v>
      </c>
      <c r="D65" s="61">
        <f>+MAX($B$29,$B$41,$B$53,$B$65,$B$77)</f>
        <v>65.023579914999999</v>
      </c>
      <c r="E65" s="22">
        <f t="shared" si="0"/>
        <v>10.126143933000002</v>
      </c>
      <c r="G65" s="61"/>
      <c r="H65" s="22"/>
    </row>
    <row r="66" spans="1:8" x14ac:dyDescent="0.2">
      <c r="A66" s="2">
        <v>42401</v>
      </c>
      <c r="B66" s="16">
        <v>64.224616600999994</v>
      </c>
      <c r="C66" s="61">
        <f>+MIN($B$30,$B$42,$B$54,$B$66,$B$78)</f>
        <v>56.469029079000002</v>
      </c>
      <c r="D66" s="61">
        <f>+MAX($B$30,$B$42,$B$54,$B$66,$B$78)</f>
        <v>64.224616600999994</v>
      </c>
      <c r="E66" s="22">
        <f t="shared" si="0"/>
        <v>7.7555875219999919</v>
      </c>
      <c r="G66" s="61"/>
      <c r="H66" s="22"/>
    </row>
    <row r="67" spans="1:8" x14ac:dyDescent="0.2">
      <c r="A67" s="2">
        <v>42430</v>
      </c>
      <c r="B67" s="16">
        <v>65.176594816999994</v>
      </c>
      <c r="C67" s="61">
        <f>+MIN($B$31,$B$43,$B$55,$B$67,$B$79)</f>
        <v>57.005357973000002</v>
      </c>
      <c r="D67" s="61">
        <f>+MAX($B$31,$B$43,$B$55,$B$67,$B$79)</f>
        <v>65.550964635</v>
      </c>
      <c r="E67" s="22">
        <f t="shared" si="0"/>
        <v>8.5456066619999973</v>
      </c>
      <c r="G67" s="61"/>
      <c r="H67" s="22"/>
    </row>
    <row r="68" spans="1:8" x14ac:dyDescent="0.2">
      <c r="A68" s="2">
        <v>42461</v>
      </c>
      <c r="B68" s="16">
        <v>66.451332206000004</v>
      </c>
      <c r="C68" s="61">
        <f>+MIN($B$32,$B$44,$B$56,$B$68,$B$80)</f>
        <v>58.171436417999999</v>
      </c>
      <c r="D68" s="61">
        <f>+MAX($B$32,$B$44,$B$56,$B$68,$B$80)</f>
        <v>66.451332206000004</v>
      </c>
      <c r="E68" s="22">
        <f t="shared" si="0"/>
        <v>8.2798957880000046</v>
      </c>
      <c r="G68" s="61"/>
      <c r="H68" s="22"/>
    </row>
    <row r="69" spans="1:8" x14ac:dyDescent="0.2">
      <c r="A69" s="2">
        <v>42491</v>
      </c>
      <c r="B69" s="16">
        <v>65.476493744999999</v>
      </c>
      <c r="C69" s="61">
        <f>+MIN($B$33,$B$45,$B$57,$B$69,$B$81)</f>
        <v>57.993044619000003</v>
      </c>
      <c r="D69" s="61">
        <f>+MAX($B$33,$B$45,$B$57,$B$69,$B$81)</f>
        <v>65.476493744999999</v>
      </c>
      <c r="E69" s="22">
        <f t="shared" si="0"/>
        <v>7.4834491259999965</v>
      </c>
      <c r="G69" s="61"/>
      <c r="H69" s="22"/>
    </row>
    <row r="70" spans="1:8" x14ac:dyDescent="0.2">
      <c r="A70" s="2">
        <v>42522</v>
      </c>
      <c r="B70" s="16">
        <v>65.507941199000001</v>
      </c>
      <c r="C70" s="61">
        <f>+MIN($B$34,$B$46,$B$58,$B$70,$B$82)</f>
        <v>56.343992556000003</v>
      </c>
      <c r="D70" s="61">
        <f>+MAX($B$34,$B$46,$B$58,$B$70,$B$82)</f>
        <v>65.507941199000001</v>
      </c>
      <c r="E70" s="22">
        <f t="shared" si="0"/>
        <v>9.1639486429999977</v>
      </c>
      <c r="G70" s="61"/>
      <c r="H70" s="22"/>
    </row>
    <row r="71" spans="1:8" x14ac:dyDescent="0.2">
      <c r="A71" s="2">
        <v>42552</v>
      </c>
      <c r="B71" s="16">
        <v>64.441304768999998</v>
      </c>
      <c r="C71" s="61">
        <f>+MIN($B$35,$B$47,$B$59,$B$71,$B$83)</f>
        <v>57.229009578000003</v>
      </c>
      <c r="D71" s="61">
        <f>+MAX($B$35,$B$47,$B$59,$B$71,$B$83)</f>
        <v>64.441304768999998</v>
      </c>
      <c r="E71" s="22">
        <f t="shared" si="0"/>
        <v>7.2122951909999955</v>
      </c>
      <c r="G71" s="61"/>
      <c r="H71" s="22"/>
    </row>
    <row r="72" spans="1:8" x14ac:dyDescent="0.2">
      <c r="A72" s="2">
        <v>42583</v>
      </c>
      <c r="B72" s="16">
        <v>65.332170575000006</v>
      </c>
      <c r="C72" s="61">
        <f>+MIN($B$36,$B$48,$B$60,$B$72,$B$84)</f>
        <v>57.711898046000002</v>
      </c>
      <c r="D72" s="61">
        <f>+MAX($B$36,$B$48,$B$60,$B$72,$B$84)</f>
        <v>65.332170575000006</v>
      </c>
      <c r="E72" s="22">
        <f t="shared" si="0"/>
        <v>7.6202725290000046</v>
      </c>
      <c r="G72" s="61"/>
      <c r="H72" s="22"/>
    </row>
    <row r="73" spans="1:8" x14ac:dyDescent="0.2">
      <c r="A73" s="2">
        <v>42614</v>
      </c>
      <c r="B73" s="16">
        <v>65.579640244000004</v>
      </c>
      <c r="C73" s="61">
        <f>+MIN($B$37,$B$49,$B$61,$B$73,$B$85)</f>
        <v>57.609909872000003</v>
      </c>
      <c r="D73" s="61">
        <f>+MAX($B$37,$B$49,$B$61,$B$73,$B$85)</f>
        <v>65.579640244000004</v>
      </c>
      <c r="E73" s="22">
        <f t="shared" si="0"/>
        <v>7.9697303720000008</v>
      </c>
      <c r="G73" s="61"/>
      <c r="H73" s="22"/>
    </row>
    <row r="74" spans="1:8" x14ac:dyDescent="0.2">
      <c r="A74" s="2">
        <v>42644</v>
      </c>
      <c r="B74" s="16">
        <v>64.480843176999997</v>
      </c>
      <c r="C74" s="61">
        <f>+MIN($B$38,$B$50,$B$62,$B$74,$B$86)</f>
        <v>56.140664594</v>
      </c>
      <c r="D74" s="61">
        <f>+MAX($B$38,$B$50,$B$62,$B$74,$B$86)</f>
        <v>64.480843176999997</v>
      </c>
      <c r="E74" s="22">
        <f t="shared" si="0"/>
        <v>8.3401785829999966</v>
      </c>
      <c r="G74" s="61"/>
      <c r="H74" s="22"/>
    </row>
    <row r="75" spans="1:8" x14ac:dyDescent="0.2">
      <c r="A75" s="2">
        <v>42675</v>
      </c>
      <c r="B75" s="16">
        <v>62.702067861000003</v>
      </c>
      <c r="C75" s="61">
        <f>+MIN($B$39,$B$51,$B$63,$B$75,$B$87)</f>
        <v>56.002136743999998</v>
      </c>
      <c r="D75" s="61">
        <f>+MAX($B$39,$B$51,$B$63,$B$75,$B$87)</f>
        <v>62.702067861000003</v>
      </c>
      <c r="E75" s="22">
        <f t="shared" si="0"/>
        <v>6.6999311170000055</v>
      </c>
      <c r="G75" s="61"/>
      <c r="H75" s="22"/>
    </row>
    <row r="76" spans="1:8" x14ac:dyDescent="0.2">
      <c r="A76" s="2">
        <v>42705</v>
      </c>
      <c r="B76" s="16">
        <v>64.694615804999998</v>
      </c>
      <c r="C76" s="61">
        <f>+MIN($B$40,$B$52,$B$64,$B$76,$B$88)</f>
        <v>55.985081747000002</v>
      </c>
      <c r="D76" s="61">
        <f>+MAX($B$40,$B$52,$B$64,$B$76,$B$88)</f>
        <v>65.525846454000003</v>
      </c>
      <c r="E76" s="22">
        <f t="shared" si="0"/>
        <v>9.540764707000001</v>
      </c>
      <c r="G76" s="61"/>
      <c r="H76" s="22"/>
    </row>
    <row r="77" spans="1:8" x14ac:dyDescent="0.2">
      <c r="A77" s="2">
        <v>42736</v>
      </c>
      <c r="B77" s="16">
        <v>65.023579914999999</v>
      </c>
      <c r="C77" s="61">
        <f>+MIN($B$29,$B$41,$B$53,$B$65,$B$77)</f>
        <v>54.897435981999998</v>
      </c>
      <c r="D77" s="61">
        <f>+MAX($B$29,$B$41,$B$53,$B$65,$B$77)</f>
        <v>65.023579914999999</v>
      </c>
      <c r="E77" s="22">
        <f t="shared" si="0"/>
        <v>10.126143933000002</v>
      </c>
      <c r="G77" s="61"/>
      <c r="H77" s="22"/>
    </row>
    <row r="78" spans="1:8" x14ac:dyDescent="0.2">
      <c r="A78" s="2">
        <v>42767</v>
      </c>
      <c r="B78" s="16">
        <v>63.819604343000002</v>
      </c>
      <c r="C78" s="61">
        <f>+MIN($B$30,$B$42,$B$54,$B$66,$B$78)</f>
        <v>56.469029079000002</v>
      </c>
      <c r="D78" s="61">
        <f>+MAX($B$30,$B$42,$B$54,$B$66,$B$78)</f>
        <v>64.224616600999994</v>
      </c>
      <c r="E78" s="22">
        <f t="shared" si="0"/>
        <v>7.7555875219999919</v>
      </c>
      <c r="G78" s="61"/>
      <c r="H78" s="22"/>
    </row>
    <row r="79" spans="1:8" x14ac:dyDescent="0.2">
      <c r="A79" s="2">
        <v>42795</v>
      </c>
      <c r="B79" s="16">
        <v>65.550964635</v>
      </c>
      <c r="C79" s="61">
        <f>+MIN($B$31,$B$43,$B$55,$B$67,$B$79)</f>
        <v>57.005357973000002</v>
      </c>
      <c r="D79" s="61">
        <f>+MAX($B$31,$B$43,$B$55,$B$67,$B$79)</f>
        <v>65.550964635</v>
      </c>
      <c r="E79" s="22">
        <f t="shared" si="0"/>
        <v>8.5456066619999973</v>
      </c>
      <c r="G79" s="61"/>
      <c r="H79" s="22"/>
    </row>
    <row r="80" spans="1:8" x14ac:dyDescent="0.2">
      <c r="A80" s="2">
        <v>42826</v>
      </c>
      <c r="B80" s="16">
        <v>64.694974260999999</v>
      </c>
      <c r="C80" s="61">
        <f>+MIN($B$32,$B$44,$B$56,$B$68,$B$80)</f>
        <v>58.171436417999999</v>
      </c>
      <c r="D80" s="61">
        <f>+MAX($B$32,$B$44,$B$56,$B$68,$B$80)</f>
        <v>66.451332206000004</v>
      </c>
      <c r="E80" s="22">
        <f t="shared" si="0"/>
        <v>8.2798957880000046</v>
      </c>
      <c r="G80" s="61"/>
      <c r="H80" s="22"/>
    </row>
    <row r="81" spans="1:8" x14ac:dyDescent="0.2">
      <c r="A81" s="2">
        <v>42856</v>
      </c>
      <c r="B81" s="16">
        <v>63.456452749999997</v>
      </c>
      <c r="C81" s="61">
        <f>+MIN($B$33,$B$45,$B$57,$B$69,$B$81)</f>
        <v>57.993044619000003</v>
      </c>
      <c r="D81" s="61">
        <f>+MAX($B$33,$B$45,$B$57,$B$69,$B$81)</f>
        <v>65.476493744999999</v>
      </c>
      <c r="E81" s="22">
        <f t="shared" si="0"/>
        <v>7.4834491259999965</v>
      </c>
      <c r="G81" s="61"/>
      <c r="H81" s="22"/>
    </row>
    <row r="82" spans="1:8" x14ac:dyDescent="0.2">
      <c r="A82" s="2">
        <v>42887</v>
      </c>
      <c r="B82" s="16">
        <v>63.258763709</v>
      </c>
      <c r="C82" s="61">
        <f>+MIN($B$34,$B$46,$B$58,$B$70,$B$82)</f>
        <v>56.343992556000003</v>
      </c>
      <c r="D82" s="61">
        <f>+MAX($B$34,$B$46,$B$58,$B$70,$B$82)</f>
        <v>65.507941199000001</v>
      </c>
      <c r="E82" s="22">
        <f t="shared" si="0"/>
        <v>9.1639486429999977</v>
      </c>
      <c r="G82" s="61"/>
      <c r="H82" s="22"/>
    </row>
    <row r="83" spans="1:8" x14ac:dyDescent="0.2">
      <c r="A83" s="2">
        <v>42917</v>
      </c>
      <c r="B83" s="16">
        <v>63.137680162000002</v>
      </c>
      <c r="C83" s="61">
        <f>+MIN($B$35,$B$47,$B$59,$B$71,$B$83)</f>
        <v>57.229009578000003</v>
      </c>
      <c r="D83" s="61">
        <f>+MAX($B$35,$B$47,$B$59,$B$71,$B$83)</f>
        <v>64.441304768999998</v>
      </c>
      <c r="E83" s="22">
        <f t="shared" si="0"/>
        <v>7.2122951909999955</v>
      </c>
      <c r="G83" s="61"/>
      <c r="H83" s="22"/>
    </row>
    <row r="84" spans="1:8" x14ac:dyDescent="0.2">
      <c r="A84" s="2">
        <v>42948</v>
      </c>
      <c r="B84" s="16">
        <v>63.293748800000003</v>
      </c>
      <c r="C84" s="61">
        <f>+MIN($B$36,$B$48,$B$60,$B$72,$B$84)</f>
        <v>57.711898046000002</v>
      </c>
      <c r="D84" s="61">
        <f>+MAX($B$36,$B$48,$B$60,$B$72,$B$84)</f>
        <v>65.332170575000006</v>
      </c>
      <c r="E84" s="22">
        <f t="shared" si="0"/>
        <v>7.6202725290000046</v>
      </c>
      <c r="G84" s="61"/>
      <c r="H84" s="22"/>
    </row>
    <row r="85" spans="1:8" x14ac:dyDescent="0.2">
      <c r="A85" s="2">
        <v>42979</v>
      </c>
      <c r="B85" s="16">
        <v>62.989855618999997</v>
      </c>
      <c r="C85" s="61">
        <f>+MIN($B$37,$B$49,$B$61,$B$73,$B$85)</f>
        <v>57.609909872000003</v>
      </c>
      <c r="D85" s="61">
        <f>+MAX($B$37,$B$49,$B$61,$B$73,$B$85)</f>
        <v>65.579640244000004</v>
      </c>
      <c r="E85" s="22">
        <f t="shared" si="0"/>
        <v>7.9697303720000008</v>
      </c>
      <c r="G85" s="61"/>
      <c r="H85" s="22"/>
    </row>
    <row r="86" spans="1:8" x14ac:dyDescent="0.2">
      <c r="A86" s="2">
        <v>43009</v>
      </c>
      <c r="B86" s="16">
        <v>60.249559810000001</v>
      </c>
      <c r="C86" s="61">
        <f>+MIN($B$38,$B$50,$B$62,$B$74,$B$86)</f>
        <v>56.140664594</v>
      </c>
      <c r="D86" s="61">
        <f>+MAX($B$38,$B$50,$B$62,$B$74,$B$86)</f>
        <v>64.480843176999997</v>
      </c>
      <c r="E86" s="22">
        <f t="shared" si="0"/>
        <v>8.3401785829999966</v>
      </c>
      <c r="G86" s="61"/>
      <c r="H86" s="22"/>
    </row>
    <row r="87" spans="1:8" x14ac:dyDescent="0.2">
      <c r="A87" s="2">
        <v>43040</v>
      </c>
      <c r="B87" s="16">
        <v>60.476306440999998</v>
      </c>
      <c r="C87" s="61">
        <f>+MIN($B$39,$B$51,$B$63,$B$75,$B$87)</f>
        <v>56.002136743999998</v>
      </c>
      <c r="D87" s="61">
        <f>+MAX($B$39,$B$51,$B$63,$B$75,$B$87)</f>
        <v>62.702067861000003</v>
      </c>
      <c r="E87" s="22">
        <f t="shared" si="0"/>
        <v>6.6999311170000055</v>
      </c>
      <c r="G87" s="61"/>
      <c r="H87" s="22"/>
    </row>
    <row r="88" spans="1:8" x14ac:dyDescent="0.2">
      <c r="A88" s="2">
        <v>43070</v>
      </c>
      <c r="B88" s="16">
        <v>61.300462242000002</v>
      </c>
      <c r="C88" s="61">
        <f>+MIN($B$40,$B$52,$B$64,$B$76,$B$88)</f>
        <v>55.985081747000002</v>
      </c>
      <c r="D88" s="61">
        <f>+MAX($B$40,$B$52,$B$64,$B$76,$B$88)</f>
        <v>65.525846454000003</v>
      </c>
      <c r="E88" s="22">
        <f t="shared" si="0"/>
        <v>9.540764707000001</v>
      </c>
      <c r="G88" s="61"/>
      <c r="H88" s="22"/>
    </row>
    <row r="89" spans="1:8" x14ac:dyDescent="0.2">
      <c r="A89" s="2">
        <v>43101</v>
      </c>
      <c r="B89" s="16">
        <v>59.227111342999997</v>
      </c>
      <c r="C89" s="61">
        <f>+MIN($B$29,$B$41,$B$53,$B$65,$B$77)</f>
        <v>54.897435981999998</v>
      </c>
      <c r="D89" s="61">
        <f>+MAX($B$29,$B$41,$B$53,$B$65,$B$77)</f>
        <v>65.023579914999999</v>
      </c>
      <c r="E89" s="22">
        <f t="shared" si="0"/>
        <v>10.126143933000002</v>
      </c>
      <c r="G89" s="61"/>
      <c r="H89" s="22"/>
    </row>
    <row r="90" spans="1:8" x14ac:dyDescent="0.2">
      <c r="A90" s="2">
        <v>43132</v>
      </c>
      <c r="B90" s="16">
        <v>59.643788405999999</v>
      </c>
      <c r="C90" s="61">
        <f>+MIN($B$30,$B$42,$B$54,$B$66,$B$78)</f>
        <v>56.469029079000002</v>
      </c>
      <c r="D90" s="61">
        <f>+MAX($B$30,$B$42,$B$54,$B$66,$B$78)</f>
        <v>64.224616600999994</v>
      </c>
      <c r="E90" s="22">
        <f t="shared" si="0"/>
        <v>7.7555875219999919</v>
      </c>
      <c r="G90" s="61"/>
      <c r="H90" s="22"/>
    </row>
    <row r="91" spans="1:8" x14ac:dyDescent="0.2">
      <c r="A91" s="2">
        <v>43160</v>
      </c>
      <c r="B91" s="16">
        <v>60.787885383999999</v>
      </c>
      <c r="C91" s="61">
        <f>+MIN($B$31,$B$43,$B$55,$B$67,$B$79)</f>
        <v>57.005357973000002</v>
      </c>
      <c r="D91" s="61">
        <f>+MAX($B$31,$B$43,$B$55,$B$67,$B$79)</f>
        <v>65.550964635</v>
      </c>
      <c r="E91" s="22">
        <f t="shared" si="0"/>
        <v>8.5456066619999973</v>
      </c>
      <c r="G91" s="61"/>
      <c r="H91" s="22"/>
    </row>
    <row r="92" spans="1:8" x14ac:dyDescent="0.2">
      <c r="A92" s="2">
        <v>43191</v>
      </c>
      <c r="B92" s="16">
        <v>61.427202155000003</v>
      </c>
      <c r="C92" s="61">
        <f>+MIN($B$32,$B$44,$B$56,$B$68,$B$80)</f>
        <v>58.171436417999999</v>
      </c>
      <c r="D92" s="61">
        <f>+MAX($B$32,$B$44,$B$56,$B$68,$B$80)</f>
        <v>66.451332206000004</v>
      </c>
      <c r="E92" s="22">
        <f t="shared" si="0"/>
        <v>8.2798957880000046</v>
      </c>
      <c r="G92" s="61"/>
      <c r="H92" s="22"/>
    </row>
    <row r="93" spans="1:8" x14ac:dyDescent="0.2">
      <c r="A93" s="2">
        <v>43221</v>
      </c>
      <c r="B93" s="16">
        <v>60.570160252000001</v>
      </c>
      <c r="C93" s="61">
        <f>+MIN($B$33,$B$45,$B$57,$B$69,$B$81)</f>
        <v>57.993044619000003</v>
      </c>
      <c r="D93" s="61">
        <f>+MAX($B$33,$B$45,$B$57,$B$69,$B$81)</f>
        <v>65.476493744999999</v>
      </c>
      <c r="E93" s="22">
        <f t="shared" ref="E93:E112" si="1">D93-C93</f>
        <v>7.4834491259999965</v>
      </c>
      <c r="G93" s="61"/>
      <c r="H93" s="22"/>
    </row>
    <row r="94" spans="1:8" x14ac:dyDescent="0.2">
      <c r="A94" s="2">
        <v>43252</v>
      </c>
      <c r="B94" s="16">
        <v>60.148313985000001</v>
      </c>
      <c r="C94" s="61">
        <f>+MIN($B$34,$B$46,$B$58,$B$70,$B$82)</f>
        <v>56.343992556000003</v>
      </c>
      <c r="D94" s="61">
        <f>+MAX($B$34,$B$46,$B$58,$B$70,$B$82)</f>
        <v>65.507941199000001</v>
      </c>
      <c r="E94" s="22">
        <f t="shared" si="1"/>
        <v>9.1639486429999977</v>
      </c>
      <c r="G94" s="61"/>
      <c r="H94" s="22"/>
    </row>
    <row r="95" spans="1:8" x14ac:dyDescent="0.2">
      <c r="A95" s="2">
        <v>43282</v>
      </c>
      <c r="B95" s="16">
        <v>60.107301188000001</v>
      </c>
      <c r="C95" s="61">
        <f>+MIN($B$35,$B$47,$B$59,$B$71,$B$83)</f>
        <v>57.229009578000003</v>
      </c>
      <c r="D95" s="61">
        <f>+MAX($B$35,$B$47,$B$59,$B$71,$B$83)</f>
        <v>64.441304768999998</v>
      </c>
      <c r="E95" s="22">
        <f t="shared" si="1"/>
        <v>7.2122951909999955</v>
      </c>
      <c r="G95" s="61"/>
      <c r="H95" s="22"/>
    </row>
    <row r="96" spans="1:8" x14ac:dyDescent="0.2">
      <c r="A96" s="2">
        <v>43313</v>
      </c>
      <c r="B96" s="16">
        <v>60.447599091999997</v>
      </c>
      <c r="C96" s="61">
        <f>+MIN($B$36,$B$48,$B$60,$B$72,$B$84)</f>
        <v>57.711898046000002</v>
      </c>
      <c r="D96" s="61">
        <f>+MAX($B$36,$B$48,$B$60,$B$72,$B$84)</f>
        <v>65.332170575000006</v>
      </c>
      <c r="E96" s="22">
        <f t="shared" si="1"/>
        <v>7.6202725290000046</v>
      </c>
      <c r="G96" s="61"/>
      <c r="H96" s="22"/>
    </row>
    <row r="97" spans="1:8" x14ac:dyDescent="0.2">
      <c r="A97" s="2">
        <v>43344</v>
      </c>
      <c r="B97" s="16">
        <v>61.031613919999998</v>
      </c>
      <c r="C97" s="61">
        <f>+MIN($B$37,$B$49,$B$61,$B$73,$B$85)</f>
        <v>57.609909872000003</v>
      </c>
      <c r="D97" s="61">
        <f>+MAX($B$37,$B$49,$B$61,$B$73,$B$85)</f>
        <v>65.579640244000004</v>
      </c>
      <c r="E97" s="22">
        <f t="shared" si="1"/>
        <v>7.9697303720000008</v>
      </c>
      <c r="G97" s="61"/>
      <c r="H97" s="22"/>
    </row>
    <row r="98" spans="1:8" x14ac:dyDescent="0.2">
      <c r="A98" s="2">
        <v>43374</v>
      </c>
      <c r="B98" s="16">
        <v>61.122970614000003</v>
      </c>
      <c r="C98" s="61">
        <f>+MIN($B$38,$B$50,$B$62,$B$74,$B$86)</f>
        <v>56.140664594</v>
      </c>
      <c r="D98" s="61">
        <f>+MAX($B$38,$B$50,$B$62,$B$74,$B$86)</f>
        <v>64.480843176999997</v>
      </c>
      <c r="E98" s="22">
        <f t="shared" si="1"/>
        <v>8.3401785829999966</v>
      </c>
      <c r="G98" s="61"/>
      <c r="H98" s="22"/>
    </row>
    <row r="99" spans="1:8" x14ac:dyDescent="0.2">
      <c r="A99" s="2">
        <v>43405</v>
      </c>
      <c r="B99" s="16">
        <v>60.545033508000003</v>
      </c>
      <c r="C99" s="61">
        <f>+MIN($B$39,$B$51,$B$63,$B$75,$B$87)</f>
        <v>56.002136743999998</v>
      </c>
      <c r="D99" s="61">
        <f>+MAX($B$39,$B$51,$B$63,$B$75,$B$87)</f>
        <v>62.702067861000003</v>
      </c>
      <c r="E99" s="22">
        <f t="shared" si="1"/>
        <v>6.6999311170000055</v>
      </c>
      <c r="G99" s="61"/>
      <c r="H99" s="22"/>
    </row>
    <row r="100" spans="1:8" x14ac:dyDescent="0.2">
      <c r="A100" s="2">
        <v>43435</v>
      </c>
      <c r="B100" s="16">
        <v>62.424911090999998</v>
      </c>
      <c r="C100" s="61">
        <f>+MIN($B$40,$B$52,$B$64,$B$76,$B$88)</f>
        <v>55.985081747000002</v>
      </c>
      <c r="D100" s="61">
        <f>+MAX($B$40,$B$52,$B$64,$B$76,$B$88)</f>
        <v>65.525846454000003</v>
      </c>
      <c r="E100" s="22">
        <f t="shared" si="1"/>
        <v>9.540764707000001</v>
      </c>
      <c r="G100" s="61"/>
      <c r="H100" s="22"/>
    </row>
    <row r="101" spans="1:8" x14ac:dyDescent="0.2">
      <c r="A101" s="2">
        <v>43466</v>
      </c>
      <c r="B101" s="16">
        <v>60.698330849000001</v>
      </c>
      <c r="C101" s="61">
        <f>+MIN($B$29,$B$41,$B$53,$B$65,$B$77)</f>
        <v>54.897435981999998</v>
      </c>
      <c r="D101" s="22">
        <f>+MAX($B$29,$B$41,$B$53,$B$65,$B$77)</f>
        <v>65.023579914999999</v>
      </c>
      <c r="E101" s="22">
        <f t="shared" si="1"/>
        <v>10.126143933000002</v>
      </c>
      <c r="G101" s="61"/>
      <c r="H101" s="22"/>
    </row>
    <row r="102" spans="1:8" x14ac:dyDescent="0.2">
      <c r="A102" s="2">
        <v>43497</v>
      </c>
      <c r="B102" s="16">
        <v>61.333566067</v>
      </c>
      <c r="C102" s="61">
        <f>+MIN($B$30,$B$42,$B$54,$B$66,$B$78)</f>
        <v>56.469029079000002</v>
      </c>
      <c r="D102" s="22">
        <f>+MAX($B$30,$B$42,$B$54,$B$66,$B$78)</f>
        <v>64.224616600999994</v>
      </c>
      <c r="E102" s="22">
        <f t="shared" si="1"/>
        <v>7.7555875219999919</v>
      </c>
      <c r="G102" s="61"/>
      <c r="H102" s="22"/>
    </row>
    <row r="103" spans="1:8" x14ac:dyDescent="0.2">
      <c r="A103" s="2">
        <v>43525</v>
      </c>
      <c r="B103" s="16">
        <v>62.694701240000001</v>
      </c>
      <c r="C103" s="61">
        <f>+MIN($B$31,$B$43,$B$55,$B$67,$B$79)</f>
        <v>57.005357973000002</v>
      </c>
      <c r="D103" s="22">
        <f>+MAX($B$31,$B$43,$B$55,$B$67,$B$79)</f>
        <v>65.550964635</v>
      </c>
      <c r="E103" s="22">
        <f t="shared" si="1"/>
        <v>8.5456066619999973</v>
      </c>
      <c r="G103" s="61"/>
      <c r="H103" s="22"/>
    </row>
    <row r="104" spans="1:8" x14ac:dyDescent="0.2">
      <c r="A104" s="2">
        <v>43556</v>
      </c>
      <c r="B104" s="16">
        <v>63.495197967000003</v>
      </c>
      <c r="C104" s="61">
        <f>+MIN($B$32,$B$44,$B$56,$B$68,$B$80)</f>
        <v>58.171436417999999</v>
      </c>
      <c r="D104" s="22">
        <f>+MAX($B$32,$B$44,$B$56,$B$68,$B$80)</f>
        <v>66.451332206000004</v>
      </c>
      <c r="E104" s="22">
        <f t="shared" si="1"/>
        <v>8.2798957880000046</v>
      </c>
      <c r="G104" s="61"/>
      <c r="H104" s="22"/>
    </row>
    <row r="105" spans="1:8" x14ac:dyDescent="0.2">
      <c r="A105" s="2">
        <v>43586</v>
      </c>
      <c r="B105" s="16">
        <v>62.497397866</v>
      </c>
      <c r="C105" s="61">
        <f>+MIN($B$33,$B$45,$B$57,$B$69,$B$81)</f>
        <v>57.993044619000003</v>
      </c>
      <c r="D105" s="22">
        <f>+MAX($B$33,$B$45,$B$57,$B$69,$B$81)</f>
        <v>65.476493744999999</v>
      </c>
      <c r="E105" s="22">
        <f t="shared" si="1"/>
        <v>7.4834491259999965</v>
      </c>
      <c r="G105" s="61"/>
      <c r="H105" s="22"/>
    </row>
    <row r="106" spans="1:8" x14ac:dyDescent="0.2">
      <c r="A106" s="2">
        <v>43617</v>
      </c>
      <c r="B106" s="16">
        <v>62.106264920000001</v>
      </c>
      <c r="C106" s="61">
        <f>+MIN($B$34,$B$46,$B$58,$B$70,$B$82)</f>
        <v>56.343992556000003</v>
      </c>
      <c r="D106" s="22">
        <f>+MAX($B$34,$B$46,$B$58,$B$70,$B$82)</f>
        <v>65.507941199000001</v>
      </c>
      <c r="E106" s="22">
        <f t="shared" si="1"/>
        <v>9.1639486429999977</v>
      </c>
      <c r="G106" s="61"/>
      <c r="H106" s="22"/>
    </row>
    <row r="107" spans="1:8" x14ac:dyDescent="0.2">
      <c r="A107" s="2">
        <v>43647</v>
      </c>
      <c r="B107" s="16">
        <v>61.983464091999998</v>
      </c>
      <c r="C107" s="61">
        <f>+MIN($B$35,$B$47,$B$59,$B$71,$B$83)</f>
        <v>57.229009578000003</v>
      </c>
      <c r="D107" s="22">
        <f>+MAX($B$35,$B$47,$B$59,$B$71,$B$83)</f>
        <v>64.441304768999998</v>
      </c>
      <c r="E107" s="22">
        <f t="shared" si="1"/>
        <v>7.2122951909999955</v>
      </c>
      <c r="G107" s="61"/>
      <c r="H107" s="22"/>
    </row>
    <row r="108" spans="1:8" x14ac:dyDescent="0.2">
      <c r="A108" s="2">
        <v>43678</v>
      </c>
      <c r="B108" s="16">
        <v>62.281053194000002</v>
      </c>
      <c r="C108" s="61">
        <f>+MIN($B$36,$B$48,$B$60,$B$72,$B$84)</f>
        <v>57.711898046000002</v>
      </c>
      <c r="D108" s="22">
        <f>+MAX($B$36,$B$48,$B$60,$B$72,$B$84)</f>
        <v>65.332170575000006</v>
      </c>
      <c r="E108" s="22">
        <f t="shared" si="1"/>
        <v>7.6202725290000046</v>
      </c>
      <c r="G108" s="61"/>
      <c r="H108" s="22"/>
    </row>
    <row r="109" spans="1:8" x14ac:dyDescent="0.2">
      <c r="A109" s="2">
        <v>43709</v>
      </c>
      <c r="B109" s="16">
        <v>62.696223932999999</v>
      </c>
      <c r="C109" s="61">
        <f>+MIN($B$37,$B$49,$B$61,$B$73,$B$85)</f>
        <v>57.609909872000003</v>
      </c>
      <c r="D109" s="22">
        <f>+MAX($B$37,$B$49,$B$61,$B$73,$B$85)</f>
        <v>65.579640244000004</v>
      </c>
      <c r="E109" s="22">
        <f t="shared" si="1"/>
        <v>7.9697303720000008</v>
      </c>
      <c r="G109" s="61"/>
      <c r="H109" s="22"/>
    </row>
    <row r="110" spans="1:8" x14ac:dyDescent="0.2">
      <c r="A110" s="2">
        <v>43739</v>
      </c>
      <c r="B110" s="16">
        <v>62.736462256999999</v>
      </c>
      <c r="C110" s="61">
        <f>+MIN($B$38,$B$50,$B$62,$B$74,$B$86)</f>
        <v>56.140664594</v>
      </c>
      <c r="D110" s="22">
        <f>+MAX($B$38,$B$50,$B$62,$B$74,$B$86)</f>
        <v>64.480843176999997</v>
      </c>
      <c r="E110" s="22">
        <f t="shared" si="1"/>
        <v>8.3401785829999966</v>
      </c>
      <c r="G110" s="61"/>
      <c r="H110" s="22"/>
    </row>
    <row r="111" spans="1:8" x14ac:dyDescent="0.2">
      <c r="A111" s="2">
        <v>43770</v>
      </c>
      <c r="B111" s="16">
        <v>62.002356014999997</v>
      </c>
      <c r="C111" s="61">
        <f>+MIN($B$39,$B$51,$B$63,$B$75,$B$87)</f>
        <v>56.002136743999998</v>
      </c>
      <c r="D111" s="22">
        <f>+MAX($B$39,$B$51,$B$63,$B$75,$B$87)</f>
        <v>62.702067861000003</v>
      </c>
      <c r="E111" s="22">
        <f t="shared" si="1"/>
        <v>6.6999311170000055</v>
      </c>
      <c r="G111" s="61"/>
      <c r="H111" s="22"/>
    </row>
    <row r="112" spans="1:8" x14ac:dyDescent="0.2">
      <c r="A112" s="84">
        <v>43800</v>
      </c>
      <c r="B112" s="94">
        <v>63.882233597999999</v>
      </c>
      <c r="C112" s="93">
        <f>+MIN($B$40,$B$52,$B$64,$B$76,$B$88)</f>
        <v>55.985081747000002</v>
      </c>
      <c r="D112" s="92">
        <f>+MAX($B$40,$B$52,$B$64,$B$76,$B$88)</f>
        <v>65.525846454000003</v>
      </c>
      <c r="E112" s="92">
        <f t="shared" si="1"/>
        <v>9.540764707000001</v>
      </c>
      <c r="G112" s="61"/>
      <c r="H112" s="22"/>
    </row>
    <row r="113" spans="1:2" x14ac:dyDescent="0.2">
      <c r="A113" t="s">
        <v>360</v>
      </c>
    </row>
    <row r="114" spans="1:2" x14ac:dyDescent="0.2">
      <c r="A114" t="s">
        <v>392</v>
      </c>
    </row>
    <row r="116" spans="1:2" x14ac:dyDescent="0.2">
      <c r="A116" s="5"/>
      <c r="B116" s="6" t="s">
        <v>0</v>
      </c>
    </row>
    <row r="117" spans="1:2" x14ac:dyDescent="0.2">
      <c r="A117" s="3">
        <v>62</v>
      </c>
      <c r="B117">
        <v>0</v>
      </c>
    </row>
    <row r="118" spans="1:2" x14ac:dyDescent="0.2">
      <c r="A118" s="3">
        <v>62</v>
      </c>
      <c r="B118">
        <v>1</v>
      </c>
    </row>
  </sheetData>
  <mergeCells count="2">
    <mergeCell ref="C27:E27"/>
    <mergeCell ref="B25:E26"/>
  </mergeCells>
  <phoneticPr fontId="0" type="noConversion"/>
  <hyperlinks>
    <hyperlink ref="A3" location="Contents!B4" display="Return to Contents"/>
  </hyperlinks>
  <pageMargins left="0.75" right="0.75" top="1" bottom="1" header="0.5" footer="0.5"/>
  <pageSetup scale="65" fitToHeight="2" orientation="landscape" r:id="rId1"/>
  <headerFooter alignWithMargins="0"/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2:M82"/>
  <sheetViews>
    <sheetView workbookViewId="0"/>
  </sheetViews>
  <sheetFormatPr defaultRowHeight="12.75" x14ac:dyDescent="0.2"/>
  <sheetData>
    <row r="2" spans="1:1" ht="15.75" x14ac:dyDescent="0.25">
      <c r="A2" s="63" t="s">
        <v>358</v>
      </c>
    </row>
    <row r="3" spans="1:1" x14ac:dyDescent="0.2">
      <c r="A3" s="29" t="s">
        <v>32</v>
      </c>
    </row>
    <row r="25" spans="2:13" x14ac:dyDescent="0.2">
      <c r="D25" s="211" t="s">
        <v>103</v>
      </c>
      <c r="E25" s="211"/>
      <c r="F25" s="211"/>
      <c r="G25" s="211"/>
      <c r="H25" s="211"/>
      <c r="I25" s="47"/>
      <c r="J25" s="211" t="s">
        <v>166</v>
      </c>
      <c r="K25" s="211"/>
      <c r="L25" s="211"/>
      <c r="M25" s="211"/>
    </row>
    <row r="26" spans="2:13" x14ac:dyDescent="0.2">
      <c r="B26" s="12"/>
      <c r="C26" s="12"/>
      <c r="D26" s="127">
        <v>2015</v>
      </c>
      <c r="E26" s="127">
        <v>2016</v>
      </c>
      <c r="F26" s="127">
        <v>2017</v>
      </c>
      <c r="G26" s="127">
        <v>2018</v>
      </c>
      <c r="H26" s="127">
        <v>2019</v>
      </c>
      <c r="I26" s="51"/>
      <c r="J26" s="127">
        <v>2016</v>
      </c>
      <c r="K26" s="127">
        <v>2017</v>
      </c>
      <c r="L26" s="127">
        <v>2018</v>
      </c>
      <c r="M26" s="127">
        <v>2019</v>
      </c>
    </row>
    <row r="27" spans="2:13" x14ac:dyDescent="0.2">
      <c r="C27" s="14" t="s">
        <v>121</v>
      </c>
      <c r="D27" s="128">
        <v>9.4082679972999994</v>
      </c>
      <c r="E27" s="128">
        <v>8.8568057432000007</v>
      </c>
      <c r="F27" s="128">
        <v>9.3195251204999998</v>
      </c>
      <c r="G27" s="128">
        <v>10.701509298</v>
      </c>
      <c r="H27" s="128">
        <v>11.268552137</v>
      </c>
      <c r="I27" s="15"/>
      <c r="J27" s="27">
        <f t="shared" ref="J27:M29" si="0">E27-D27</f>
        <v>-0.55146225409999872</v>
      </c>
      <c r="K27" s="27">
        <f t="shared" si="0"/>
        <v>0.46271937729999912</v>
      </c>
      <c r="L27" s="27">
        <f t="shared" si="0"/>
        <v>1.3819841774999997</v>
      </c>
      <c r="M27" s="27">
        <f t="shared" si="0"/>
        <v>0.56704283900000085</v>
      </c>
    </row>
    <row r="28" spans="2:13" x14ac:dyDescent="0.2">
      <c r="C28" s="157" t="s">
        <v>292</v>
      </c>
      <c r="D28" s="128">
        <v>3.3423256384000002</v>
      </c>
      <c r="E28" s="128">
        <v>3.5091722268000001</v>
      </c>
      <c r="F28" s="128">
        <v>3.7362546219000001</v>
      </c>
      <c r="G28" s="128">
        <v>4.2973402796000002</v>
      </c>
      <c r="H28" s="128">
        <v>4.6344064082000003</v>
      </c>
      <c r="I28" s="15"/>
      <c r="J28" s="27">
        <f t="shared" si="0"/>
        <v>0.16684658839999988</v>
      </c>
      <c r="K28" s="27">
        <f t="shared" si="0"/>
        <v>0.22708239510000006</v>
      </c>
      <c r="L28" s="27">
        <f t="shared" si="0"/>
        <v>0.56108565770000007</v>
      </c>
      <c r="M28" s="27">
        <f t="shared" si="0"/>
        <v>0.33706612860000007</v>
      </c>
    </row>
    <row r="29" spans="2:13" x14ac:dyDescent="0.2">
      <c r="C29" s="14" t="s">
        <v>102</v>
      </c>
      <c r="D29" s="128">
        <v>0.96589807671000005</v>
      </c>
      <c r="E29" s="128">
        <v>1.0026804399</v>
      </c>
      <c r="F29" s="128">
        <v>1.0335888794999999</v>
      </c>
      <c r="G29" s="128">
        <v>1.0421677721</v>
      </c>
      <c r="H29" s="128">
        <v>1.0516898163999999</v>
      </c>
      <c r="I29" s="15"/>
      <c r="J29" s="27">
        <f t="shared" si="0"/>
        <v>3.6782363189999945E-2</v>
      </c>
      <c r="K29" s="27">
        <f t="shared" si="0"/>
        <v>3.0908439599999893E-2</v>
      </c>
      <c r="L29" s="27">
        <f t="shared" si="0"/>
        <v>8.5788926000001098E-3</v>
      </c>
      <c r="M29" s="27">
        <f t="shared" si="0"/>
        <v>9.5220442999999211E-3</v>
      </c>
    </row>
    <row r="30" spans="2:13" x14ac:dyDescent="0.2">
      <c r="B30" s="12"/>
      <c r="C30" s="89" t="s">
        <v>122</v>
      </c>
      <c r="D30" s="129">
        <v>8.2410090498999999E-2</v>
      </c>
      <c r="E30" s="129">
        <v>0.10198604908</v>
      </c>
      <c r="F30" s="129">
        <v>0.10387210959</v>
      </c>
      <c r="G30" s="129">
        <v>0.13776675698999999</v>
      </c>
      <c r="H30" s="129">
        <v>0.14930796849</v>
      </c>
      <c r="I30" s="95"/>
      <c r="J30" s="87">
        <f>E30-D30</f>
        <v>1.9575958581000003E-2</v>
      </c>
      <c r="K30" s="87">
        <f>F30-E30</f>
        <v>1.8860605099999955E-3</v>
      </c>
      <c r="L30" s="87">
        <f>G30-F30</f>
        <v>3.3894647399999991E-2</v>
      </c>
      <c r="M30" s="87">
        <f>H30-G30</f>
        <v>1.1541211500000009E-2</v>
      </c>
    </row>
    <row r="31" spans="2:13" x14ac:dyDescent="0.2">
      <c r="B31" t="s">
        <v>360</v>
      </c>
      <c r="E31" s="14"/>
      <c r="J31" s="14" t="s">
        <v>12</v>
      </c>
      <c r="K31" s="35">
        <f>F27/E27-1</f>
        <v>5.2244498831337971E-2</v>
      </c>
      <c r="L31" s="35">
        <f>G27/F27-1</f>
        <v>0.14828911984582493</v>
      </c>
      <c r="M31" s="35">
        <f>H27/G27-1</f>
        <v>5.2987183696226348E-2</v>
      </c>
    </row>
    <row r="33" spans="2:4" x14ac:dyDescent="0.2">
      <c r="C33" s="8" t="s">
        <v>10</v>
      </c>
    </row>
    <row r="34" spans="2:4" x14ac:dyDescent="0.2">
      <c r="B34" s="6"/>
      <c r="C34" s="9" t="s">
        <v>119</v>
      </c>
      <c r="D34" s="6" t="s">
        <v>0</v>
      </c>
    </row>
    <row r="35" spans="2:4" x14ac:dyDescent="0.2">
      <c r="B35" s="2">
        <v>42370</v>
      </c>
      <c r="C35" s="128">
        <v>13.638436</v>
      </c>
      <c r="D35" s="128" t="e">
        <v>#N/A</v>
      </c>
    </row>
    <row r="36" spans="2:4" x14ac:dyDescent="0.2">
      <c r="B36" s="2">
        <v>42401</v>
      </c>
      <c r="C36" s="128">
        <v>13.603628</v>
      </c>
      <c r="D36" s="128" t="e">
        <v>#N/A</v>
      </c>
    </row>
    <row r="37" spans="2:4" x14ac:dyDescent="0.2">
      <c r="B37" s="2">
        <v>42430</v>
      </c>
      <c r="C37" s="128">
        <v>13.833855</v>
      </c>
      <c r="D37" s="128" t="e">
        <v>#N/A</v>
      </c>
    </row>
    <row r="38" spans="2:4" x14ac:dyDescent="0.2">
      <c r="B38" s="2">
        <v>42461</v>
      </c>
      <c r="C38" s="128">
        <v>13.568872000000001</v>
      </c>
      <c r="D38" s="128" t="e">
        <v>#N/A</v>
      </c>
    </row>
    <row r="39" spans="2:4" x14ac:dyDescent="0.2">
      <c r="B39" s="2">
        <v>42491</v>
      </c>
      <c r="C39" s="128">
        <v>13.674310999999999</v>
      </c>
      <c r="D39" s="128" t="e">
        <v>#N/A</v>
      </c>
    </row>
    <row r="40" spans="2:4" x14ac:dyDescent="0.2">
      <c r="B40" s="2">
        <v>42522</v>
      </c>
      <c r="C40" s="128">
        <v>13.541460000000001</v>
      </c>
      <c r="D40" s="128" t="e">
        <v>#N/A</v>
      </c>
    </row>
    <row r="41" spans="2:4" x14ac:dyDescent="0.2">
      <c r="B41" s="2">
        <v>42552</v>
      </c>
      <c r="C41" s="128">
        <v>13.462854</v>
      </c>
      <c r="D41" s="128" t="e">
        <v>#N/A</v>
      </c>
    </row>
    <row r="42" spans="2:4" x14ac:dyDescent="0.2">
      <c r="B42" s="2">
        <v>42583</v>
      </c>
      <c r="C42" s="128">
        <v>13.312844</v>
      </c>
      <c r="D42" s="128" t="e">
        <v>#N/A</v>
      </c>
    </row>
    <row r="43" spans="2:4" x14ac:dyDescent="0.2">
      <c r="B43" s="2">
        <v>42614</v>
      </c>
      <c r="C43" s="128">
        <v>13.143985000000001</v>
      </c>
      <c r="D43" s="128" t="e">
        <v>#N/A</v>
      </c>
    </row>
    <row r="44" spans="2:4" x14ac:dyDescent="0.2">
      <c r="B44" s="2">
        <v>42644</v>
      </c>
      <c r="C44" s="128">
        <v>13.48537</v>
      </c>
      <c r="D44" s="128" t="e">
        <v>#N/A</v>
      </c>
    </row>
    <row r="45" spans="2:4" x14ac:dyDescent="0.2">
      <c r="B45" s="2">
        <v>42675</v>
      </c>
      <c r="C45" s="128">
        <v>13.663512000000001</v>
      </c>
      <c r="D45" s="128" t="e">
        <v>#N/A</v>
      </c>
    </row>
    <row r="46" spans="2:4" x14ac:dyDescent="0.2">
      <c r="B46" s="2">
        <v>42705</v>
      </c>
      <c r="C46" s="128">
        <v>13.331775</v>
      </c>
      <c r="D46" s="128" t="e">
        <v>#N/A</v>
      </c>
    </row>
    <row r="47" spans="2:4" x14ac:dyDescent="0.2">
      <c r="B47" s="2">
        <v>42736</v>
      </c>
      <c r="C47" s="128">
        <v>13.363621</v>
      </c>
      <c r="D47" s="128" t="e">
        <v>#N/A</v>
      </c>
    </row>
    <row r="48" spans="2:4" x14ac:dyDescent="0.2">
      <c r="B48" s="2">
        <v>42767</v>
      </c>
      <c r="C48" s="128">
        <v>13.811032000000001</v>
      </c>
      <c r="D48" s="128" t="e">
        <v>#N/A</v>
      </c>
    </row>
    <row r="49" spans="2:4" x14ac:dyDescent="0.2">
      <c r="B49" s="2">
        <v>42795</v>
      </c>
      <c r="C49" s="128">
        <v>13.920285</v>
      </c>
      <c r="D49" s="128" t="e">
        <v>#N/A</v>
      </c>
    </row>
    <row r="50" spans="2:4" x14ac:dyDescent="0.2">
      <c r="B50" s="2">
        <v>42826</v>
      </c>
      <c r="C50" s="128">
        <v>13.860982999999999</v>
      </c>
      <c r="D50" s="128" t="e">
        <v>#N/A</v>
      </c>
    </row>
    <row r="51" spans="2:4" x14ac:dyDescent="0.2">
      <c r="B51" s="2">
        <v>42856</v>
      </c>
      <c r="C51" s="128">
        <v>14.026255000000001</v>
      </c>
      <c r="D51" s="128" t="e">
        <v>#N/A</v>
      </c>
    </row>
    <row r="52" spans="2:4" x14ac:dyDescent="0.2">
      <c r="B52" s="2">
        <v>42887</v>
      </c>
      <c r="C52" s="128">
        <v>14.002147000000001</v>
      </c>
      <c r="D52" s="128" t="e">
        <v>#N/A</v>
      </c>
    </row>
    <row r="53" spans="2:4" x14ac:dyDescent="0.2">
      <c r="B53" s="2">
        <v>42917</v>
      </c>
      <c r="C53" s="128">
        <v>14.148657</v>
      </c>
      <c r="D53" s="128" t="e">
        <v>#N/A</v>
      </c>
    </row>
    <row r="54" spans="2:4" x14ac:dyDescent="0.2">
      <c r="B54" s="2">
        <v>42948</v>
      </c>
      <c r="C54" s="128">
        <v>14.106857</v>
      </c>
      <c r="D54" s="128" t="e">
        <v>#N/A</v>
      </c>
    </row>
    <row r="55" spans="2:4" x14ac:dyDescent="0.2">
      <c r="B55" s="2">
        <v>42979</v>
      </c>
      <c r="C55" s="128">
        <v>14.349500000000001</v>
      </c>
      <c r="D55" s="128" t="e">
        <v>#N/A</v>
      </c>
    </row>
    <row r="56" spans="2:4" x14ac:dyDescent="0.2">
      <c r="B56" s="2">
        <v>43009</v>
      </c>
      <c r="C56" s="128">
        <v>14.829727999999999</v>
      </c>
      <c r="D56" s="128" t="e">
        <v>#N/A</v>
      </c>
    </row>
    <row r="57" spans="2:4" x14ac:dyDescent="0.2">
      <c r="B57" s="2">
        <v>43040</v>
      </c>
      <c r="C57" s="128">
        <v>15.367419999999999</v>
      </c>
      <c r="D57" s="128" t="e">
        <v>#N/A</v>
      </c>
    </row>
    <row r="58" spans="2:4" x14ac:dyDescent="0.2">
      <c r="B58" s="2">
        <v>43070</v>
      </c>
      <c r="C58" s="128">
        <v>15.11687</v>
      </c>
      <c r="D58" s="128" t="e">
        <v>#N/A</v>
      </c>
    </row>
    <row r="59" spans="2:4" x14ac:dyDescent="0.2">
      <c r="B59" s="2">
        <v>43101</v>
      </c>
      <c r="C59" s="128">
        <v>15.022764783</v>
      </c>
      <c r="D59" s="128" t="e">
        <v>#N/A</v>
      </c>
    </row>
    <row r="60" spans="2:4" x14ac:dyDescent="0.2">
      <c r="B60" s="2">
        <v>43132</v>
      </c>
      <c r="C60" s="128">
        <v>15.419225484</v>
      </c>
      <c r="D60" s="128">
        <v>15.419225484</v>
      </c>
    </row>
    <row r="61" spans="2:4" x14ac:dyDescent="0.2">
      <c r="B61" s="2">
        <v>43160</v>
      </c>
      <c r="C61" s="128" t="e">
        <v>#N/A</v>
      </c>
      <c r="D61" s="128">
        <v>16.180810000000001</v>
      </c>
    </row>
    <row r="62" spans="2:4" x14ac:dyDescent="0.2">
      <c r="B62" s="2">
        <v>43191</v>
      </c>
      <c r="C62" s="128" t="e">
        <v>#N/A</v>
      </c>
      <c r="D62" s="128">
        <v>16.343810000000001</v>
      </c>
    </row>
    <row r="63" spans="2:4" x14ac:dyDescent="0.2">
      <c r="B63" s="2">
        <v>43221</v>
      </c>
      <c r="C63" s="128" t="e">
        <v>#N/A</v>
      </c>
      <c r="D63" s="128">
        <v>16.62398</v>
      </c>
    </row>
    <row r="64" spans="2:4" x14ac:dyDescent="0.2">
      <c r="B64" s="2">
        <v>43252</v>
      </c>
      <c r="C64" s="128" t="e">
        <v>#N/A</v>
      </c>
      <c r="D64" s="128">
        <v>16.707409999999999</v>
      </c>
    </row>
    <row r="65" spans="2:4" x14ac:dyDescent="0.2">
      <c r="B65" s="2">
        <v>43282</v>
      </c>
      <c r="C65" s="128" t="e">
        <v>#N/A</v>
      </c>
      <c r="D65" s="128">
        <v>16.91628</v>
      </c>
    </row>
    <row r="66" spans="2:4" x14ac:dyDescent="0.2">
      <c r="B66" s="2">
        <v>43313</v>
      </c>
      <c r="C66" s="128" t="e">
        <v>#N/A</v>
      </c>
      <c r="D66" s="128">
        <v>17.0444</v>
      </c>
    </row>
    <row r="67" spans="2:4" x14ac:dyDescent="0.2">
      <c r="B67" s="2">
        <v>43344</v>
      </c>
      <c r="C67" s="128" t="e">
        <v>#N/A</v>
      </c>
      <c r="D67" s="128">
        <v>17.090859999999999</v>
      </c>
    </row>
    <row r="68" spans="2:4" x14ac:dyDescent="0.2">
      <c r="B68" s="2">
        <v>43374</v>
      </c>
      <c r="C68" s="128" t="e">
        <v>#N/A</v>
      </c>
      <c r="D68" s="128">
        <v>17.360340000000001</v>
      </c>
    </row>
    <row r="69" spans="2:4" x14ac:dyDescent="0.2">
      <c r="B69" s="2">
        <v>43405</v>
      </c>
      <c r="C69" s="128" t="e">
        <v>#N/A</v>
      </c>
      <c r="D69" s="128">
        <v>17.541340000000002</v>
      </c>
    </row>
    <row r="70" spans="2:4" x14ac:dyDescent="0.2">
      <c r="B70" s="2">
        <v>43435</v>
      </c>
      <c r="C70" s="128" t="e">
        <v>#N/A</v>
      </c>
      <c r="D70" s="128">
        <v>17.47034</v>
      </c>
    </row>
    <row r="71" spans="2:4" x14ac:dyDescent="0.2">
      <c r="B71" s="2">
        <v>43466</v>
      </c>
      <c r="C71" s="128" t="e">
        <v>#N/A</v>
      </c>
      <c r="D71" s="128">
        <v>17.306419999999999</v>
      </c>
    </row>
    <row r="72" spans="2:4" x14ac:dyDescent="0.2">
      <c r="B72" s="2">
        <v>43497</v>
      </c>
      <c r="C72" s="128" t="e">
        <v>#N/A</v>
      </c>
      <c r="D72" s="128">
        <v>17.458469999999998</v>
      </c>
    </row>
    <row r="73" spans="2:4" x14ac:dyDescent="0.2">
      <c r="B73" s="2">
        <v>43525</v>
      </c>
      <c r="C73" s="128" t="e">
        <v>#N/A</v>
      </c>
      <c r="D73" s="128">
        <v>17.578779999999998</v>
      </c>
    </row>
    <row r="74" spans="2:4" x14ac:dyDescent="0.2">
      <c r="B74" s="2">
        <v>43556</v>
      </c>
      <c r="C74" s="128" t="e">
        <v>#N/A</v>
      </c>
      <c r="D74" s="128">
        <v>17.65222</v>
      </c>
    </row>
    <row r="75" spans="2:4" x14ac:dyDescent="0.2">
      <c r="B75" s="2">
        <v>43586</v>
      </c>
      <c r="C75" s="128" t="e">
        <v>#N/A</v>
      </c>
      <c r="D75" s="128">
        <v>17.723230000000001</v>
      </c>
    </row>
    <row r="76" spans="2:4" x14ac:dyDescent="0.2">
      <c r="B76" s="2">
        <v>43617</v>
      </c>
      <c r="C76" s="128" t="e">
        <v>#N/A</v>
      </c>
      <c r="D76" s="128">
        <v>17.719280000000001</v>
      </c>
    </row>
    <row r="77" spans="2:4" x14ac:dyDescent="0.2">
      <c r="B77" s="2">
        <v>43647</v>
      </c>
      <c r="C77" s="128" t="e">
        <v>#N/A</v>
      </c>
      <c r="D77" s="128">
        <v>17.69116</v>
      </c>
    </row>
    <row r="78" spans="2:4" x14ac:dyDescent="0.2">
      <c r="B78" s="2">
        <v>43678</v>
      </c>
      <c r="C78" s="128" t="e">
        <v>#N/A</v>
      </c>
      <c r="D78" s="128">
        <v>17.668679999999998</v>
      </c>
    </row>
    <row r="79" spans="2:4" x14ac:dyDescent="0.2">
      <c r="B79" s="2">
        <v>43709</v>
      </c>
      <c r="C79" s="128" t="e">
        <v>#N/A</v>
      </c>
      <c r="D79" s="128">
        <v>17.587579999999999</v>
      </c>
    </row>
    <row r="80" spans="2:4" x14ac:dyDescent="0.2">
      <c r="B80" s="2">
        <v>43739</v>
      </c>
      <c r="C80" s="128" t="e">
        <v>#N/A</v>
      </c>
      <c r="D80" s="128">
        <v>17.737850000000002</v>
      </c>
    </row>
    <row r="81" spans="2:4" x14ac:dyDescent="0.2">
      <c r="B81" s="2">
        <v>43770</v>
      </c>
      <c r="C81" s="128" t="e">
        <v>#N/A</v>
      </c>
      <c r="D81" s="128">
        <v>17.964189999999999</v>
      </c>
    </row>
    <row r="82" spans="2:4" x14ac:dyDescent="0.2">
      <c r="B82" s="84">
        <v>43800</v>
      </c>
      <c r="C82" s="128" t="e">
        <v>#N/A</v>
      </c>
      <c r="D82" s="128">
        <v>17.89415</v>
      </c>
    </row>
  </sheetData>
  <mergeCells count="2">
    <mergeCell ref="D25:H25"/>
    <mergeCell ref="J25:M25"/>
  </mergeCells>
  <phoneticPr fontId="7" type="noConversion"/>
  <conditionalFormatting sqref="C35:D82">
    <cfRule type="expression" dxfId="15" priority="2" stopIfTrue="1">
      <formula>ISNA(C35)</formula>
    </cfRule>
  </conditionalFormatting>
  <conditionalFormatting sqref="C35:D82">
    <cfRule type="expression" dxfId="14" priority="1" stopIfTrue="1">
      <formula>ISNA(C35)</formula>
    </cfRule>
  </conditionalFormatting>
  <hyperlinks>
    <hyperlink ref="A3" location="Contents!B4" display="Return to Contents"/>
  </hyperlinks>
  <pageMargins left="0.75" right="0.75" top="1" bottom="1" header="0.5" footer="0.5"/>
  <pageSetup orientation="landscape" r:id="rId1"/>
  <headerFooter alignWithMargins="0"/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>
    <pageSetUpPr fitToPage="1"/>
  </sheetPr>
  <dimension ref="A2:F126"/>
  <sheetViews>
    <sheetView workbookViewId="0"/>
  </sheetViews>
  <sheetFormatPr defaultRowHeight="12.75" x14ac:dyDescent="0.2"/>
  <sheetData>
    <row r="2" spans="1:1" ht="15.75" x14ac:dyDescent="0.25">
      <c r="A2" s="63" t="s">
        <v>358</v>
      </c>
    </row>
    <row r="3" spans="1:1" x14ac:dyDescent="0.2">
      <c r="A3" s="29" t="s">
        <v>32</v>
      </c>
    </row>
    <row r="25" spans="1:6" x14ac:dyDescent="0.2">
      <c r="B25" s="52"/>
      <c r="C25" s="212" t="s">
        <v>68</v>
      </c>
      <c r="D25" s="212"/>
      <c r="E25" s="212"/>
      <c r="F25" s="10"/>
    </row>
    <row r="26" spans="1:6" x14ac:dyDescent="0.2">
      <c r="B26" s="55" t="s">
        <v>66</v>
      </c>
      <c r="C26" s="213" t="s">
        <v>391</v>
      </c>
      <c r="D26" s="213"/>
      <c r="E26" s="213"/>
      <c r="F26" s="10"/>
    </row>
    <row r="27" spans="1:6" x14ac:dyDescent="0.2">
      <c r="A27" s="12"/>
      <c r="B27" s="56" t="s">
        <v>67</v>
      </c>
      <c r="C27" s="56" t="s">
        <v>13</v>
      </c>
      <c r="D27" s="56" t="s">
        <v>14</v>
      </c>
      <c r="E27" s="48" t="s">
        <v>23</v>
      </c>
      <c r="F27" s="10"/>
    </row>
    <row r="28" spans="1:6" x14ac:dyDescent="0.2">
      <c r="A28" s="2">
        <v>41275</v>
      </c>
      <c r="B28" s="16">
        <v>349.29399999999998</v>
      </c>
      <c r="C28" s="59">
        <f>MIN($B$28,$B$40,$B$52,$B$64,$B$76)</f>
        <v>336.238</v>
      </c>
      <c r="D28" s="59">
        <f>MAX($B$28,$B$40,$B$52,$B$64,$B$76)</f>
        <v>504.46</v>
      </c>
      <c r="E28" s="59">
        <f t="shared" ref="E28:E91" si="0">D28-C28</f>
        <v>168.22199999999998</v>
      </c>
      <c r="F28" s="10"/>
    </row>
    <row r="29" spans="1:6" x14ac:dyDescent="0.2">
      <c r="A29" s="2">
        <v>41306</v>
      </c>
      <c r="B29" s="16">
        <v>356.79899999999998</v>
      </c>
      <c r="C29" s="59">
        <f>MIN($B$29,$B$41,$B$53,$B$65,$B$77)</f>
        <v>345.274</v>
      </c>
      <c r="D29" s="59">
        <f>MAX($B$29,$B$41,$B$53,$B$65,$B$77)</f>
        <v>523.56899999999996</v>
      </c>
      <c r="E29" s="59">
        <f t="shared" si="0"/>
        <v>178.29499999999996</v>
      </c>
      <c r="F29" s="10"/>
    </row>
    <row r="30" spans="1:6" x14ac:dyDescent="0.2">
      <c r="A30" s="2">
        <v>41334</v>
      </c>
      <c r="B30" s="16">
        <v>364.62099999999998</v>
      </c>
      <c r="C30" s="59">
        <f>MIN($B$30,$B$42,$B$54,$B$66,$B$78)</f>
        <v>354.98700000000002</v>
      </c>
      <c r="D30" s="59">
        <f>MAX($B$30,$B$42,$B$54,$B$66,$B$78)</f>
        <v>537.88400000000001</v>
      </c>
      <c r="E30" s="59">
        <f t="shared" si="0"/>
        <v>182.89699999999999</v>
      </c>
      <c r="F30" s="10"/>
    </row>
    <row r="31" spans="1:6" x14ac:dyDescent="0.2">
      <c r="A31" s="2">
        <v>41365</v>
      </c>
      <c r="B31" s="16">
        <v>367.55500000000001</v>
      </c>
      <c r="C31" s="59">
        <f>MIN($B$31,$B$43,$B$55,$B$67,$B$79)</f>
        <v>365.339</v>
      </c>
      <c r="D31" s="59">
        <f>MAX($B$31,$B$43,$B$55,$B$67,$B$79)</f>
        <v>523.83399999999995</v>
      </c>
      <c r="E31" s="59">
        <f t="shared" si="0"/>
        <v>158.49499999999995</v>
      </c>
    </row>
    <row r="32" spans="1:6" x14ac:dyDescent="0.2">
      <c r="A32" s="2">
        <v>41395</v>
      </c>
      <c r="B32" s="16">
        <v>363.30399999999997</v>
      </c>
      <c r="C32" s="59">
        <f>MIN($B$32,$B$44,$B$56,$B$68,$B$80)</f>
        <v>363.30399999999997</v>
      </c>
      <c r="D32" s="59">
        <f>MAX($B$32,$B$44,$B$56,$B$68,$B$80)</f>
        <v>516.86800000000005</v>
      </c>
      <c r="E32" s="59">
        <f t="shared" si="0"/>
        <v>153.56400000000008</v>
      </c>
    </row>
    <row r="33" spans="1:5" x14ac:dyDescent="0.2">
      <c r="A33" s="2">
        <v>41426</v>
      </c>
      <c r="B33" s="16">
        <v>348.80700000000002</v>
      </c>
      <c r="C33" s="59">
        <f>MIN($B$33,$B$45,$B$57,$B$69,$B$81)</f>
        <v>348.80700000000002</v>
      </c>
      <c r="D33" s="59">
        <f>MAX($B$33,$B$45,$B$57,$B$69,$B$81)</f>
        <v>500.85700000000003</v>
      </c>
      <c r="E33" s="59">
        <f t="shared" si="0"/>
        <v>152.05000000000001</v>
      </c>
    </row>
    <row r="34" spans="1:5" x14ac:dyDescent="0.2">
      <c r="A34" s="2">
        <v>41456</v>
      </c>
      <c r="B34" s="16">
        <v>339.39100000000002</v>
      </c>
      <c r="C34" s="59">
        <f>MIN($B$34,$B$46,$B$58,$B$70,$B$82)</f>
        <v>338.73700000000002</v>
      </c>
      <c r="D34" s="59">
        <f>MAX($B$34,$B$46,$B$58,$B$70,$B$82)</f>
        <v>493.45800000000003</v>
      </c>
      <c r="E34" s="59">
        <f t="shared" si="0"/>
        <v>154.721</v>
      </c>
    </row>
    <row r="35" spans="1:5" x14ac:dyDescent="0.2">
      <c r="A35" s="2">
        <v>41487</v>
      </c>
      <c r="B35" s="16">
        <v>337.12700000000001</v>
      </c>
      <c r="C35" s="59">
        <f>MIN($B$35,$B$47,$B$59,$B$71,$B$83)</f>
        <v>331.07600000000002</v>
      </c>
      <c r="D35" s="59">
        <f>MAX($B$35,$B$47,$B$59,$B$71,$B$83)</f>
        <v>486.67500000000001</v>
      </c>
      <c r="E35" s="59">
        <f t="shared" si="0"/>
        <v>155.59899999999999</v>
      </c>
    </row>
    <row r="36" spans="1:5" x14ac:dyDescent="0.2">
      <c r="A36" s="2">
        <v>41518</v>
      </c>
      <c r="B36" s="16">
        <v>344.01600000000002</v>
      </c>
      <c r="C36" s="59">
        <f>MIN($B$36,$B$48,$B$60,$B$72,$B$84)</f>
        <v>332.15499999999997</v>
      </c>
      <c r="D36" s="59">
        <f>MAX($B$36,$B$48,$B$60,$B$72,$B$84)</f>
        <v>471.53699999999998</v>
      </c>
      <c r="E36" s="59">
        <f t="shared" si="0"/>
        <v>139.38200000000001</v>
      </c>
    </row>
    <row r="37" spans="1:5" x14ac:dyDescent="0.2">
      <c r="A37" s="2">
        <v>41548</v>
      </c>
      <c r="B37" s="16">
        <v>352.59699999999998</v>
      </c>
      <c r="C37" s="59">
        <f>MIN($B$37,$B$49,$B$61,$B$73,$B$85)</f>
        <v>351.71699999999998</v>
      </c>
      <c r="D37" s="59">
        <f>MAX($B$37,$B$49,$B$61,$B$73,$B$85)</f>
        <v>491.20299999999997</v>
      </c>
      <c r="E37" s="59">
        <f t="shared" si="0"/>
        <v>139.48599999999999</v>
      </c>
    </row>
    <row r="38" spans="1:5" x14ac:dyDescent="0.2">
      <c r="A38" s="2">
        <v>41579</v>
      </c>
      <c r="B38" s="16">
        <v>344.17200000000003</v>
      </c>
      <c r="C38" s="59">
        <f>MIN($B$38,$B$50,$B$62,$B$74,$B$86)</f>
        <v>344.17200000000003</v>
      </c>
      <c r="D38" s="59">
        <f>MAX($B$38,$B$50,$B$62,$B$74,$B$86)</f>
        <v>490.73399999999998</v>
      </c>
      <c r="E38" s="59">
        <f t="shared" si="0"/>
        <v>146.56199999999995</v>
      </c>
    </row>
    <row r="39" spans="1:5" x14ac:dyDescent="0.2">
      <c r="A39" s="2">
        <v>41609</v>
      </c>
      <c r="B39" s="16">
        <v>327.19099999999997</v>
      </c>
      <c r="C39" s="59">
        <f>MIN($B$39,$B$51,$B$63,$B$75,$B$87)</f>
        <v>327.19099999999997</v>
      </c>
      <c r="D39" s="59">
        <f>MAX($B$39,$B$51,$B$63,$B$75,$B$87)</f>
        <v>484.62200000000001</v>
      </c>
      <c r="E39" s="59">
        <f t="shared" si="0"/>
        <v>157.43100000000004</v>
      </c>
    </row>
    <row r="40" spans="1:5" x14ac:dyDescent="0.2">
      <c r="A40" s="2">
        <v>41640</v>
      </c>
      <c r="B40" s="16">
        <v>336.238</v>
      </c>
      <c r="C40" s="59">
        <f>MIN($B$28,$B$40,$B$52,$B$64,$B$76)</f>
        <v>336.238</v>
      </c>
      <c r="D40" s="59">
        <f>MAX($B$28,$B$40,$B$52,$B$64,$B$76)</f>
        <v>504.46</v>
      </c>
      <c r="E40" s="59">
        <f t="shared" si="0"/>
        <v>168.22199999999998</v>
      </c>
    </row>
    <row r="41" spans="1:5" x14ac:dyDescent="0.2">
      <c r="A41" s="2">
        <v>41671</v>
      </c>
      <c r="B41" s="16">
        <v>345.274</v>
      </c>
      <c r="C41" s="59">
        <f>MIN($B$29,$B$41,$B$53,$B$65,$B$77)</f>
        <v>345.274</v>
      </c>
      <c r="D41" s="59">
        <f>MAX($B$29,$B$41,$B$53,$B$65,$B$77)</f>
        <v>523.56899999999996</v>
      </c>
      <c r="E41" s="59">
        <f t="shared" si="0"/>
        <v>178.29499999999996</v>
      </c>
    </row>
    <row r="42" spans="1:5" x14ac:dyDescent="0.2">
      <c r="A42" s="2">
        <v>41699</v>
      </c>
      <c r="B42" s="16">
        <v>354.98700000000002</v>
      </c>
      <c r="C42" s="59">
        <f>MIN($B$30,$B$42,$B$54,$B$66,$B$78)</f>
        <v>354.98700000000002</v>
      </c>
      <c r="D42" s="59">
        <f>MAX($B$30,$B$42,$B$54,$B$66,$B$78)</f>
        <v>537.88400000000001</v>
      </c>
      <c r="E42" s="59">
        <f t="shared" si="0"/>
        <v>182.89699999999999</v>
      </c>
    </row>
    <row r="43" spans="1:5" x14ac:dyDescent="0.2">
      <c r="A43" s="2">
        <v>41730</v>
      </c>
      <c r="B43" s="16">
        <v>365.339</v>
      </c>
      <c r="C43" s="59">
        <f>MIN($B$31,$B$43,$B$55,$B$67,$B$79)</f>
        <v>365.339</v>
      </c>
      <c r="D43" s="59">
        <f>MAX($B$31,$B$43,$B$55,$B$67,$B$79)</f>
        <v>523.83399999999995</v>
      </c>
      <c r="E43" s="59">
        <f t="shared" si="0"/>
        <v>158.49499999999995</v>
      </c>
    </row>
    <row r="44" spans="1:5" x14ac:dyDescent="0.2">
      <c r="A44" s="2">
        <v>41760</v>
      </c>
      <c r="B44" s="16">
        <v>365.46</v>
      </c>
      <c r="C44" s="59">
        <f>MIN($B$32,$B$44,$B$56,$B$68,$B$80)</f>
        <v>363.30399999999997</v>
      </c>
      <c r="D44" s="59">
        <f>MAX($B$32,$B$44,$B$56,$B$68,$B$80)</f>
        <v>516.86800000000005</v>
      </c>
      <c r="E44" s="59">
        <f t="shared" si="0"/>
        <v>153.56400000000008</v>
      </c>
    </row>
    <row r="45" spans="1:5" x14ac:dyDescent="0.2">
      <c r="A45" s="2">
        <v>41791</v>
      </c>
      <c r="B45" s="16">
        <v>354.30500000000001</v>
      </c>
      <c r="C45" s="59">
        <f>MIN($B$33,$B$45,$B$57,$B$69,$B$81)</f>
        <v>348.80700000000002</v>
      </c>
      <c r="D45" s="59">
        <f>MAX($B$33,$B$45,$B$57,$B$69,$B$81)</f>
        <v>500.85700000000003</v>
      </c>
      <c r="E45" s="59">
        <f t="shared" si="0"/>
        <v>152.05000000000001</v>
      </c>
    </row>
    <row r="46" spans="1:5" x14ac:dyDescent="0.2">
      <c r="A46" s="2">
        <v>41821</v>
      </c>
      <c r="B46" s="16">
        <v>338.73700000000002</v>
      </c>
      <c r="C46" s="59">
        <f>MIN($B$34,$B$46,$B$58,$B$70,$B$82)</f>
        <v>338.73700000000002</v>
      </c>
      <c r="D46" s="59">
        <f>MAX($B$34,$B$46,$B$58,$B$70,$B$82)</f>
        <v>493.45800000000003</v>
      </c>
      <c r="E46" s="59">
        <f t="shared" si="0"/>
        <v>154.721</v>
      </c>
    </row>
    <row r="47" spans="1:5" x14ac:dyDescent="0.2">
      <c r="A47" s="2">
        <v>41852</v>
      </c>
      <c r="B47" s="16">
        <v>331.07600000000002</v>
      </c>
      <c r="C47" s="59">
        <f>MIN($B$35,$B$47,$B$59,$B$71,$B$83)</f>
        <v>331.07600000000002</v>
      </c>
      <c r="D47" s="59">
        <f>MAX($B$35,$B$47,$B$59,$B$71,$B$83)</f>
        <v>486.67500000000001</v>
      </c>
      <c r="E47" s="59">
        <f t="shared" si="0"/>
        <v>155.59899999999999</v>
      </c>
    </row>
    <row r="48" spans="1:5" x14ac:dyDescent="0.2">
      <c r="A48" s="2">
        <v>41883</v>
      </c>
      <c r="B48" s="16">
        <v>332.15499999999997</v>
      </c>
      <c r="C48" s="59">
        <f>MIN($B$36,$B$48,$B$60,$B$72,$B$84)</f>
        <v>332.15499999999997</v>
      </c>
      <c r="D48" s="59">
        <f>MAX($B$36,$B$48,$B$60,$B$72,$B$84)</f>
        <v>471.53699999999998</v>
      </c>
      <c r="E48" s="59">
        <f t="shared" si="0"/>
        <v>139.38200000000001</v>
      </c>
    </row>
    <row r="49" spans="1:5" x14ac:dyDescent="0.2">
      <c r="A49" s="2">
        <v>41913</v>
      </c>
      <c r="B49" s="16">
        <v>351.71699999999998</v>
      </c>
      <c r="C49" s="59">
        <f>MIN($B$37,$B$49,$B$61,$B$73,$B$85)</f>
        <v>351.71699999999998</v>
      </c>
      <c r="D49" s="59">
        <f>MAX($B$37,$B$49,$B$61,$B$73,$B$85)</f>
        <v>491.20299999999997</v>
      </c>
      <c r="E49" s="59">
        <f t="shared" si="0"/>
        <v>139.48599999999999</v>
      </c>
    </row>
    <row r="50" spans="1:5" x14ac:dyDescent="0.2">
      <c r="A50" s="2">
        <v>41944</v>
      </c>
      <c r="B50" s="16">
        <v>356.72899999999998</v>
      </c>
      <c r="C50" s="59">
        <f>MIN($B$38,$B$50,$B$62,$B$74,$B$86)</f>
        <v>344.17200000000003</v>
      </c>
      <c r="D50" s="59">
        <f>MAX($B$38,$B$50,$B$62,$B$74,$B$86)</f>
        <v>490.73399999999998</v>
      </c>
      <c r="E50" s="59">
        <f t="shared" si="0"/>
        <v>146.56199999999995</v>
      </c>
    </row>
    <row r="51" spans="1:5" x14ac:dyDescent="0.2">
      <c r="A51" s="2">
        <v>41974</v>
      </c>
      <c r="B51" s="16">
        <v>360.86500000000001</v>
      </c>
      <c r="C51" s="59">
        <f>MIN($B$39,$B$51,$B$63,$B$75,$B$87)</f>
        <v>327.19099999999997</v>
      </c>
      <c r="D51" s="59">
        <f>MAX($B$39,$B$51,$B$63,$B$75,$B$87)</f>
        <v>484.62200000000001</v>
      </c>
      <c r="E51" s="59">
        <f t="shared" si="0"/>
        <v>157.43100000000004</v>
      </c>
    </row>
    <row r="52" spans="1:5" x14ac:dyDescent="0.2">
      <c r="A52" s="2">
        <v>42005</v>
      </c>
      <c r="B52" s="16">
        <v>389.21300000000002</v>
      </c>
      <c r="C52" s="59">
        <f>MIN($B$28,$B$40,$B$52,$B$64,$B$76)</f>
        <v>336.238</v>
      </c>
      <c r="D52" s="59">
        <f>MAX($B$28,$B$40,$B$52,$B$64,$B$76)</f>
        <v>504.46</v>
      </c>
      <c r="E52" s="59">
        <f t="shared" si="0"/>
        <v>168.22199999999998</v>
      </c>
    </row>
    <row r="53" spans="1:5" x14ac:dyDescent="0.2">
      <c r="A53" s="2">
        <v>42036</v>
      </c>
      <c r="B53" s="16">
        <v>415.31299999999999</v>
      </c>
      <c r="C53" s="59">
        <f>MIN($B$29,$B$41,$B$53,$B$65,$B$77)</f>
        <v>345.274</v>
      </c>
      <c r="D53" s="59">
        <f>MAX($B$29,$B$41,$B$53,$B$65,$B$77)</f>
        <v>523.56899999999996</v>
      </c>
      <c r="E53" s="59">
        <f t="shared" si="0"/>
        <v>178.29499999999996</v>
      </c>
    </row>
    <row r="54" spans="1:5" x14ac:dyDescent="0.2">
      <c r="A54" s="2">
        <v>42064</v>
      </c>
      <c r="B54" s="16">
        <v>443.2</v>
      </c>
      <c r="C54" s="59">
        <f>MIN($B$30,$B$42,$B$54,$B$66,$B$78)</f>
        <v>354.98700000000002</v>
      </c>
      <c r="D54" s="59">
        <f>MAX($B$30,$B$42,$B$54,$B$66,$B$78)</f>
        <v>537.88400000000001</v>
      </c>
      <c r="E54" s="59">
        <f t="shared" si="0"/>
        <v>182.89699999999999</v>
      </c>
    </row>
    <row r="55" spans="1:5" x14ac:dyDescent="0.2">
      <c r="A55" s="2">
        <v>42095</v>
      </c>
      <c r="B55" s="16">
        <v>452.71300000000002</v>
      </c>
      <c r="C55" s="59">
        <f>MIN($B$31,$B$43,$B$55,$B$67,$B$79)</f>
        <v>365.339</v>
      </c>
      <c r="D55" s="59">
        <f>MAX($B$31,$B$43,$B$55,$B$67,$B$79)</f>
        <v>523.83399999999995</v>
      </c>
      <c r="E55" s="59">
        <f t="shared" si="0"/>
        <v>158.49499999999995</v>
      </c>
    </row>
    <row r="56" spans="1:5" x14ac:dyDescent="0.2">
      <c r="A56" s="2">
        <v>42125</v>
      </c>
      <c r="B56" s="16">
        <v>448.96100000000001</v>
      </c>
      <c r="C56" s="59">
        <f>MIN($B$32,$B$44,$B$56,$B$68,$B$80)</f>
        <v>363.30399999999997</v>
      </c>
      <c r="D56" s="59">
        <f>MAX($B$32,$B$44,$B$56,$B$68,$B$80)</f>
        <v>516.86800000000005</v>
      </c>
      <c r="E56" s="59">
        <f t="shared" si="0"/>
        <v>153.56400000000008</v>
      </c>
    </row>
    <row r="57" spans="1:5" x14ac:dyDescent="0.2">
      <c r="A57" s="2">
        <v>42156</v>
      </c>
      <c r="B57" s="16">
        <v>438.81</v>
      </c>
      <c r="C57" s="59">
        <f>MIN($B$33,$B$45,$B$57,$B$69,$B$81)</f>
        <v>348.80700000000002</v>
      </c>
      <c r="D57" s="59">
        <f>MAX($B$33,$B$45,$B$57,$B$69,$B$81)</f>
        <v>500.85700000000003</v>
      </c>
      <c r="E57" s="59">
        <f t="shared" si="0"/>
        <v>152.05000000000001</v>
      </c>
    </row>
    <row r="58" spans="1:5" x14ac:dyDescent="0.2">
      <c r="A58" s="2">
        <v>42186</v>
      </c>
      <c r="B58" s="16">
        <v>424.80900000000003</v>
      </c>
      <c r="C58" s="59">
        <f>MIN($B$34,$B$46,$B$58,$B$70,$B$82)</f>
        <v>338.73700000000002</v>
      </c>
      <c r="D58" s="59">
        <f>MAX($B$34,$B$46,$B$58,$B$70,$B$82)</f>
        <v>493.45800000000003</v>
      </c>
      <c r="E58" s="59">
        <f t="shared" si="0"/>
        <v>154.721</v>
      </c>
    </row>
    <row r="59" spans="1:5" x14ac:dyDescent="0.2">
      <c r="A59" s="2">
        <v>42217</v>
      </c>
      <c r="B59" s="16">
        <v>425.85300000000001</v>
      </c>
      <c r="C59" s="59">
        <f>MIN($B$35,$B$47,$B$59,$B$71,$B$83)</f>
        <v>331.07600000000002</v>
      </c>
      <c r="D59" s="59">
        <f>MAX($B$35,$B$47,$B$59,$B$71,$B$83)</f>
        <v>486.67500000000001</v>
      </c>
      <c r="E59" s="59">
        <f t="shared" si="0"/>
        <v>155.59899999999999</v>
      </c>
    </row>
    <row r="60" spans="1:5" x14ac:dyDescent="0.2">
      <c r="A60" s="2">
        <v>42248</v>
      </c>
      <c r="B60" s="16">
        <v>429.12900000000002</v>
      </c>
      <c r="C60" s="59">
        <f>MIN($B$36,$B$48,$B$60,$B$72,$B$84)</f>
        <v>332.15499999999997</v>
      </c>
      <c r="D60" s="59">
        <f>MAX($B$36,$B$48,$B$60,$B$72,$B$84)</f>
        <v>471.53699999999998</v>
      </c>
      <c r="E60" s="59">
        <f t="shared" si="0"/>
        <v>139.38200000000001</v>
      </c>
    </row>
    <row r="61" spans="1:5" x14ac:dyDescent="0.2">
      <c r="A61" s="2">
        <v>42278</v>
      </c>
      <c r="B61" s="16">
        <v>455.21300000000002</v>
      </c>
      <c r="C61" s="59">
        <f>MIN($B$37,$B$49,$B$61,$B$73,$B$85)</f>
        <v>351.71699999999998</v>
      </c>
      <c r="D61" s="59">
        <f>MAX($B$37,$B$49,$B$61,$B$73,$B$85)</f>
        <v>491.20299999999997</v>
      </c>
      <c r="E61" s="59">
        <f t="shared" si="0"/>
        <v>139.48599999999999</v>
      </c>
    </row>
    <row r="62" spans="1:5" x14ac:dyDescent="0.2">
      <c r="A62" s="2">
        <v>42309</v>
      </c>
      <c r="B62" s="16">
        <v>455.99400000000003</v>
      </c>
      <c r="C62" s="59">
        <f>MIN($B$38,$B$50,$B$62,$B$74,$B$86)</f>
        <v>344.17200000000003</v>
      </c>
      <c r="D62" s="59">
        <f>MAX($B$38,$B$50,$B$62,$B$74,$B$86)</f>
        <v>490.73399999999998</v>
      </c>
      <c r="E62" s="59">
        <f t="shared" si="0"/>
        <v>146.56199999999995</v>
      </c>
    </row>
    <row r="63" spans="1:5" x14ac:dyDescent="0.2">
      <c r="A63" s="2">
        <v>42339</v>
      </c>
      <c r="B63" s="16">
        <v>449.22</v>
      </c>
      <c r="C63" s="59">
        <f>MIN($B$39,$B$51,$B$63,$B$75,$B$87)</f>
        <v>327.19099999999997</v>
      </c>
      <c r="D63" s="59">
        <f>MAX($B$39,$B$51,$B$63,$B$75,$B$87)</f>
        <v>484.62200000000001</v>
      </c>
      <c r="E63" s="59">
        <f t="shared" si="0"/>
        <v>157.43100000000004</v>
      </c>
    </row>
    <row r="64" spans="1:5" x14ac:dyDescent="0.2">
      <c r="A64" s="2">
        <v>42370</v>
      </c>
      <c r="B64" s="16">
        <v>471.767</v>
      </c>
      <c r="C64" s="59">
        <f>MIN($B$28,$B$40,$B$52,$B$64,$B$76)</f>
        <v>336.238</v>
      </c>
      <c r="D64" s="59">
        <f>MAX($B$28,$B$40,$B$52,$B$64,$B$76)</f>
        <v>504.46</v>
      </c>
      <c r="E64" s="59">
        <f t="shared" si="0"/>
        <v>168.22199999999998</v>
      </c>
    </row>
    <row r="65" spans="1:5" x14ac:dyDescent="0.2">
      <c r="A65" s="2">
        <v>42401</v>
      </c>
      <c r="B65" s="16">
        <v>492.15300000000002</v>
      </c>
      <c r="C65" s="59">
        <f>MIN($B$29,$B$41,$B$53,$B$65,$B$77)</f>
        <v>345.274</v>
      </c>
      <c r="D65" s="59">
        <f>MAX($B$29,$B$41,$B$53,$B$65,$B$77)</f>
        <v>523.56899999999996</v>
      </c>
      <c r="E65" s="59">
        <f t="shared" si="0"/>
        <v>178.29499999999996</v>
      </c>
    </row>
    <row r="66" spans="1:5" x14ac:dyDescent="0.2">
      <c r="A66" s="2">
        <v>42430</v>
      </c>
      <c r="B66" s="16">
        <v>504.81099999999998</v>
      </c>
      <c r="C66" s="59">
        <f>MIN($B$30,$B$42,$B$54,$B$66,$B$78)</f>
        <v>354.98700000000002</v>
      </c>
      <c r="D66" s="59">
        <f>MAX($B$30,$B$42,$B$54,$B$66,$B$78)</f>
        <v>537.88400000000001</v>
      </c>
      <c r="E66" s="59">
        <f t="shared" si="0"/>
        <v>182.89699999999999</v>
      </c>
    </row>
    <row r="67" spans="1:5" x14ac:dyDescent="0.2">
      <c r="A67" s="2">
        <v>42461</v>
      </c>
      <c r="B67" s="16">
        <v>509.32299999999998</v>
      </c>
      <c r="C67" s="59">
        <f>MIN($B$31,$B$43,$B$55,$B$67,$B$79)</f>
        <v>365.339</v>
      </c>
      <c r="D67" s="59">
        <f>MAX($B$31,$B$43,$B$55,$B$67,$B$79)</f>
        <v>523.83399999999995</v>
      </c>
      <c r="E67" s="59">
        <f t="shared" si="0"/>
        <v>158.49499999999995</v>
      </c>
    </row>
    <row r="68" spans="1:5" x14ac:dyDescent="0.2">
      <c r="A68" s="2">
        <v>42491</v>
      </c>
      <c r="B68" s="16">
        <v>511.86099999999999</v>
      </c>
      <c r="C68" s="59">
        <f>MIN($B$32,$B$44,$B$56,$B$68,$B$80)</f>
        <v>363.30399999999997</v>
      </c>
      <c r="D68" s="59">
        <f>MAX($B$32,$B$44,$B$56,$B$68,$B$80)</f>
        <v>516.86800000000005</v>
      </c>
      <c r="E68" s="59">
        <f t="shared" si="0"/>
        <v>153.56400000000008</v>
      </c>
    </row>
    <row r="69" spans="1:5" x14ac:dyDescent="0.2">
      <c r="A69" s="2">
        <v>42522</v>
      </c>
      <c r="B69" s="16">
        <v>500.85700000000003</v>
      </c>
      <c r="C69" s="59">
        <f>MIN($B$33,$B$45,$B$57,$B$69,$B$81)</f>
        <v>348.80700000000002</v>
      </c>
      <c r="D69" s="59">
        <f>MAX($B$33,$B$45,$B$57,$B$69,$B$81)</f>
        <v>500.85700000000003</v>
      </c>
      <c r="E69" s="59">
        <f t="shared" si="0"/>
        <v>152.05000000000001</v>
      </c>
    </row>
    <row r="70" spans="1:5" x14ac:dyDescent="0.2">
      <c r="A70" s="2">
        <v>42552</v>
      </c>
      <c r="B70" s="16">
        <v>493.45800000000003</v>
      </c>
      <c r="C70" s="59">
        <f>MIN($B$34,$B$46,$B$58,$B$70,$B$82)</f>
        <v>338.73700000000002</v>
      </c>
      <c r="D70" s="59">
        <f>MAX($B$34,$B$46,$B$58,$B$70,$B$82)</f>
        <v>493.45800000000003</v>
      </c>
      <c r="E70" s="59">
        <f t="shared" si="0"/>
        <v>154.721</v>
      </c>
    </row>
    <row r="71" spans="1:5" x14ac:dyDescent="0.2">
      <c r="A71" s="2">
        <v>42583</v>
      </c>
      <c r="B71" s="16">
        <v>486.67500000000001</v>
      </c>
      <c r="C71" s="59">
        <f>MIN($B$35,$B$47,$B$59,$B$71,$B$83)</f>
        <v>331.07600000000002</v>
      </c>
      <c r="D71" s="59">
        <f>MAX($B$35,$B$47,$B$59,$B$71,$B$83)</f>
        <v>486.67500000000001</v>
      </c>
      <c r="E71" s="59">
        <f t="shared" si="0"/>
        <v>155.59899999999999</v>
      </c>
    </row>
    <row r="72" spans="1:5" x14ac:dyDescent="0.2">
      <c r="A72" s="2">
        <v>42614</v>
      </c>
      <c r="B72" s="16">
        <v>471.53699999999998</v>
      </c>
      <c r="C72" s="59">
        <f>MIN($B$36,$B$48,$B$60,$B$72,$B$84)</f>
        <v>332.15499999999997</v>
      </c>
      <c r="D72" s="59">
        <f>MAX($B$36,$B$48,$B$60,$B$72,$B$84)</f>
        <v>471.53699999999998</v>
      </c>
      <c r="E72" s="59">
        <f t="shared" si="0"/>
        <v>139.38200000000001</v>
      </c>
    </row>
    <row r="73" spans="1:5" x14ac:dyDescent="0.2">
      <c r="A73" s="2">
        <v>42644</v>
      </c>
      <c r="B73" s="16">
        <v>491.20299999999997</v>
      </c>
      <c r="C73" s="59">
        <f>MIN($B$37,$B$49,$B$61,$B$73,$B$85)</f>
        <v>351.71699999999998</v>
      </c>
      <c r="D73" s="59">
        <f>MAX($B$37,$B$49,$B$61,$B$73,$B$85)</f>
        <v>491.20299999999997</v>
      </c>
      <c r="E73" s="59">
        <f t="shared" si="0"/>
        <v>139.48599999999999</v>
      </c>
    </row>
    <row r="74" spans="1:5" x14ac:dyDescent="0.2">
      <c r="A74" s="2">
        <v>42675</v>
      </c>
      <c r="B74" s="16">
        <v>490.73399999999998</v>
      </c>
      <c r="C74" s="59">
        <f>MIN($B$38,$B$50,$B$62,$B$74,$B$86)</f>
        <v>344.17200000000003</v>
      </c>
      <c r="D74" s="59">
        <f>MAX($B$38,$B$50,$B$62,$B$74,$B$86)</f>
        <v>490.73399999999998</v>
      </c>
      <c r="E74" s="59">
        <f t="shared" si="0"/>
        <v>146.56199999999995</v>
      </c>
    </row>
    <row r="75" spans="1:5" x14ac:dyDescent="0.2">
      <c r="A75" s="2">
        <v>42705</v>
      </c>
      <c r="B75" s="16">
        <v>484.62200000000001</v>
      </c>
      <c r="C75" s="59">
        <f>MIN($B$39,$B$51,$B$63,$B$75,$B$87)</f>
        <v>327.19099999999997</v>
      </c>
      <c r="D75" s="59">
        <f>MAX($B$39,$B$51,$B$63,$B$75,$B$87)</f>
        <v>484.62200000000001</v>
      </c>
      <c r="E75" s="59">
        <f t="shared" si="0"/>
        <v>157.43100000000004</v>
      </c>
    </row>
    <row r="76" spans="1:5" x14ac:dyDescent="0.2">
      <c r="A76" s="2">
        <v>42736</v>
      </c>
      <c r="B76" s="16">
        <v>504.46</v>
      </c>
      <c r="C76" s="59">
        <f>MIN($B$28,$B$40,$B$52,$B$64,$B$76)</f>
        <v>336.238</v>
      </c>
      <c r="D76" s="59">
        <f>MAX($B$28,$B$40,$B$52,$B$64,$B$76)</f>
        <v>504.46</v>
      </c>
      <c r="E76" s="59">
        <f t="shared" si="0"/>
        <v>168.22199999999998</v>
      </c>
    </row>
    <row r="77" spans="1:5" x14ac:dyDescent="0.2">
      <c r="A77" s="2">
        <v>42767</v>
      </c>
      <c r="B77" s="16">
        <v>523.56899999999996</v>
      </c>
      <c r="C77" s="59">
        <f>MIN($B$29,$B$41,$B$53,$B$65,$B$77)</f>
        <v>345.274</v>
      </c>
      <c r="D77" s="59">
        <f>MAX($B$29,$B$41,$B$53,$B$65,$B$77)</f>
        <v>523.56899999999996</v>
      </c>
      <c r="E77" s="59">
        <f t="shared" si="0"/>
        <v>178.29499999999996</v>
      </c>
    </row>
    <row r="78" spans="1:5" x14ac:dyDescent="0.2">
      <c r="A78" s="2">
        <v>42795</v>
      </c>
      <c r="B78" s="16">
        <v>537.88400000000001</v>
      </c>
      <c r="C78" s="59">
        <f>MIN($B$30,$B$42,$B$54,$B$66,$B$78)</f>
        <v>354.98700000000002</v>
      </c>
      <c r="D78" s="59">
        <f>MAX($B$30,$B$42,$B$54,$B$66,$B$78)</f>
        <v>537.88400000000001</v>
      </c>
      <c r="E78" s="59">
        <f t="shared" si="0"/>
        <v>182.89699999999999</v>
      </c>
    </row>
    <row r="79" spans="1:5" x14ac:dyDescent="0.2">
      <c r="A79" s="2">
        <v>42826</v>
      </c>
      <c r="B79" s="16">
        <v>523.83399999999995</v>
      </c>
      <c r="C79" s="59">
        <f>MIN($B$31,$B$43,$B$55,$B$67,$B$79)</f>
        <v>365.339</v>
      </c>
      <c r="D79" s="59">
        <f>MAX($B$31,$B$43,$B$55,$B$67,$B$79)</f>
        <v>523.83399999999995</v>
      </c>
      <c r="E79" s="59">
        <f t="shared" si="0"/>
        <v>158.49499999999995</v>
      </c>
    </row>
    <row r="80" spans="1:5" x14ac:dyDescent="0.2">
      <c r="A80" s="2">
        <v>42856</v>
      </c>
      <c r="B80" s="16">
        <v>516.86800000000005</v>
      </c>
      <c r="C80" s="59">
        <f>MIN($B$32,$B$44,$B$56,$B$68,$B$80)</f>
        <v>363.30399999999997</v>
      </c>
      <c r="D80" s="59">
        <f>MAX($B$32,$B$44,$B$56,$B$68,$B$80)</f>
        <v>516.86800000000005</v>
      </c>
      <c r="E80" s="59">
        <f t="shared" si="0"/>
        <v>153.56400000000008</v>
      </c>
    </row>
    <row r="81" spans="1:5" x14ac:dyDescent="0.2">
      <c r="A81" s="2">
        <v>42887</v>
      </c>
      <c r="B81" s="16">
        <v>500.41300000000001</v>
      </c>
      <c r="C81" s="59">
        <f>MIN($B$33,$B$45,$B$57,$B$69,$B$81)</f>
        <v>348.80700000000002</v>
      </c>
      <c r="D81" s="59">
        <f>MAX($B$33,$B$45,$B$57,$B$69,$B$81)</f>
        <v>500.85700000000003</v>
      </c>
      <c r="E81" s="59">
        <f t="shared" si="0"/>
        <v>152.05000000000001</v>
      </c>
    </row>
    <row r="82" spans="1:5" x14ac:dyDescent="0.2">
      <c r="A82" s="2">
        <v>42917</v>
      </c>
      <c r="B82" s="16">
        <v>482.39400000000001</v>
      </c>
      <c r="C82" s="59">
        <f>MIN($B$34,$B$46,$B$58,$B$70,$B$82)</f>
        <v>338.73700000000002</v>
      </c>
      <c r="D82" s="59">
        <f>MAX($B$34,$B$46,$B$58,$B$70,$B$82)</f>
        <v>493.45800000000003</v>
      </c>
      <c r="E82" s="59">
        <f t="shared" si="0"/>
        <v>154.721</v>
      </c>
    </row>
    <row r="83" spans="1:5" x14ac:dyDescent="0.2">
      <c r="A83" s="2">
        <v>42948</v>
      </c>
      <c r="B83" s="16">
        <v>459.34199999999998</v>
      </c>
      <c r="C83" s="59">
        <f>MIN($B$35,$B$47,$B$59,$B$71,$B$83)</f>
        <v>331.07600000000002</v>
      </c>
      <c r="D83" s="59">
        <f>MAX($B$35,$B$47,$B$59,$B$71,$B$83)</f>
        <v>486.67500000000001</v>
      </c>
      <c r="E83" s="59">
        <f t="shared" si="0"/>
        <v>155.59899999999999</v>
      </c>
    </row>
    <row r="84" spans="1:5" x14ac:dyDescent="0.2">
      <c r="A84" s="2">
        <v>42979</v>
      </c>
      <c r="B84" s="16">
        <v>469.05</v>
      </c>
      <c r="C84" s="59">
        <f>MIN($B$36,$B$48,$B$60,$B$72,$B$84)</f>
        <v>332.15499999999997</v>
      </c>
      <c r="D84" s="59">
        <f>MAX($B$36,$B$48,$B$60,$B$72,$B$84)</f>
        <v>471.53699999999998</v>
      </c>
      <c r="E84" s="59">
        <f t="shared" si="0"/>
        <v>139.38200000000001</v>
      </c>
    </row>
    <row r="85" spans="1:5" x14ac:dyDescent="0.2">
      <c r="A85" s="2">
        <v>43009</v>
      </c>
      <c r="B85" s="16">
        <v>459.06200000000001</v>
      </c>
      <c r="C85" s="59">
        <f>MIN($B$37,$B$49,$B$61,$B$73,$B$85)</f>
        <v>351.71699999999998</v>
      </c>
      <c r="D85" s="59">
        <f>MAX($B$37,$B$49,$B$61,$B$73,$B$85)</f>
        <v>491.20299999999997</v>
      </c>
      <c r="E85" s="59">
        <f t="shared" si="0"/>
        <v>139.48599999999999</v>
      </c>
    </row>
    <row r="86" spans="1:5" x14ac:dyDescent="0.2">
      <c r="A86" s="2">
        <v>43040</v>
      </c>
      <c r="B86" s="16">
        <v>452.32900000000001</v>
      </c>
      <c r="C86" s="59">
        <f>MIN($B$38,$B$50,$B$62,$B$74,$B$86)</f>
        <v>344.17200000000003</v>
      </c>
      <c r="D86" s="59">
        <f>MAX($B$38,$B$50,$B$62,$B$74,$B$86)</f>
        <v>490.73399999999998</v>
      </c>
      <c r="E86" s="59">
        <f t="shared" si="0"/>
        <v>146.56199999999995</v>
      </c>
    </row>
    <row r="87" spans="1:5" x14ac:dyDescent="0.2">
      <c r="A87" s="2">
        <v>43070</v>
      </c>
      <c r="B87" s="16">
        <v>421.125</v>
      </c>
      <c r="C87" s="59">
        <f>MIN($B$39,$B$51,$B$63,$B$75,$B$87)</f>
        <v>327.19099999999997</v>
      </c>
      <c r="D87" s="59">
        <f>MAX($B$39,$B$51,$B$63,$B$75,$B$87)</f>
        <v>484.62200000000001</v>
      </c>
      <c r="E87" s="59">
        <f t="shared" si="0"/>
        <v>157.43100000000004</v>
      </c>
    </row>
    <row r="88" spans="1:5" x14ac:dyDescent="0.2">
      <c r="A88" s="2">
        <v>43101</v>
      </c>
      <c r="B88" s="16">
        <v>419.98328571000002</v>
      </c>
      <c r="C88" s="59">
        <f>MIN($B$28,$B$40,$B$52,$B$64,$B$76)</f>
        <v>336.238</v>
      </c>
      <c r="D88" s="59">
        <f>MAX($B$28,$B$40,$B$52,$B$64,$B$76)</f>
        <v>504.46</v>
      </c>
      <c r="E88" s="59">
        <f t="shared" si="0"/>
        <v>168.22199999999998</v>
      </c>
    </row>
    <row r="89" spans="1:5" x14ac:dyDescent="0.2">
      <c r="A89" s="2">
        <v>43132</v>
      </c>
      <c r="B89" s="16">
        <v>426.92869662999999</v>
      </c>
      <c r="C89" s="59">
        <f>MIN($B$29,$B$41,$B$53,$B$65,$B$77)</f>
        <v>345.274</v>
      </c>
      <c r="D89" s="59">
        <f>MAX($B$29,$B$41,$B$53,$B$65,$B$77)</f>
        <v>523.56899999999996</v>
      </c>
      <c r="E89" s="59">
        <f t="shared" si="0"/>
        <v>178.29499999999996</v>
      </c>
    </row>
    <row r="90" spans="1:5" x14ac:dyDescent="0.2">
      <c r="A90" s="2">
        <v>43160</v>
      </c>
      <c r="B90" s="16">
        <v>443.53050000000002</v>
      </c>
      <c r="C90" s="59">
        <f>MIN($B$30,$B$42,$B$54,$B$66,$B$78)</f>
        <v>354.98700000000002</v>
      </c>
      <c r="D90" s="59">
        <f>MAX($B$30,$B$42,$B$54,$B$66,$B$78)</f>
        <v>537.88400000000001</v>
      </c>
      <c r="E90" s="59">
        <f t="shared" si="0"/>
        <v>182.89699999999999</v>
      </c>
    </row>
    <row r="91" spans="1:5" x14ac:dyDescent="0.2">
      <c r="A91" s="2">
        <v>43191</v>
      </c>
      <c r="B91" s="16">
        <v>448.92399999999998</v>
      </c>
      <c r="C91" s="59">
        <f>MIN($B$31,$B$43,$B$55,$B$67,$B$79)</f>
        <v>365.339</v>
      </c>
      <c r="D91" s="59">
        <f>MAX($B$31,$B$43,$B$55,$B$67,$B$79)</f>
        <v>523.83399999999995</v>
      </c>
      <c r="E91" s="59">
        <f t="shared" si="0"/>
        <v>158.49499999999995</v>
      </c>
    </row>
    <row r="92" spans="1:5" x14ac:dyDescent="0.2">
      <c r="A92" s="2">
        <v>43221</v>
      </c>
      <c r="B92" s="16">
        <v>449.1173</v>
      </c>
      <c r="C92" s="59">
        <f>MIN($B$32,$B$44,$B$56,$B$68,$B$80)</f>
        <v>363.30399999999997</v>
      </c>
      <c r="D92" s="59">
        <f>MAX($B$32,$B$44,$B$56,$B$68,$B$80)</f>
        <v>516.86800000000005</v>
      </c>
      <c r="E92" s="59">
        <f t="shared" ref="E92:E111" si="1">D92-C92</f>
        <v>153.56400000000008</v>
      </c>
    </row>
    <row r="93" spans="1:5" x14ac:dyDescent="0.2">
      <c r="A93" s="2">
        <v>43252</v>
      </c>
      <c r="B93" s="16">
        <v>439.00040000000001</v>
      </c>
      <c r="C93" s="59">
        <f>MIN($B$33,$B$45,$B$57,$B$69,$B$81)</f>
        <v>348.80700000000002</v>
      </c>
      <c r="D93" s="59">
        <f>MAX($B$33,$B$45,$B$57,$B$69,$B$81)</f>
        <v>500.85700000000003</v>
      </c>
      <c r="E93" s="59">
        <f t="shared" si="1"/>
        <v>152.05000000000001</v>
      </c>
    </row>
    <row r="94" spans="1:5" x14ac:dyDescent="0.2">
      <c r="A94" s="2">
        <v>43282</v>
      </c>
      <c r="B94" s="16">
        <v>428.2199</v>
      </c>
      <c r="C94" s="59">
        <f>MIN($B$34,$B$46,$B$58,$B$70,$B$82)</f>
        <v>338.73700000000002</v>
      </c>
      <c r="D94" s="59">
        <f>MAX($B$34,$B$46,$B$58,$B$70,$B$82)</f>
        <v>493.45800000000003</v>
      </c>
      <c r="E94" s="59">
        <f t="shared" si="1"/>
        <v>154.721</v>
      </c>
    </row>
    <row r="95" spans="1:5" x14ac:dyDescent="0.2">
      <c r="A95" s="2">
        <v>43313</v>
      </c>
      <c r="B95" s="16">
        <v>422.44920000000002</v>
      </c>
      <c r="C95" s="59">
        <f>MIN($B$35,$B$47,$B$59,$B$71,$B$83)</f>
        <v>331.07600000000002</v>
      </c>
      <c r="D95" s="59">
        <f>MAX($B$35,$B$47,$B$59,$B$71,$B$83)</f>
        <v>486.67500000000001</v>
      </c>
      <c r="E95" s="59">
        <f t="shared" si="1"/>
        <v>155.59899999999999</v>
      </c>
    </row>
    <row r="96" spans="1:5" x14ac:dyDescent="0.2">
      <c r="A96" s="2">
        <v>43344</v>
      </c>
      <c r="B96" s="16">
        <v>425.28829999999999</v>
      </c>
      <c r="C96" s="59">
        <f>MIN($B$36,$B$48,$B$60,$B$72,$B$84)</f>
        <v>332.15499999999997</v>
      </c>
      <c r="D96" s="59">
        <f>MAX($B$36,$B$48,$B$60,$B$72,$B$84)</f>
        <v>471.53699999999998</v>
      </c>
      <c r="E96" s="59">
        <f t="shared" si="1"/>
        <v>139.38200000000001</v>
      </c>
    </row>
    <row r="97" spans="1:6" x14ac:dyDescent="0.2">
      <c r="A97" s="2">
        <v>43374</v>
      </c>
      <c r="B97" s="16">
        <v>435.4572</v>
      </c>
      <c r="C97" s="59">
        <f>MIN($B$37,$B$49,$B$61,$B$73,$B$85)</f>
        <v>351.71699999999998</v>
      </c>
      <c r="D97" s="59">
        <f>MAX($B$37,$B$49,$B$61,$B$73,$B$85)</f>
        <v>491.20299999999997</v>
      </c>
      <c r="E97" s="59">
        <f t="shared" si="1"/>
        <v>139.48599999999999</v>
      </c>
    </row>
    <row r="98" spans="1:6" x14ac:dyDescent="0.2">
      <c r="A98" s="2">
        <v>43405</v>
      </c>
      <c r="B98" s="16">
        <v>436.0582</v>
      </c>
      <c r="C98" s="59">
        <f>MIN($B$38,$B$50,$B$62,$B$74,$B$86)</f>
        <v>344.17200000000003</v>
      </c>
      <c r="D98" s="59">
        <f>MAX($B$38,$B$50,$B$62,$B$74,$B$86)</f>
        <v>490.73399999999998</v>
      </c>
      <c r="E98" s="59">
        <f t="shared" si="1"/>
        <v>146.56199999999995</v>
      </c>
    </row>
    <row r="99" spans="1:6" x14ac:dyDescent="0.2">
      <c r="A99" s="139">
        <v>43435</v>
      </c>
      <c r="B99" s="140">
        <v>427.52420000000001</v>
      </c>
      <c r="C99" s="59">
        <f>MIN($B$39,$B$51,$B$63,$B$75,$B$87)</f>
        <v>327.19099999999997</v>
      </c>
      <c r="D99" s="59">
        <f>MAX($B$39,$B$51,$B$63,$B$75,$B$87)</f>
        <v>484.62200000000001</v>
      </c>
      <c r="E99" s="59">
        <f t="shared" si="1"/>
        <v>157.43100000000004</v>
      </c>
    </row>
    <row r="100" spans="1:6" x14ac:dyDescent="0.2">
      <c r="A100" s="139">
        <v>43466</v>
      </c>
      <c r="B100" s="140">
        <v>442.54880000000003</v>
      </c>
      <c r="C100" s="59">
        <f>MIN($B$28,$B$40,$B$52,$B$64,$B$76)</f>
        <v>336.238</v>
      </c>
      <c r="D100" s="59">
        <f>MAX($B$28,$B$40,$B$52,$B$64,$B$76)</f>
        <v>504.46</v>
      </c>
      <c r="E100" s="59">
        <f t="shared" si="1"/>
        <v>168.22199999999998</v>
      </c>
    </row>
    <row r="101" spans="1:6" x14ac:dyDescent="0.2">
      <c r="A101" s="139">
        <v>43497</v>
      </c>
      <c r="B101" s="140">
        <v>456.21050000000002</v>
      </c>
      <c r="C101" s="59">
        <f>MIN($B$29,$B$41,$B$53,$B$65,$B$77)</f>
        <v>345.274</v>
      </c>
      <c r="D101" s="59">
        <f>MAX($B$29,$B$41,$B$53,$B$65,$B$77)</f>
        <v>523.56899999999996</v>
      </c>
      <c r="E101" s="59">
        <f t="shared" si="1"/>
        <v>178.29499999999996</v>
      </c>
    </row>
    <row r="102" spans="1:6" x14ac:dyDescent="0.2">
      <c r="A102" s="139">
        <v>43525</v>
      </c>
      <c r="B102" s="140">
        <v>472.96230000000003</v>
      </c>
      <c r="C102" s="59">
        <f>MIN($B$30,$B$42,$B$54,$B$66,$B$78)</f>
        <v>354.98700000000002</v>
      </c>
      <c r="D102" s="59">
        <f>MAX($B$30,$B$42,$B$54,$B$66,$B$78)</f>
        <v>537.88400000000001</v>
      </c>
      <c r="E102" s="59">
        <f t="shared" si="1"/>
        <v>182.89699999999999</v>
      </c>
    </row>
    <row r="103" spans="1:6" x14ac:dyDescent="0.2">
      <c r="A103" s="139">
        <v>43556</v>
      </c>
      <c r="B103" s="140">
        <v>483.89089999999999</v>
      </c>
      <c r="C103" s="59">
        <f>MIN($B$31,$B$43,$B$55,$B$67,$B$79)</f>
        <v>365.339</v>
      </c>
      <c r="D103" s="59">
        <f>MAX($B$31,$B$43,$B$55,$B$67,$B$79)</f>
        <v>523.83399999999995</v>
      </c>
      <c r="E103" s="59">
        <f t="shared" si="1"/>
        <v>158.49499999999995</v>
      </c>
    </row>
    <row r="104" spans="1:6" x14ac:dyDescent="0.2">
      <c r="A104" s="139">
        <v>43586</v>
      </c>
      <c r="B104" s="140">
        <v>485.0102</v>
      </c>
      <c r="C104" s="59">
        <f>MIN($B$32,$B$44,$B$56,$B$68,$B$80)</f>
        <v>363.30399999999997</v>
      </c>
      <c r="D104" s="59">
        <f>MAX($B$32,$B$44,$B$56,$B$68,$B$80)</f>
        <v>516.86800000000005</v>
      </c>
      <c r="E104" s="59">
        <f t="shared" si="1"/>
        <v>153.56400000000008</v>
      </c>
    </row>
    <row r="105" spans="1:6" x14ac:dyDescent="0.2">
      <c r="A105" s="139">
        <v>43617</v>
      </c>
      <c r="B105" s="140">
        <v>477.07150000000001</v>
      </c>
      <c r="C105" s="59">
        <f>MIN($B$33,$B$45,$B$57,$B$69,$B$81)</f>
        <v>348.80700000000002</v>
      </c>
      <c r="D105" s="59">
        <f>MAX($B$33,$B$45,$B$57,$B$69,$B$81)</f>
        <v>500.85700000000003</v>
      </c>
      <c r="E105" s="59">
        <f t="shared" si="1"/>
        <v>152.05000000000001</v>
      </c>
    </row>
    <row r="106" spans="1:6" x14ac:dyDescent="0.2">
      <c r="A106" s="139">
        <v>43647</v>
      </c>
      <c r="B106" s="140">
        <v>465.30279999999999</v>
      </c>
      <c r="C106" s="59">
        <f>MIN($B$34,$B$46,$B$58,$B$70,$B$82)</f>
        <v>338.73700000000002</v>
      </c>
      <c r="D106" s="59">
        <f>MAX($B$34,$B$46,$B$58,$B$70,$B$82)</f>
        <v>493.45800000000003</v>
      </c>
      <c r="E106" s="59">
        <f t="shared" si="1"/>
        <v>154.721</v>
      </c>
    </row>
    <row r="107" spans="1:6" x14ac:dyDescent="0.2">
      <c r="A107" s="139">
        <v>43678</v>
      </c>
      <c r="B107" s="140">
        <v>460.92720000000003</v>
      </c>
      <c r="C107" s="59">
        <f>MIN($B$35,$B$47,$B$59,$B$71,$B$83)</f>
        <v>331.07600000000002</v>
      </c>
      <c r="D107" s="59">
        <f>MAX($B$35,$B$47,$B$59,$B$71,$B$83)</f>
        <v>486.67500000000001</v>
      </c>
      <c r="E107" s="59">
        <f t="shared" si="1"/>
        <v>155.59899999999999</v>
      </c>
      <c r="F107" s="10"/>
    </row>
    <row r="108" spans="1:6" x14ac:dyDescent="0.2">
      <c r="A108" s="139">
        <v>43709</v>
      </c>
      <c r="B108" s="140">
        <v>461.7355</v>
      </c>
      <c r="C108" s="59">
        <f>MIN($B$36,$B$48,$B$60,$B$72,$B$84)</f>
        <v>332.15499999999997</v>
      </c>
      <c r="D108" s="59">
        <f>MAX($B$36,$B$48,$B$60,$B$72,$B$84)</f>
        <v>471.53699999999998</v>
      </c>
      <c r="E108" s="59">
        <f t="shared" si="1"/>
        <v>139.38200000000001</v>
      </c>
      <c r="F108" s="10"/>
    </row>
    <row r="109" spans="1:6" x14ac:dyDescent="0.2">
      <c r="A109" s="139">
        <v>43739</v>
      </c>
      <c r="B109" s="140">
        <v>474.41849999999999</v>
      </c>
      <c r="C109" s="59">
        <f>MIN($B$37,$B$49,$B$61,$B$73,$B$85)</f>
        <v>351.71699999999998</v>
      </c>
      <c r="D109" s="59">
        <f>MAX($B$37,$B$49,$B$61,$B$73,$B$85)</f>
        <v>491.20299999999997</v>
      </c>
      <c r="E109" s="59">
        <f t="shared" si="1"/>
        <v>139.48599999999999</v>
      </c>
      <c r="F109" s="10"/>
    </row>
    <row r="110" spans="1:6" x14ac:dyDescent="0.2">
      <c r="A110" s="139">
        <v>43770</v>
      </c>
      <c r="B110" s="140">
        <v>473.51029999999997</v>
      </c>
      <c r="C110" s="59">
        <f>MIN($B$38,$B$50,$B$62,$B$74,$B$86)</f>
        <v>344.17200000000003</v>
      </c>
      <c r="D110" s="59">
        <f>MAX($B$38,$B$50,$B$62,$B$74,$B$86)</f>
        <v>490.73399999999998</v>
      </c>
      <c r="E110" s="59">
        <f t="shared" si="1"/>
        <v>146.56199999999995</v>
      </c>
      <c r="F110" s="10"/>
    </row>
    <row r="111" spans="1:6" x14ac:dyDescent="0.2">
      <c r="A111" s="84">
        <v>43800</v>
      </c>
      <c r="B111" s="94">
        <v>463.512</v>
      </c>
      <c r="C111" s="96">
        <f>MIN($B$39,$B$51,$B$63,$B$75,$B$87)</f>
        <v>327.19099999999997</v>
      </c>
      <c r="D111" s="96">
        <f>MAX($B$39,$B$51,$B$63,$B$75,$B$87)</f>
        <v>484.62200000000001</v>
      </c>
      <c r="E111" s="96">
        <f t="shared" si="1"/>
        <v>157.43100000000004</v>
      </c>
      <c r="F111" s="10"/>
    </row>
    <row r="112" spans="1:6" x14ac:dyDescent="0.2">
      <c r="A112" t="s">
        <v>360</v>
      </c>
      <c r="C112" s="19"/>
      <c r="D112" s="19"/>
      <c r="E112" s="19"/>
      <c r="F112" s="18"/>
    </row>
    <row r="113" spans="1:6" x14ac:dyDescent="0.2">
      <c r="A113" t="s">
        <v>393</v>
      </c>
      <c r="D113" s="19"/>
      <c r="E113" s="19"/>
    </row>
    <row r="114" spans="1:6" x14ac:dyDescent="0.2">
      <c r="D114" s="19"/>
      <c r="E114" s="19"/>
    </row>
    <row r="115" spans="1:6" x14ac:dyDescent="0.2">
      <c r="A115" s="5"/>
      <c r="B115" s="6" t="s">
        <v>0</v>
      </c>
      <c r="D115" s="19"/>
      <c r="E115" s="19"/>
    </row>
    <row r="116" spans="1:6" x14ac:dyDescent="0.2">
      <c r="A116" s="3">
        <v>62</v>
      </c>
      <c r="B116">
        <v>0</v>
      </c>
    </row>
    <row r="117" spans="1:6" x14ac:dyDescent="0.2">
      <c r="A117" s="3">
        <v>62</v>
      </c>
      <c r="B117">
        <v>1</v>
      </c>
    </row>
    <row r="123" spans="1:6" x14ac:dyDescent="0.2">
      <c r="F123" s="10"/>
    </row>
    <row r="124" spans="1:6" x14ac:dyDescent="0.2">
      <c r="F124" s="10"/>
    </row>
    <row r="125" spans="1:6" x14ac:dyDescent="0.2">
      <c r="F125" s="10"/>
    </row>
    <row r="126" spans="1:6" x14ac:dyDescent="0.2">
      <c r="F126" s="10"/>
    </row>
  </sheetData>
  <mergeCells count="2">
    <mergeCell ref="C25:E25"/>
    <mergeCell ref="C26:E26"/>
  </mergeCells>
  <phoneticPr fontId="0" type="noConversion"/>
  <hyperlinks>
    <hyperlink ref="A3" location="Contents!B4" display="Return to Contents"/>
  </hyperlinks>
  <pageMargins left="0.75" right="0.75" top="1" bottom="1" header="0.5" footer="0.5"/>
  <pageSetup scale="74" fitToHeight="2" orientation="landscape" r:id="rId1"/>
  <headerFooter alignWithMargins="0"/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>
    <pageSetUpPr fitToPage="1"/>
  </sheetPr>
  <dimension ref="A2:N84"/>
  <sheetViews>
    <sheetView workbookViewId="0"/>
  </sheetViews>
  <sheetFormatPr defaultRowHeight="12.75" x14ac:dyDescent="0.2"/>
  <sheetData>
    <row r="2" spans="1:1" ht="15.75" x14ac:dyDescent="0.25">
      <c r="A2" s="63" t="s">
        <v>358</v>
      </c>
    </row>
    <row r="3" spans="1:1" x14ac:dyDescent="0.2">
      <c r="A3" s="29" t="s">
        <v>32</v>
      </c>
    </row>
    <row r="25" spans="1:14" x14ac:dyDescent="0.2">
      <c r="D25" s="214" t="s">
        <v>146</v>
      </c>
      <c r="E25" s="214"/>
      <c r="F25" s="214"/>
      <c r="G25" s="214"/>
      <c r="H25" s="214"/>
      <c r="I25" s="47"/>
      <c r="J25" s="214" t="s">
        <v>145</v>
      </c>
      <c r="K25" s="214"/>
      <c r="L25" s="214"/>
      <c r="M25" s="214"/>
    </row>
    <row r="26" spans="1:14" x14ac:dyDescent="0.2">
      <c r="A26" s="19"/>
      <c r="B26" s="12"/>
      <c r="C26" s="12"/>
      <c r="D26" s="127">
        <v>2015</v>
      </c>
      <c r="E26" s="127">
        <v>2016</v>
      </c>
      <c r="F26" s="127">
        <v>2017</v>
      </c>
      <c r="G26" s="127">
        <v>2018</v>
      </c>
      <c r="H26" s="127">
        <v>2019</v>
      </c>
      <c r="I26" s="51"/>
      <c r="J26" s="127">
        <v>2016</v>
      </c>
      <c r="K26" s="127">
        <v>2017</v>
      </c>
      <c r="L26" s="127">
        <v>2018</v>
      </c>
      <c r="M26" s="127">
        <v>2019</v>
      </c>
      <c r="N26" s="47"/>
    </row>
    <row r="27" spans="1:14" x14ac:dyDescent="0.2">
      <c r="C27" s="14" t="s">
        <v>10</v>
      </c>
      <c r="D27" s="23">
        <v>19.533503173</v>
      </c>
      <c r="E27" s="23">
        <v>19.687235508000001</v>
      </c>
      <c r="F27" s="23">
        <v>19.877036500999999</v>
      </c>
      <c r="G27" s="23">
        <v>20.347997956</v>
      </c>
      <c r="H27" s="23">
        <v>20.706993644000001</v>
      </c>
      <c r="I27" s="15"/>
      <c r="J27" s="7">
        <f t="shared" ref="J27:M31" si="0">E27-D27</f>
        <v>0.15373233500000083</v>
      </c>
      <c r="K27" s="7">
        <f t="shared" si="0"/>
        <v>0.18980099299999864</v>
      </c>
      <c r="L27" s="7">
        <f t="shared" si="0"/>
        <v>0.47096145500000119</v>
      </c>
      <c r="M27" s="7">
        <f t="shared" si="0"/>
        <v>0.35899568800000026</v>
      </c>
    </row>
    <row r="28" spans="1:14" x14ac:dyDescent="0.2">
      <c r="C28" s="14" t="s">
        <v>98</v>
      </c>
      <c r="D28" s="23">
        <v>9.1783699780999992</v>
      </c>
      <c r="E28" s="23">
        <v>9.3170800574000001</v>
      </c>
      <c r="F28" s="23">
        <v>9.3186550574999991</v>
      </c>
      <c r="G28" s="23">
        <v>9.3458681205000005</v>
      </c>
      <c r="H28" s="23">
        <v>9.3928540821999995</v>
      </c>
      <c r="I28" s="15"/>
      <c r="J28" s="7">
        <f t="shared" si="0"/>
        <v>0.1387100793000009</v>
      </c>
      <c r="K28" s="7">
        <f t="shared" si="0"/>
        <v>1.5750000999990021E-3</v>
      </c>
      <c r="L28" s="7">
        <f t="shared" si="0"/>
        <v>2.721306300000137E-2</v>
      </c>
      <c r="M28" s="7">
        <f t="shared" si="0"/>
        <v>4.6985961699999024E-2</v>
      </c>
    </row>
    <row r="29" spans="1:14" x14ac:dyDescent="0.2">
      <c r="C29" s="14" t="s">
        <v>99</v>
      </c>
      <c r="D29" s="23">
        <v>1.5482421205000001</v>
      </c>
      <c r="E29" s="23">
        <v>1.6142273524999999</v>
      </c>
      <c r="F29" s="23">
        <v>1.6816173589000001</v>
      </c>
      <c r="G29" s="23">
        <v>1.7060267287999999</v>
      </c>
      <c r="H29" s="23">
        <v>1.7054434547999999</v>
      </c>
      <c r="I29" s="15"/>
      <c r="J29" s="7">
        <f t="shared" si="0"/>
        <v>6.5985231999999838E-2</v>
      </c>
      <c r="K29" s="7">
        <f t="shared" si="0"/>
        <v>6.7390006400000146E-2</v>
      </c>
      <c r="L29" s="7">
        <f t="shared" si="0"/>
        <v>2.4409369899999867E-2</v>
      </c>
      <c r="M29" s="7">
        <f t="shared" si="0"/>
        <v>-5.832740000000225E-4</v>
      </c>
    </row>
    <row r="30" spans="1:14" x14ac:dyDescent="0.2">
      <c r="C30" s="14" t="s">
        <v>100</v>
      </c>
      <c r="D30" s="23">
        <v>3.9952365836000001</v>
      </c>
      <c r="E30" s="23">
        <v>3.8772513168999998</v>
      </c>
      <c r="F30" s="23">
        <v>3.9378415534000002</v>
      </c>
      <c r="G30" s="23">
        <v>4.0280139288000001</v>
      </c>
      <c r="H30" s="23">
        <v>4.0911461726000002</v>
      </c>
      <c r="I30" s="15"/>
      <c r="J30" s="7">
        <f t="shared" si="0"/>
        <v>-0.11798526670000031</v>
      </c>
      <c r="K30" s="7">
        <f t="shared" si="0"/>
        <v>6.0590236500000394E-2</v>
      </c>
      <c r="L30" s="7">
        <f t="shared" si="0"/>
        <v>9.0172375399999893E-2</v>
      </c>
      <c r="M30" s="7">
        <f t="shared" si="0"/>
        <v>6.3132243800000154E-2</v>
      </c>
    </row>
    <row r="31" spans="1:14" x14ac:dyDescent="0.2">
      <c r="B31" s="12"/>
      <c r="C31" s="89" t="s">
        <v>11</v>
      </c>
      <c r="D31" s="98">
        <f>D27-SUM(D28:D30)</f>
        <v>4.8116544908000005</v>
      </c>
      <c r="E31" s="98">
        <f>E27-SUM(E28:E30)</f>
        <v>4.8786767811999994</v>
      </c>
      <c r="F31" s="98">
        <f>F27-SUM(F28:F30)</f>
        <v>4.9389225311999994</v>
      </c>
      <c r="G31" s="98">
        <f>G27-SUM(G28:G30)</f>
        <v>5.2680891779000003</v>
      </c>
      <c r="H31" s="98">
        <f>H27-SUM(H28:H30)</f>
        <v>5.5175499344000016</v>
      </c>
      <c r="I31" s="95"/>
      <c r="J31" s="85">
        <f t="shared" si="0"/>
        <v>6.7022290399998852E-2</v>
      </c>
      <c r="K31" s="85">
        <f t="shared" si="0"/>
        <v>6.0245749999999987E-2</v>
      </c>
      <c r="L31" s="85">
        <f t="shared" si="0"/>
        <v>0.32916664670000095</v>
      </c>
      <c r="M31" s="85">
        <f t="shared" si="0"/>
        <v>0.24946075650000132</v>
      </c>
    </row>
    <row r="32" spans="1:14" x14ac:dyDescent="0.2">
      <c r="B32" t="s">
        <v>360</v>
      </c>
      <c r="E32" s="14"/>
      <c r="J32" s="14"/>
      <c r="K32" s="35"/>
      <c r="L32" s="35"/>
      <c r="M32" s="35"/>
    </row>
    <row r="33" spans="2:7" x14ac:dyDescent="0.2">
      <c r="D33" s="14"/>
      <c r="E33" s="17"/>
      <c r="F33" s="17"/>
      <c r="G33" s="17"/>
    </row>
    <row r="35" spans="2:7" x14ac:dyDescent="0.2">
      <c r="B35" s="30" t="s">
        <v>147</v>
      </c>
      <c r="D35" s="30"/>
    </row>
    <row r="36" spans="2:7" x14ac:dyDescent="0.2">
      <c r="B36" s="6"/>
      <c r="C36" s="57" t="s">
        <v>120</v>
      </c>
      <c r="D36" s="57" t="s">
        <v>0</v>
      </c>
    </row>
    <row r="37" spans="2:7" x14ac:dyDescent="0.2">
      <c r="B37" s="2">
        <v>42370</v>
      </c>
      <c r="C37" s="23">
        <v>19.062798999999998</v>
      </c>
      <c r="D37" s="23" t="e">
        <v>#N/A</v>
      </c>
    </row>
    <row r="38" spans="2:7" x14ac:dyDescent="0.2">
      <c r="B38" s="2">
        <v>42401</v>
      </c>
      <c r="C38" s="23">
        <v>19.846603999999999</v>
      </c>
      <c r="D38" s="23" t="e">
        <v>#N/A</v>
      </c>
    </row>
    <row r="39" spans="2:7" x14ac:dyDescent="0.2">
      <c r="B39" s="2">
        <v>42430</v>
      </c>
      <c r="C39" s="23">
        <v>19.728204000000002</v>
      </c>
      <c r="D39" s="23" t="e">
        <v>#N/A</v>
      </c>
    </row>
    <row r="40" spans="2:7" x14ac:dyDescent="0.2">
      <c r="B40" s="2">
        <v>42461</v>
      </c>
      <c r="C40" s="23">
        <v>19.340226999999999</v>
      </c>
      <c r="D40" s="23" t="e">
        <v>#N/A</v>
      </c>
    </row>
    <row r="41" spans="2:7" x14ac:dyDescent="0.2">
      <c r="B41" s="2">
        <v>42491</v>
      </c>
      <c r="C41" s="23">
        <v>19.328156</v>
      </c>
      <c r="D41" s="23" t="e">
        <v>#N/A</v>
      </c>
    </row>
    <row r="42" spans="2:7" x14ac:dyDescent="0.2">
      <c r="B42" s="2">
        <v>42522</v>
      </c>
      <c r="C42" s="23">
        <v>19.846174000000001</v>
      </c>
      <c r="D42" s="23" t="e">
        <v>#N/A</v>
      </c>
    </row>
    <row r="43" spans="2:7" x14ac:dyDescent="0.2">
      <c r="B43" s="2">
        <v>42552</v>
      </c>
      <c r="C43" s="23">
        <v>19.775659999999998</v>
      </c>
      <c r="D43" s="23" t="e">
        <v>#N/A</v>
      </c>
    </row>
    <row r="44" spans="2:7" x14ac:dyDescent="0.2">
      <c r="B44" s="2">
        <v>42583</v>
      </c>
      <c r="C44" s="23">
        <v>20.274784</v>
      </c>
      <c r="D44" s="23" t="e">
        <v>#N/A</v>
      </c>
    </row>
    <row r="45" spans="2:7" x14ac:dyDescent="0.2">
      <c r="B45" s="2">
        <v>42614</v>
      </c>
      <c r="C45" s="23">
        <v>19.756827000000001</v>
      </c>
      <c r="D45" s="23" t="e">
        <v>#N/A</v>
      </c>
    </row>
    <row r="46" spans="2:7" x14ac:dyDescent="0.2">
      <c r="B46" s="2">
        <v>42644</v>
      </c>
      <c r="C46" s="23">
        <v>19.650107999999999</v>
      </c>
      <c r="D46" s="23" t="e">
        <v>#N/A</v>
      </c>
    </row>
    <row r="47" spans="2:7" x14ac:dyDescent="0.2">
      <c r="B47" s="2">
        <v>42675</v>
      </c>
      <c r="C47" s="23">
        <v>19.658868999999999</v>
      </c>
      <c r="D47" s="23" t="e">
        <v>#N/A</v>
      </c>
    </row>
    <row r="48" spans="2:7" x14ac:dyDescent="0.2">
      <c r="B48" s="2">
        <v>42705</v>
      </c>
      <c r="C48" s="23">
        <v>19.983958999999999</v>
      </c>
      <c r="D48" s="23" t="e">
        <v>#N/A</v>
      </c>
    </row>
    <row r="49" spans="2:4" x14ac:dyDescent="0.2">
      <c r="B49" s="2">
        <v>42736</v>
      </c>
      <c r="C49" s="23">
        <v>19.243898000000002</v>
      </c>
      <c r="D49" s="23" t="e">
        <v>#N/A</v>
      </c>
    </row>
    <row r="50" spans="2:4" x14ac:dyDescent="0.2">
      <c r="B50" s="2">
        <v>42767</v>
      </c>
      <c r="C50" s="23">
        <v>19.159046</v>
      </c>
      <c r="D50" s="23" t="e">
        <v>#N/A</v>
      </c>
    </row>
    <row r="51" spans="2:4" x14ac:dyDescent="0.2">
      <c r="B51" s="2">
        <v>42795</v>
      </c>
      <c r="C51" s="23">
        <v>20.047207</v>
      </c>
      <c r="D51" s="23" t="e">
        <v>#N/A</v>
      </c>
    </row>
    <row r="52" spans="2:4" x14ac:dyDescent="0.2">
      <c r="B52" s="2">
        <v>42826</v>
      </c>
      <c r="C52" s="23">
        <v>19.556419999999999</v>
      </c>
      <c r="D52" s="23" t="e">
        <v>#N/A</v>
      </c>
    </row>
    <row r="53" spans="2:4" x14ac:dyDescent="0.2">
      <c r="B53" s="2">
        <v>42856</v>
      </c>
      <c r="C53" s="23">
        <v>20.039247</v>
      </c>
      <c r="D53" s="23" t="e">
        <v>#N/A</v>
      </c>
    </row>
    <row r="54" spans="2:4" x14ac:dyDescent="0.2">
      <c r="B54" s="2">
        <v>42887</v>
      </c>
      <c r="C54" s="23">
        <v>20.494112000000001</v>
      </c>
      <c r="D54" s="23" t="e">
        <v>#N/A</v>
      </c>
    </row>
    <row r="55" spans="2:4" x14ac:dyDescent="0.2">
      <c r="B55" s="2">
        <v>42917</v>
      </c>
      <c r="C55" s="23">
        <v>20.020074999999999</v>
      </c>
      <c r="D55" s="23" t="e">
        <v>#N/A</v>
      </c>
    </row>
    <row r="56" spans="2:4" x14ac:dyDescent="0.2">
      <c r="B56" s="2">
        <v>42948</v>
      </c>
      <c r="C56" s="23">
        <v>20.160751000000001</v>
      </c>
      <c r="D56" s="23" t="e">
        <v>#N/A</v>
      </c>
    </row>
    <row r="57" spans="2:4" x14ac:dyDescent="0.2">
      <c r="B57" s="2">
        <v>42979</v>
      </c>
      <c r="C57" s="23">
        <v>19.580634</v>
      </c>
      <c r="D57" s="23" t="e">
        <v>#N/A</v>
      </c>
    </row>
    <row r="58" spans="2:4" x14ac:dyDescent="0.2">
      <c r="B58" s="2">
        <v>43009</v>
      </c>
      <c r="C58" s="23">
        <v>19.806391999999999</v>
      </c>
      <c r="D58" s="23" t="e">
        <v>#N/A</v>
      </c>
    </row>
    <row r="59" spans="2:4" x14ac:dyDescent="0.2">
      <c r="B59" s="2">
        <v>43040</v>
      </c>
      <c r="C59" s="23">
        <v>20.278210999999999</v>
      </c>
      <c r="D59" s="23" t="e">
        <v>#N/A</v>
      </c>
    </row>
    <row r="60" spans="2:4" x14ac:dyDescent="0.2">
      <c r="B60" s="2">
        <v>43070</v>
      </c>
      <c r="C60" s="23">
        <v>20.081904999999999</v>
      </c>
      <c r="D60" s="23" t="e">
        <v>#N/A</v>
      </c>
    </row>
    <row r="61" spans="2:4" x14ac:dyDescent="0.2">
      <c r="B61" s="2">
        <v>43101</v>
      </c>
      <c r="C61" s="23">
        <v>19.977189986999999</v>
      </c>
      <c r="D61" s="23" t="e">
        <v>#N/A</v>
      </c>
    </row>
    <row r="62" spans="2:4" x14ac:dyDescent="0.2">
      <c r="B62" s="2">
        <v>43132</v>
      </c>
      <c r="C62" s="23">
        <v>19.953647657000001</v>
      </c>
      <c r="D62" s="23">
        <v>19.953647657000001</v>
      </c>
    </row>
    <row r="63" spans="2:4" x14ac:dyDescent="0.2">
      <c r="B63" s="2">
        <v>43160</v>
      </c>
      <c r="C63" s="23" t="e">
        <v>#N/A</v>
      </c>
      <c r="D63" s="23">
        <v>20.188490000000002</v>
      </c>
    </row>
    <row r="64" spans="2:4" x14ac:dyDescent="0.2">
      <c r="B64" s="2">
        <v>43191</v>
      </c>
      <c r="C64" s="23" t="e">
        <v>#N/A</v>
      </c>
      <c r="D64" s="23">
        <v>19.899709999999999</v>
      </c>
    </row>
    <row r="65" spans="2:4" x14ac:dyDescent="0.2">
      <c r="B65" s="2">
        <v>43221</v>
      </c>
      <c r="C65" s="23" t="e">
        <v>#N/A</v>
      </c>
      <c r="D65" s="23">
        <v>20.198219999999999</v>
      </c>
    </row>
    <row r="66" spans="2:4" x14ac:dyDescent="0.2">
      <c r="B66" s="2">
        <v>43252</v>
      </c>
      <c r="C66" s="23" t="e">
        <v>#N/A</v>
      </c>
      <c r="D66" s="23">
        <v>20.6114</v>
      </c>
    </row>
    <row r="67" spans="2:4" x14ac:dyDescent="0.2">
      <c r="B67" s="2">
        <v>43282</v>
      </c>
      <c r="C67" s="23" t="e">
        <v>#N/A</v>
      </c>
      <c r="D67" s="23">
        <v>20.669460000000001</v>
      </c>
    </row>
    <row r="68" spans="2:4" x14ac:dyDescent="0.2">
      <c r="B68" s="2">
        <v>43313</v>
      </c>
      <c r="C68" s="23" t="e">
        <v>#N/A</v>
      </c>
      <c r="D68" s="23">
        <v>20.866099999999999</v>
      </c>
    </row>
    <row r="69" spans="2:4" x14ac:dyDescent="0.2">
      <c r="B69" s="2">
        <v>43344</v>
      </c>
      <c r="C69" s="23" t="e">
        <v>#N/A</v>
      </c>
      <c r="D69" s="23">
        <v>20.53172</v>
      </c>
    </row>
    <row r="70" spans="2:4" x14ac:dyDescent="0.2">
      <c r="B70" s="2">
        <v>43374</v>
      </c>
      <c r="C70" s="23" t="e">
        <v>#N/A</v>
      </c>
      <c r="D70" s="23">
        <v>20.407869999999999</v>
      </c>
    </row>
    <row r="71" spans="2:4" x14ac:dyDescent="0.2">
      <c r="B71" s="2">
        <v>43405</v>
      </c>
      <c r="C71" s="23" t="e">
        <v>#N/A</v>
      </c>
      <c r="D71" s="23">
        <v>20.368230000000001</v>
      </c>
    </row>
    <row r="72" spans="2:4" x14ac:dyDescent="0.2">
      <c r="B72" s="2">
        <v>43435</v>
      </c>
      <c r="C72" s="23" t="e">
        <v>#N/A</v>
      </c>
      <c r="D72" s="23">
        <v>20.466390000000001</v>
      </c>
    </row>
    <row r="73" spans="2:4" x14ac:dyDescent="0.2">
      <c r="B73" s="2">
        <v>43466</v>
      </c>
      <c r="C73" s="23" t="e">
        <v>#N/A</v>
      </c>
      <c r="D73" s="23">
        <v>20.145589999999999</v>
      </c>
    </row>
    <row r="74" spans="2:4" x14ac:dyDescent="0.2">
      <c r="B74" s="2">
        <v>43497</v>
      </c>
      <c r="C74" s="23" t="e">
        <v>#N/A</v>
      </c>
      <c r="D74" s="23">
        <v>20.38259</v>
      </c>
    </row>
    <row r="75" spans="2:4" x14ac:dyDescent="0.2">
      <c r="B75" s="2">
        <v>43525</v>
      </c>
      <c r="C75" s="23" t="e">
        <v>#N/A</v>
      </c>
      <c r="D75" s="23">
        <v>20.596720000000001</v>
      </c>
    </row>
    <row r="76" spans="2:4" x14ac:dyDescent="0.2">
      <c r="B76" s="2">
        <v>43556</v>
      </c>
      <c r="C76" s="23" t="e">
        <v>#N/A</v>
      </c>
      <c r="D76" s="23">
        <v>20.32799</v>
      </c>
    </row>
    <row r="77" spans="2:4" x14ac:dyDescent="0.2">
      <c r="B77" s="2">
        <v>43586</v>
      </c>
      <c r="C77" s="23" t="e">
        <v>#N/A</v>
      </c>
      <c r="D77" s="23">
        <v>20.613130000000002</v>
      </c>
    </row>
    <row r="78" spans="2:4" x14ac:dyDescent="0.2">
      <c r="B78" s="2">
        <v>43617</v>
      </c>
      <c r="C78" s="23" t="e">
        <v>#N/A</v>
      </c>
      <c r="D78" s="23">
        <v>21.075199999999999</v>
      </c>
    </row>
    <row r="79" spans="2:4" x14ac:dyDescent="0.2">
      <c r="B79" s="2">
        <v>43647</v>
      </c>
      <c r="C79" s="23" t="e">
        <v>#N/A</v>
      </c>
      <c r="D79" s="23">
        <v>21.010449999999999</v>
      </c>
    </row>
    <row r="80" spans="2:4" x14ac:dyDescent="0.2">
      <c r="B80" s="2">
        <v>43678</v>
      </c>
      <c r="C80" s="23" t="e">
        <v>#N/A</v>
      </c>
      <c r="D80" s="23">
        <v>21.21414</v>
      </c>
    </row>
    <row r="81" spans="2:4" x14ac:dyDescent="0.2">
      <c r="B81" s="2">
        <v>43709</v>
      </c>
      <c r="C81" s="23" t="e">
        <v>#N/A</v>
      </c>
      <c r="D81" s="23">
        <v>20.864650000000001</v>
      </c>
    </row>
    <row r="82" spans="2:4" x14ac:dyDescent="0.2">
      <c r="B82" s="2">
        <v>43739</v>
      </c>
      <c r="C82" s="23" t="e">
        <v>#N/A</v>
      </c>
      <c r="D82" s="23">
        <v>20.749289999999998</v>
      </c>
    </row>
    <row r="83" spans="2:4" x14ac:dyDescent="0.2">
      <c r="B83" s="2">
        <v>43770</v>
      </c>
      <c r="C83" s="23" t="e">
        <v>#N/A</v>
      </c>
      <c r="D83" s="23">
        <v>20.66957</v>
      </c>
    </row>
    <row r="84" spans="2:4" x14ac:dyDescent="0.2">
      <c r="B84" s="84">
        <v>43800</v>
      </c>
      <c r="C84" s="23" t="e">
        <v>#N/A</v>
      </c>
      <c r="D84" s="23">
        <v>20.806740000000001</v>
      </c>
    </row>
  </sheetData>
  <mergeCells count="2">
    <mergeCell ref="D25:H25"/>
    <mergeCell ref="J25:M25"/>
  </mergeCells>
  <phoneticPr fontId="0" type="noConversion"/>
  <conditionalFormatting sqref="C37:D84">
    <cfRule type="expression" dxfId="13" priority="2" stopIfTrue="1">
      <formula>ISNA(C37)</formula>
    </cfRule>
  </conditionalFormatting>
  <conditionalFormatting sqref="C37:D84">
    <cfRule type="expression" dxfId="12" priority="1" stopIfTrue="1">
      <formula>ISNA(C37)</formula>
    </cfRule>
  </conditionalFormatting>
  <hyperlinks>
    <hyperlink ref="A3" location="Contents!B4" display="Return to Contents"/>
  </hyperlinks>
  <pageMargins left="0.75" right="0.75" top="1" bottom="1" header="0.5" footer="0.5"/>
  <pageSetup scale="89" fitToHeight="2" orientation="landscape" r:id="rId1"/>
  <headerFooter alignWithMargins="0"/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>
    <pageSetUpPr fitToPage="1"/>
  </sheetPr>
  <dimension ref="A2:K123"/>
  <sheetViews>
    <sheetView workbookViewId="0"/>
  </sheetViews>
  <sheetFormatPr defaultRowHeight="12.75" x14ac:dyDescent="0.2"/>
  <sheetData>
    <row r="2" spans="1:1" ht="15.75" x14ac:dyDescent="0.25">
      <c r="A2" s="63" t="s">
        <v>358</v>
      </c>
    </row>
    <row r="3" spans="1:1" x14ac:dyDescent="0.2">
      <c r="A3" s="29" t="s">
        <v>32</v>
      </c>
    </row>
    <row r="25" spans="1:11" x14ac:dyDescent="0.2">
      <c r="B25" s="55"/>
      <c r="C25" s="55" t="s">
        <v>76</v>
      </c>
      <c r="D25" s="47"/>
      <c r="E25" s="55" t="s">
        <v>69</v>
      </c>
      <c r="F25" s="55" t="s">
        <v>69</v>
      </c>
      <c r="G25" s="55" t="s">
        <v>5</v>
      </c>
      <c r="H25" s="55" t="s">
        <v>5</v>
      </c>
      <c r="I25" s="144" t="s">
        <v>69</v>
      </c>
      <c r="J25" s="144" t="s">
        <v>167</v>
      </c>
      <c r="K25" s="55" t="s">
        <v>5</v>
      </c>
    </row>
    <row r="26" spans="1:11" x14ac:dyDescent="0.2">
      <c r="A26" s="12"/>
      <c r="B26" s="56" t="s">
        <v>69</v>
      </c>
      <c r="C26" s="56" t="s">
        <v>5</v>
      </c>
      <c r="D26" s="49"/>
      <c r="E26" s="56" t="s">
        <v>13</v>
      </c>
      <c r="F26" s="56" t="s">
        <v>14</v>
      </c>
      <c r="G26" s="56" t="s">
        <v>13</v>
      </c>
      <c r="H26" s="56" t="s">
        <v>14</v>
      </c>
      <c r="I26" s="48" t="s">
        <v>23</v>
      </c>
      <c r="J26" s="48" t="s">
        <v>23</v>
      </c>
      <c r="K26" s="48" t="s">
        <v>23</v>
      </c>
    </row>
    <row r="27" spans="1:11" x14ac:dyDescent="0.2">
      <c r="A27" s="2">
        <v>41275</v>
      </c>
      <c r="B27" s="16">
        <v>131.268</v>
      </c>
      <c r="C27" s="16">
        <v>234.43600000000001</v>
      </c>
      <c r="E27" s="59">
        <f>MIN($B$27,$B$39,$B$51,$B$63,$B$75)</f>
        <v>114.66800000000001</v>
      </c>
      <c r="F27" s="59">
        <f>MAX($B$27,$B$39,$B$51,$B$63,$B$75)</f>
        <v>168.93700000000001</v>
      </c>
      <c r="G27" s="59">
        <f>MIN($C$27,$C$39,$C$51,$C$63,$C$75)</f>
        <v>234.43600000000001</v>
      </c>
      <c r="H27" s="59">
        <f>MAX($C$27,$C$39,$C$51,$C$63,$C$75)</f>
        <v>261.64799999999997</v>
      </c>
      <c r="I27" s="16">
        <f t="shared" ref="I27:I58" si="0">F27-E27</f>
        <v>54.269000000000005</v>
      </c>
      <c r="J27" s="16">
        <f t="shared" ref="J27:J58" si="1">G27-F27</f>
        <v>65.498999999999995</v>
      </c>
      <c r="K27" s="16">
        <f t="shared" ref="K27:K58" si="2">H27-G27</f>
        <v>27.211999999999961</v>
      </c>
    </row>
    <row r="28" spans="1:11" x14ac:dyDescent="0.2">
      <c r="A28" s="2">
        <v>41306</v>
      </c>
      <c r="B28" s="16">
        <v>121.96299999999999</v>
      </c>
      <c r="C28" s="16">
        <v>226.762</v>
      </c>
      <c r="E28" s="59">
        <f>MIN($B$28,$B$40,$B$52,$B$64,$B$76)</f>
        <v>113.10299999999999</v>
      </c>
      <c r="F28" s="59">
        <f>MAX($B$28,$B$40,$B$52,$B$64,$B$76)</f>
        <v>162.49600000000001</v>
      </c>
      <c r="G28" s="59">
        <f>MIN($C$28,$C$40,$C$52,$C$64,$C$76)</f>
        <v>226.762</v>
      </c>
      <c r="H28" s="59">
        <f>MAX($C$28,$C$40,$C$52,$C$64,$C$76)</f>
        <v>256.21899999999999</v>
      </c>
      <c r="I28" s="16">
        <f t="shared" si="0"/>
        <v>49.393000000000015</v>
      </c>
      <c r="J28" s="16">
        <f t="shared" si="1"/>
        <v>64.265999999999991</v>
      </c>
      <c r="K28" s="16">
        <f t="shared" si="2"/>
        <v>29.456999999999994</v>
      </c>
    </row>
    <row r="29" spans="1:11" x14ac:dyDescent="0.2">
      <c r="A29" s="2">
        <v>41334</v>
      </c>
      <c r="B29" s="16">
        <v>118.73699999999999</v>
      </c>
      <c r="C29" s="16">
        <v>224.67</v>
      </c>
      <c r="E29" s="59">
        <f>MIN($B$29,$B$41,$B$53,$B$65,$B$77)</f>
        <v>115.227</v>
      </c>
      <c r="F29" s="59">
        <f>MAX($B$29,$B$41,$B$53,$B$65,$B$77)</f>
        <v>160.07300000000001</v>
      </c>
      <c r="G29" s="59">
        <f>MIN($C$29,$C$41,$C$53,$C$65,$C$77)</f>
        <v>221.61200000000002</v>
      </c>
      <c r="H29" s="59">
        <f>MAX($C$29,$C$41,$C$53,$C$65,$C$77)</f>
        <v>243.71600000000001</v>
      </c>
      <c r="I29" s="16">
        <f t="shared" si="0"/>
        <v>44.846000000000004</v>
      </c>
      <c r="J29" s="16">
        <f t="shared" si="1"/>
        <v>61.539000000000016</v>
      </c>
      <c r="K29" s="16">
        <f t="shared" si="2"/>
        <v>22.103999999999985</v>
      </c>
    </row>
    <row r="30" spans="1:11" x14ac:dyDescent="0.2">
      <c r="A30" s="2">
        <v>41365</v>
      </c>
      <c r="B30" s="16">
        <v>118.791</v>
      </c>
      <c r="C30" s="16">
        <v>220.768</v>
      </c>
      <c r="E30" s="59">
        <f>MIN($B$30,$B$42,$B$54,$B$66,$B$78)</f>
        <v>116.69199999999999</v>
      </c>
      <c r="F30" s="59">
        <f>MAX($B$30,$B$42,$B$54,$B$66,$B$78)</f>
        <v>154.74100000000001</v>
      </c>
      <c r="G30" s="59">
        <f>MIN($C$30,$C$42,$C$54,$C$66,$C$78)</f>
        <v>216.76000000000002</v>
      </c>
      <c r="H30" s="59">
        <f>MAX($C$30,$C$42,$C$54,$C$66,$C$78)</f>
        <v>243.715</v>
      </c>
      <c r="I30" s="16">
        <f t="shared" si="0"/>
        <v>38.049000000000021</v>
      </c>
      <c r="J30" s="16">
        <f t="shared" si="1"/>
        <v>62.019000000000005</v>
      </c>
      <c r="K30" s="16">
        <f t="shared" si="2"/>
        <v>26.954999999999984</v>
      </c>
    </row>
    <row r="31" spans="1:11" x14ac:dyDescent="0.2">
      <c r="A31" s="2">
        <v>41395</v>
      </c>
      <c r="B31" s="16">
        <v>122.13200000000001</v>
      </c>
      <c r="C31" s="16">
        <v>221.33199999999999</v>
      </c>
      <c r="E31" s="59">
        <f>MIN($B$31,$B$43,$B$55,$B$67,$B$79)</f>
        <v>121.56399999999999</v>
      </c>
      <c r="F31" s="59">
        <f>MAX($B$31,$B$43,$B$55,$B$67,$B$79)</f>
        <v>154.947</v>
      </c>
      <c r="G31" s="59">
        <f>MIN($C$31,$C$43,$C$55,$C$67,$C$79)</f>
        <v>218.15199999999999</v>
      </c>
      <c r="H31" s="59">
        <f>MAX($C$31,$C$43,$C$55,$C$67,$C$79)</f>
        <v>243.40899999999999</v>
      </c>
      <c r="I31" s="16">
        <f t="shared" si="0"/>
        <v>33.38300000000001</v>
      </c>
      <c r="J31" s="16">
        <f t="shared" si="1"/>
        <v>63.204999999999984</v>
      </c>
      <c r="K31" s="16">
        <f t="shared" si="2"/>
        <v>25.257000000000005</v>
      </c>
    </row>
    <row r="32" spans="1:11" x14ac:dyDescent="0.2">
      <c r="A32" s="2">
        <v>41426</v>
      </c>
      <c r="B32" s="16">
        <v>122.46299999999999</v>
      </c>
      <c r="C32" s="16">
        <v>224.36599999999999</v>
      </c>
      <c r="E32" s="59">
        <f>MIN($B$32,$B$44,$B$56,$B$68,$B$80)</f>
        <v>121.58499999999999</v>
      </c>
      <c r="F32" s="59">
        <f>MAX($B$32,$B$44,$B$56,$B$68,$B$80)</f>
        <v>151.608</v>
      </c>
      <c r="G32" s="59">
        <f>MIN($C$32,$C$44,$C$56,$C$68,$C$80)</f>
        <v>219.25200000000001</v>
      </c>
      <c r="H32" s="59">
        <f>MAX($C$32,$C$44,$C$56,$C$68,$C$80)</f>
        <v>242.66200000000001</v>
      </c>
      <c r="I32" s="16">
        <f t="shared" si="0"/>
        <v>30.02300000000001</v>
      </c>
      <c r="J32" s="16">
        <f t="shared" si="1"/>
        <v>67.644000000000005</v>
      </c>
      <c r="K32" s="16">
        <f t="shared" si="2"/>
        <v>23.409999999999997</v>
      </c>
    </row>
    <row r="33" spans="1:11" x14ac:dyDescent="0.2">
      <c r="A33" s="2">
        <v>41456</v>
      </c>
      <c r="B33" s="16">
        <v>126.02</v>
      </c>
      <c r="C33" s="16">
        <v>222.35599999999999</v>
      </c>
      <c r="E33" s="59">
        <f>MIN($B$33,$B$45,$B$57,$B$69,$B$81)</f>
        <v>125.45699999999999</v>
      </c>
      <c r="F33" s="59">
        <f>MAX($B$33,$B$45,$B$57,$B$69,$B$81)</f>
        <v>156.50700000000001</v>
      </c>
      <c r="G33" s="59">
        <f>MIN($C$33,$C$45,$C$57,$C$69,$C$81)</f>
        <v>217.56100000000001</v>
      </c>
      <c r="H33" s="59">
        <f>MAX($C$33,$C$45,$C$57,$C$69,$C$81)</f>
        <v>240.93199999999999</v>
      </c>
      <c r="I33" s="16">
        <f t="shared" si="0"/>
        <v>31.050000000000011</v>
      </c>
      <c r="J33" s="16">
        <f t="shared" si="1"/>
        <v>61.054000000000002</v>
      </c>
      <c r="K33" s="16">
        <f t="shared" si="2"/>
        <v>23.370999999999981</v>
      </c>
    </row>
    <row r="34" spans="1:11" x14ac:dyDescent="0.2">
      <c r="A34" s="2">
        <v>41487</v>
      </c>
      <c r="B34" s="16">
        <v>129.06</v>
      </c>
      <c r="C34" s="16">
        <v>217.59700000000001</v>
      </c>
      <c r="E34" s="59">
        <f>MIN($B$34,$B$46,$B$58,$B$70,$B$82)</f>
        <v>128.31299999999999</v>
      </c>
      <c r="F34" s="59">
        <f>MAX($B$34,$B$46,$B$58,$B$70,$B$82)</f>
        <v>160.33799999999999</v>
      </c>
      <c r="G34" s="59">
        <f>MIN($C$34,$C$46,$C$58,$C$70,$C$82)</f>
        <v>212.14500000000001</v>
      </c>
      <c r="H34" s="59">
        <f>MAX($C$34,$C$46,$C$58,$C$70,$C$82)</f>
        <v>230.411</v>
      </c>
      <c r="I34" s="16">
        <f t="shared" si="0"/>
        <v>32.025000000000006</v>
      </c>
      <c r="J34" s="16">
        <f t="shared" si="1"/>
        <v>51.807000000000016</v>
      </c>
      <c r="K34" s="16">
        <f t="shared" si="2"/>
        <v>18.265999999999991</v>
      </c>
    </row>
    <row r="35" spans="1:11" x14ac:dyDescent="0.2">
      <c r="A35" s="2">
        <v>41518</v>
      </c>
      <c r="B35" s="16">
        <v>129.32599999999999</v>
      </c>
      <c r="C35" s="16">
        <v>219.785</v>
      </c>
      <c r="E35" s="59">
        <f>MIN($B$35,$B$47,$B$59,$B$71,$B$83)</f>
        <v>129.32599999999999</v>
      </c>
      <c r="F35" s="59">
        <f>MAX($B$35,$B$47,$B$59,$B$71,$B$83)</f>
        <v>161.05099999999999</v>
      </c>
      <c r="G35" s="59">
        <f>MIN($C$35,$C$47,$C$59,$C$71,$C$83)</f>
        <v>212.45100000000002</v>
      </c>
      <c r="H35" s="59">
        <f>MAX($C$35,$C$47,$C$59,$C$71,$C$83)</f>
        <v>227.697</v>
      </c>
      <c r="I35" s="16">
        <f t="shared" si="0"/>
        <v>31.724999999999994</v>
      </c>
      <c r="J35" s="16">
        <f t="shared" si="1"/>
        <v>51.400000000000034</v>
      </c>
      <c r="K35" s="16">
        <f t="shared" si="2"/>
        <v>15.245999999999981</v>
      </c>
    </row>
    <row r="36" spans="1:11" x14ac:dyDescent="0.2">
      <c r="A36" s="2">
        <v>41548</v>
      </c>
      <c r="B36" s="16">
        <v>118.035</v>
      </c>
      <c r="C36" s="16">
        <v>213.977</v>
      </c>
      <c r="E36" s="59">
        <f>MIN($B$36,$B$48,$B$60,$B$72,$B$84)</f>
        <v>118.035</v>
      </c>
      <c r="F36" s="59">
        <f>MAX($B$36,$B$48,$B$60,$B$72,$B$84)</f>
        <v>154.715</v>
      </c>
      <c r="G36" s="59">
        <f>MIN($C$36,$C$48,$C$60,$C$72,$C$84)</f>
        <v>203.673</v>
      </c>
      <c r="H36" s="59">
        <f>MAX($C$36,$C$48,$C$60,$C$72,$C$84)</f>
        <v>225.59400000000002</v>
      </c>
      <c r="I36" s="16">
        <f t="shared" si="0"/>
        <v>36.680000000000007</v>
      </c>
      <c r="J36" s="16">
        <f t="shared" si="1"/>
        <v>48.957999999999998</v>
      </c>
      <c r="K36" s="16">
        <f t="shared" si="2"/>
        <v>21.921000000000021</v>
      </c>
    </row>
    <row r="37" spans="1:11" x14ac:dyDescent="0.2">
      <c r="A37" s="2">
        <v>41579</v>
      </c>
      <c r="B37" s="16">
        <v>121.11799999999999</v>
      </c>
      <c r="C37" s="16">
        <v>216.84899999999999</v>
      </c>
      <c r="E37" s="59">
        <f>MIN($B$37,$B$49,$B$61,$B$73,$B$85)</f>
        <v>121.11799999999999</v>
      </c>
      <c r="F37" s="59">
        <f>MAX($B$37,$B$49,$B$61,$B$73,$B$85)</f>
        <v>161.27799999999999</v>
      </c>
      <c r="G37" s="59">
        <f>MIN($C$37,$C$49,$C$61,$C$73,$C$85)</f>
        <v>216.84899999999999</v>
      </c>
      <c r="H37" s="59">
        <f>MAX($C$37,$C$49,$C$61,$C$73,$C$85)</f>
        <v>233.84199999999998</v>
      </c>
      <c r="I37" s="16">
        <f t="shared" si="0"/>
        <v>40.159999999999997</v>
      </c>
      <c r="J37" s="16">
        <f t="shared" si="1"/>
        <v>55.570999999999998</v>
      </c>
      <c r="K37" s="16">
        <f t="shared" si="2"/>
        <v>16.992999999999995</v>
      </c>
    </row>
    <row r="38" spans="1:11" x14ac:dyDescent="0.2">
      <c r="A38" s="2">
        <v>41609</v>
      </c>
      <c r="B38" s="16">
        <v>127.54300000000001</v>
      </c>
      <c r="C38" s="16">
        <v>228.03399999999999</v>
      </c>
      <c r="E38" s="59">
        <f>MIN($B$38,$B$50,$B$62,$B$74,$B$86)</f>
        <v>127.54300000000001</v>
      </c>
      <c r="F38" s="59">
        <f>MAX($B$38,$B$50,$B$62,$B$74,$B$86)</f>
        <v>166.095</v>
      </c>
      <c r="G38" s="59">
        <f>MIN($C$38,$C$50,$C$62,$C$74,$C$86)</f>
        <v>228.03399999999999</v>
      </c>
      <c r="H38" s="59">
        <f>MAX($C$38,$C$50,$C$62,$C$74,$C$86)</f>
        <v>240.36799999999999</v>
      </c>
      <c r="I38" s="16">
        <f t="shared" si="0"/>
        <v>38.551999999999992</v>
      </c>
      <c r="J38" s="16">
        <f t="shared" si="1"/>
        <v>61.938999999999993</v>
      </c>
      <c r="K38" s="16">
        <f t="shared" si="2"/>
        <v>12.334000000000003</v>
      </c>
    </row>
    <row r="39" spans="1:11" x14ac:dyDescent="0.2">
      <c r="A39" s="2">
        <v>41640</v>
      </c>
      <c r="B39" s="16">
        <v>114.66800000000001</v>
      </c>
      <c r="C39" s="16">
        <v>235.85500000000002</v>
      </c>
      <c r="E39" s="59">
        <f>MIN($B$27,$B$39,$B$51,$B$63,$B$75)</f>
        <v>114.66800000000001</v>
      </c>
      <c r="F39" s="59">
        <f>MAX($B$27,$B$39,$B$51,$B$63,$B$75)</f>
        <v>168.93700000000001</v>
      </c>
      <c r="G39" s="59">
        <f>MIN($C$27,$C$39,$C$51,$C$63,$C$75)</f>
        <v>234.43600000000001</v>
      </c>
      <c r="H39" s="59">
        <f>MAX($C$27,$C$39,$C$51,$C$63,$C$75)</f>
        <v>261.64799999999997</v>
      </c>
      <c r="I39" s="16">
        <f t="shared" si="0"/>
        <v>54.269000000000005</v>
      </c>
      <c r="J39" s="16">
        <f t="shared" si="1"/>
        <v>65.498999999999995</v>
      </c>
      <c r="K39" s="16">
        <f t="shared" si="2"/>
        <v>27.211999999999961</v>
      </c>
    </row>
    <row r="40" spans="1:11" x14ac:dyDescent="0.2">
      <c r="A40" s="2">
        <v>41671</v>
      </c>
      <c r="B40" s="16">
        <v>113.10299999999999</v>
      </c>
      <c r="C40" s="16">
        <v>229.49900000000002</v>
      </c>
      <c r="E40" s="59">
        <f>MIN($B$28,$B$40,$B$52,$B$64,$B$76)</f>
        <v>113.10299999999999</v>
      </c>
      <c r="F40" s="59">
        <f>MAX($B$28,$B$40,$B$52,$B$64,$B$76)</f>
        <v>162.49600000000001</v>
      </c>
      <c r="G40" s="59">
        <f>MIN($C$28,$C$40,$C$52,$C$64,$C$76)</f>
        <v>226.762</v>
      </c>
      <c r="H40" s="59">
        <f>MAX($C$28,$C$40,$C$52,$C$64,$C$76)</f>
        <v>256.21899999999999</v>
      </c>
      <c r="I40" s="16">
        <f t="shared" si="0"/>
        <v>49.393000000000015</v>
      </c>
      <c r="J40" s="16">
        <f t="shared" si="1"/>
        <v>64.265999999999991</v>
      </c>
      <c r="K40" s="16">
        <f t="shared" si="2"/>
        <v>29.456999999999994</v>
      </c>
    </row>
    <row r="41" spans="1:11" x14ac:dyDescent="0.2">
      <c r="A41" s="2">
        <v>41699</v>
      </c>
      <c r="B41" s="16">
        <v>115.227</v>
      </c>
      <c r="C41" s="16">
        <v>221.61200000000002</v>
      </c>
      <c r="E41" s="59">
        <f>MIN($B$29,$B$41,$B$53,$B$65,$B$77)</f>
        <v>115.227</v>
      </c>
      <c r="F41" s="59">
        <f>MAX($B$29,$B$41,$B$53,$B$65,$B$77)</f>
        <v>160.07300000000001</v>
      </c>
      <c r="G41" s="59">
        <f>MIN($C$29,$C$41,$C$53,$C$65,$C$77)</f>
        <v>221.61200000000002</v>
      </c>
      <c r="H41" s="59">
        <f>MAX($C$29,$C$41,$C$53,$C$65,$C$77)</f>
        <v>243.71600000000001</v>
      </c>
      <c r="I41" s="16">
        <f t="shared" si="0"/>
        <v>44.846000000000004</v>
      </c>
      <c r="J41" s="16">
        <f t="shared" si="1"/>
        <v>61.539000000000016</v>
      </c>
      <c r="K41" s="16">
        <f t="shared" si="2"/>
        <v>22.103999999999985</v>
      </c>
    </row>
    <row r="42" spans="1:11" x14ac:dyDescent="0.2">
      <c r="A42" s="2">
        <v>41730</v>
      </c>
      <c r="B42" s="16">
        <v>116.69199999999999</v>
      </c>
      <c r="C42" s="16">
        <v>216.76000000000002</v>
      </c>
      <c r="E42" s="59">
        <f>MIN($B$30,$B$42,$B$54,$B$66,$B$78)</f>
        <v>116.69199999999999</v>
      </c>
      <c r="F42" s="59">
        <f>MAX($B$30,$B$42,$B$54,$B$66,$B$78)</f>
        <v>154.74100000000001</v>
      </c>
      <c r="G42" s="59">
        <f>MIN($C$30,$C$42,$C$54,$C$66,$C$78)</f>
        <v>216.76000000000002</v>
      </c>
      <c r="H42" s="59">
        <f>MAX($C$30,$C$42,$C$54,$C$66,$C$78)</f>
        <v>243.715</v>
      </c>
      <c r="I42" s="16">
        <f t="shared" si="0"/>
        <v>38.049000000000021</v>
      </c>
      <c r="J42" s="16">
        <f t="shared" si="1"/>
        <v>62.019000000000005</v>
      </c>
      <c r="K42" s="16">
        <f t="shared" si="2"/>
        <v>26.954999999999984</v>
      </c>
    </row>
    <row r="43" spans="1:11" x14ac:dyDescent="0.2">
      <c r="A43" s="2">
        <v>41760</v>
      </c>
      <c r="B43" s="16">
        <v>121.56399999999999</v>
      </c>
      <c r="C43" s="16">
        <v>218.15199999999999</v>
      </c>
      <c r="E43" s="59">
        <f>MIN($B$31,$B$43,$B$55,$B$67,$B$79)</f>
        <v>121.56399999999999</v>
      </c>
      <c r="F43" s="59">
        <f>MAX($B$31,$B$43,$B$55,$B$67,$B$79)</f>
        <v>154.947</v>
      </c>
      <c r="G43" s="59">
        <f>MIN($C$31,$C$43,$C$55,$C$67,$C$79)</f>
        <v>218.15199999999999</v>
      </c>
      <c r="H43" s="59">
        <f>MAX($C$31,$C$43,$C$55,$C$67,$C$79)</f>
        <v>243.40899999999999</v>
      </c>
      <c r="I43" s="16">
        <f t="shared" si="0"/>
        <v>33.38300000000001</v>
      </c>
      <c r="J43" s="16">
        <f t="shared" si="1"/>
        <v>63.204999999999984</v>
      </c>
      <c r="K43" s="16">
        <f t="shared" si="2"/>
        <v>25.257000000000005</v>
      </c>
    </row>
    <row r="44" spans="1:11" x14ac:dyDescent="0.2">
      <c r="A44" s="2">
        <v>41791</v>
      </c>
      <c r="B44" s="16">
        <v>121.58499999999999</v>
      </c>
      <c r="C44" s="16">
        <v>219.25200000000001</v>
      </c>
      <c r="E44" s="59">
        <f>MIN($B$32,$B$44,$B$56,$B$68,$B$80)</f>
        <v>121.58499999999999</v>
      </c>
      <c r="F44" s="59">
        <f>MAX($B$32,$B$44,$B$56,$B$68,$B$80)</f>
        <v>151.608</v>
      </c>
      <c r="G44" s="59">
        <f>MIN($C$32,$C$44,$C$56,$C$68,$C$80)</f>
        <v>219.25200000000001</v>
      </c>
      <c r="H44" s="59">
        <f>MAX($C$32,$C$44,$C$56,$C$68,$C$80)</f>
        <v>242.66200000000001</v>
      </c>
      <c r="I44" s="16">
        <f t="shared" si="0"/>
        <v>30.02300000000001</v>
      </c>
      <c r="J44" s="16">
        <f t="shared" si="1"/>
        <v>67.644000000000005</v>
      </c>
      <c r="K44" s="16">
        <f t="shared" si="2"/>
        <v>23.409999999999997</v>
      </c>
    </row>
    <row r="45" spans="1:11" x14ac:dyDescent="0.2">
      <c r="A45" s="2">
        <v>41821</v>
      </c>
      <c r="B45" s="16">
        <v>125.45699999999999</v>
      </c>
      <c r="C45" s="16">
        <v>217.56100000000001</v>
      </c>
      <c r="E45" s="59">
        <f>MIN($B$33,$B$45,$B$57,$B$69,$B$81)</f>
        <v>125.45699999999999</v>
      </c>
      <c r="F45" s="59">
        <f>MAX($B$33,$B$45,$B$57,$B$69,$B$81)</f>
        <v>156.50700000000001</v>
      </c>
      <c r="G45" s="59">
        <f>MIN($C$33,$C$45,$C$57,$C$69,$C$81)</f>
        <v>217.56100000000001</v>
      </c>
      <c r="H45" s="59">
        <f>MAX($C$33,$C$45,$C$57,$C$69,$C$81)</f>
        <v>240.93199999999999</v>
      </c>
      <c r="I45" s="16">
        <f t="shared" si="0"/>
        <v>31.050000000000011</v>
      </c>
      <c r="J45" s="16">
        <f t="shared" si="1"/>
        <v>61.054000000000002</v>
      </c>
      <c r="K45" s="16">
        <f t="shared" si="2"/>
        <v>23.370999999999981</v>
      </c>
    </row>
    <row r="46" spans="1:11" x14ac:dyDescent="0.2">
      <c r="A46" s="2">
        <v>41852</v>
      </c>
      <c r="B46" s="16">
        <v>128.31299999999999</v>
      </c>
      <c r="C46" s="16">
        <v>212.14500000000001</v>
      </c>
      <c r="E46" s="59">
        <f>MIN($B$34,$B$46,$B$58,$B$70,$B$82)</f>
        <v>128.31299999999999</v>
      </c>
      <c r="F46" s="59">
        <f>MAX($B$34,$B$46,$B$58,$B$70,$B$82)</f>
        <v>160.33799999999999</v>
      </c>
      <c r="G46" s="59">
        <f>MIN($C$34,$C$46,$C$58,$C$70,$C$82)</f>
        <v>212.14500000000001</v>
      </c>
      <c r="H46" s="59">
        <f>MAX($C$34,$C$46,$C$58,$C$70,$C$82)</f>
        <v>230.411</v>
      </c>
      <c r="I46" s="16">
        <f t="shared" si="0"/>
        <v>32.025000000000006</v>
      </c>
      <c r="J46" s="16">
        <f t="shared" si="1"/>
        <v>51.807000000000016</v>
      </c>
      <c r="K46" s="16">
        <f t="shared" si="2"/>
        <v>18.265999999999991</v>
      </c>
    </row>
    <row r="47" spans="1:11" x14ac:dyDescent="0.2">
      <c r="A47" s="2">
        <v>41883</v>
      </c>
      <c r="B47" s="16">
        <v>131.43600000000001</v>
      </c>
      <c r="C47" s="16">
        <v>212.45100000000002</v>
      </c>
      <c r="E47" s="59">
        <f>MIN($B$35,$B$47,$B$59,$B$71,$B$83)</f>
        <v>129.32599999999999</v>
      </c>
      <c r="F47" s="59">
        <f>MAX($B$35,$B$47,$B$59,$B$71,$B$83)</f>
        <v>161.05099999999999</v>
      </c>
      <c r="G47" s="59">
        <f>MIN($C$35,$C$47,$C$59,$C$71,$C$83)</f>
        <v>212.45100000000002</v>
      </c>
      <c r="H47" s="59">
        <f>MAX($C$35,$C$47,$C$59,$C$71,$C$83)</f>
        <v>227.697</v>
      </c>
      <c r="I47" s="16">
        <f t="shared" si="0"/>
        <v>31.724999999999994</v>
      </c>
      <c r="J47" s="16">
        <f t="shared" si="1"/>
        <v>51.400000000000034</v>
      </c>
      <c r="K47" s="16">
        <f t="shared" si="2"/>
        <v>15.245999999999981</v>
      </c>
    </row>
    <row r="48" spans="1:11" x14ac:dyDescent="0.2">
      <c r="A48" s="2">
        <v>41913</v>
      </c>
      <c r="B48" s="16">
        <v>120.372</v>
      </c>
      <c r="C48" s="16">
        <v>203.673</v>
      </c>
      <c r="E48" s="59">
        <f>MIN($B$36,$B$48,$B$60,$B$72,$B$84)</f>
        <v>118.035</v>
      </c>
      <c r="F48" s="59">
        <f>MAX($B$36,$B$48,$B$60,$B$72,$B$84)</f>
        <v>154.715</v>
      </c>
      <c r="G48" s="59">
        <f>MIN($C$36,$C$48,$C$60,$C$72,$C$84)</f>
        <v>203.673</v>
      </c>
      <c r="H48" s="59">
        <f>MAX($C$36,$C$48,$C$60,$C$72,$C$84)</f>
        <v>225.59400000000002</v>
      </c>
      <c r="I48" s="16">
        <f t="shared" si="0"/>
        <v>36.680000000000007</v>
      </c>
      <c r="J48" s="16">
        <f t="shared" si="1"/>
        <v>48.957999999999998</v>
      </c>
      <c r="K48" s="16">
        <f t="shared" si="2"/>
        <v>21.921000000000021</v>
      </c>
    </row>
    <row r="49" spans="1:11" x14ac:dyDescent="0.2">
      <c r="A49" s="2">
        <v>41944</v>
      </c>
      <c r="B49" s="16">
        <v>126.215</v>
      </c>
      <c r="C49" s="16">
        <v>219.55500000000001</v>
      </c>
      <c r="E49" s="59">
        <f>MIN($B$37,$B$49,$B$61,$B$73,$B$85)</f>
        <v>121.11799999999999</v>
      </c>
      <c r="F49" s="59">
        <f>MAX($B$37,$B$49,$B$61,$B$73,$B$85)</f>
        <v>161.27799999999999</v>
      </c>
      <c r="G49" s="59">
        <f>MIN($C$37,$C$49,$C$61,$C$73,$C$85)</f>
        <v>216.84899999999999</v>
      </c>
      <c r="H49" s="59">
        <f>MAX($C$37,$C$49,$C$61,$C$73,$C$85)</f>
        <v>233.84199999999998</v>
      </c>
      <c r="I49" s="16">
        <f t="shared" si="0"/>
        <v>40.159999999999997</v>
      </c>
      <c r="J49" s="16">
        <f t="shared" si="1"/>
        <v>55.570999999999998</v>
      </c>
      <c r="K49" s="16">
        <f t="shared" si="2"/>
        <v>16.992999999999995</v>
      </c>
    </row>
    <row r="50" spans="1:11" x14ac:dyDescent="0.2">
      <c r="A50" s="2">
        <v>41974</v>
      </c>
      <c r="B50" s="16">
        <v>136.286</v>
      </c>
      <c r="C50" s="16">
        <v>240.36799999999999</v>
      </c>
      <c r="E50" s="59">
        <f>MIN($B$38,$B$50,$B$62,$B$74,$B$86)</f>
        <v>127.54300000000001</v>
      </c>
      <c r="F50" s="59">
        <f>MAX($B$38,$B$50,$B$62,$B$74,$B$86)</f>
        <v>166.095</v>
      </c>
      <c r="G50" s="59">
        <f>MIN($C$38,$C$50,$C$62,$C$74,$C$86)</f>
        <v>228.03399999999999</v>
      </c>
      <c r="H50" s="59">
        <f>MAX($C$38,$C$50,$C$62,$C$74,$C$86)</f>
        <v>240.36799999999999</v>
      </c>
      <c r="I50" s="16">
        <f t="shared" si="0"/>
        <v>38.551999999999992</v>
      </c>
      <c r="J50" s="16">
        <f t="shared" si="1"/>
        <v>61.938999999999993</v>
      </c>
      <c r="K50" s="16">
        <f t="shared" si="2"/>
        <v>12.334000000000003</v>
      </c>
    </row>
    <row r="51" spans="1:11" x14ac:dyDescent="0.2">
      <c r="A51" s="2">
        <v>42005</v>
      </c>
      <c r="B51" s="16">
        <v>132.608</v>
      </c>
      <c r="C51" s="16">
        <v>243.977</v>
      </c>
      <c r="E51" s="59">
        <f>MIN($B$27,$B$39,$B$51,$B$63,$B$75)</f>
        <v>114.66800000000001</v>
      </c>
      <c r="F51" s="59">
        <f>MAX($B$27,$B$39,$B$51,$B$63,$B$75)</f>
        <v>168.93700000000001</v>
      </c>
      <c r="G51" s="59">
        <f>MIN($C$27,$C$39,$C$51,$C$63,$C$75)</f>
        <v>234.43600000000001</v>
      </c>
      <c r="H51" s="59">
        <f>MAX($C$27,$C$39,$C$51,$C$63,$C$75)</f>
        <v>261.64799999999997</v>
      </c>
      <c r="I51" s="16">
        <f t="shared" si="0"/>
        <v>54.269000000000005</v>
      </c>
      <c r="J51" s="16">
        <f t="shared" si="1"/>
        <v>65.498999999999995</v>
      </c>
      <c r="K51" s="16">
        <f t="shared" si="2"/>
        <v>27.211999999999961</v>
      </c>
    </row>
    <row r="52" spans="1:11" x14ac:dyDescent="0.2">
      <c r="A52" s="2">
        <v>42036</v>
      </c>
      <c r="B52" s="16">
        <v>123.608</v>
      </c>
      <c r="C52" s="16">
        <v>241.34800000000001</v>
      </c>
      <c r="E52" s="59">
        <f>MIN($B$28,$B$40,$B$52,$B$64,$B$76)</f>
        <v>113.10299999999999</v>
      </c>
      <c r="F52" s="59">
        <f>MAX($B$28,$B$40,$B$52,$B$64,$B$76)</f>
        <v>162.49600000000001</v>
      </c>
      <c r="G52" s="59">
        <f>MIN($C$28,$C$40,$C$52,$C$64,$C$76)</f>
        <v>226.762</v>
      </c>
      <c r="H52" s="59">
        <f>MAX($C$28,$C$40,$C$52,$C$64,$C$76)</f>
        <v>256.21899999999999</v>
      </c>
      <c r="I52" s="16">
        <f t="shared" si="0"/>
        <v>49.393000000000015</v>
      </c>
      <c r="J52" s="16">
        <f t="shared" si="1"/>
        <v>64.265999999999991</v>
      </c>
      <c r="K52" s="16">
        <f t="shared" si="2"/>
        <v>29.456999999999994</v>
      </c>
    </row>
    <row r="53" spans="1:11" x14ac:dyDescent="0.2">
      <c r="A53" s="2">
        <v>42064</v>
      </c>
      <c r="B53" s="16">
        <v>128.69200000000001</v>
      </c>
      <c r="C53" s="16">
        <v>232.93099999999998</v>
      </c>
      <c r="E53" s="59">
        <f>MIN($B$29,$B$41,$B$53,$B$65,$B$77)</f>
        <v>115.227</v>
      </c>
      <c r="F53" s="59">
        <f>MAX($B$29,$B$41,$B$53,$B$65,$B$77)</f>
        <v>160.07300000000001</v>
      </c>
      <c r="G53" s="59">
        <f>MIN($C$29,$C$41,$C$53,$C$65,$C$77)</f>
        <v>221.61200000000002</v>
      </c>
      <c r="H53" s="59">
        <f>MAX($C$29,$C$41,$C$53,$C$65,$C$77)</f>
        <v>243.71600000000001</v>
      </c>
      <c r="I53" s="16">
        <f t="shared" si="0"/>
        <v>44.846000000000004</v>
      </c>
      <c r="J53" s="16">
        <f t="shared" si="1"/>
        <v>61.539000000000016</v>
      </c>
      <c r="K53" s="16">
        <f t="shared" si="2"/>
        <v>22.103999999999985</v>
      </c>
    </row>
    <row r="54" spans="1:11" x14ac:dyDescent="0.2">
      <c r="A54" s="2">
        <v>42095</v>
      </c>
      <c r="B54" s="16">
        <v>129.77600000000001</v>
      </c>
      <c r="C54" s="16">
        <v>228.58100000000002</v>
      </c>
      <c r="E54" s="59">
        <f>MIN($B$30,$B$42,$B$54,$B$66,$B$78)</f>
        <v>116.69199999999999</v>
      </c>
      <c r="F54" s="59">
        <f>MAX($B$30,$B$42,$B$54,$B$66,$B$78)</f>
        <v>154.74100000000001</v>
      </c>
      <c r="G54" s="59">
        <f>MIN($C$30,$C$42,$C$54,$C$66,$C$78)</f>
        <v>216.76000000000002</v>
      </c>
      <c r="H54" s="59">
        <f>MAX($C$30,$C$42,$C$54,$C$66,$C$78)</f>
        <v>243.715</v>
      </c>
      <c r="I54" s="16">
        <f t="shared" si="0"/>
        <v>38.049000000000021</v>
      </c>
      <c r="J54" s="16">
        <f t="shared" si="1"/>
        <v>62.019000000000005</v>
      </c>
      <c r="K54" s="16">
        <f t="shared" si="2"/>
        <v>26.954999999999984</v>
      </c>
    </row>
    <row r="55" spans="1:11" x14ac:dyDescent="0.2">
      <c r="A55" s="2">
        <v>42125</v>
      </c>
      <c r="B55" s="16">
        <v>135.40199999999999</v>
      </c>
      <c r="C55" s="16">
        <v>222.584</v>
      </c>
      <c r="E55" s="59">
        <f>MIN($B$31,$B$43,$B$55,$B$67,$B$79)</f>
        <v>121.56399999999999</v>
      </c>
      <c r="F55" s="59">
        <f>MAX($B$31,$B$43,$B$55,$B$67,$B$79)</f>
        <v>154.947</v>
      </c>
      <c r="G55" s="59">
        <f>MIN($C$31,$C$43,$C$55,$C$67,$C$79)</f>
        <v>218.15199999999999</v>
      </c>
      <c r="H55" s="59">
        <f>MAX($C$31,$C$43,$C$55,$C$67,$C$79)</f>
        <v>243.40899999999999</v>
      </c>
      <c r="I55" s="16">
        <f t="shared" si="0"/>
        <v>33.38300000000001</v>
      </c>
      <c r="J55" s="16">
        <f t="shared" si="1"/>
        <v>63.204999999999984</v>
      </c>
      <c r="K55" s="16">
        <f t="shared" si="2"/>
        <v>25.257000000000005</v>
      </c>
    </row>
    <row r="56" spans="1:11" x14ac:dyDescent="0.2">
      <c r="A56" s="2">
        <v>42156</v>
      </c>
      <c r="B56" s="16">
        <v>139.636</v>
      </c>
      <c r="C56" s="16">
        <v>221.09899999999999</v>
      </c>
      <c r="E56" s="59">
        <f>MIN($B$32,$B$44,$B$56,$B$68,$B$80)</f>
        <v>121.58499999999999</v>
      </c>
      <c r="F56" s="59">
        <f>MAX($B$32,$B$44,$B$56,$B$68,$B$80)</f>
        <v>151.608</v>
      </c>
      <c r="G56" s="59">
        <f>MIN($C$32,$C$44,$C$56,$C$68,$C$80)</f>
        <v>219.25200000000001</v>
      </c>
      <c r="H56" s="59">
        <f>MAX($C$32,$C$44,$C$56,$C$68,$C$80)</f>
        <v>242.66200000000001</v>
      </c>
      <c r="I56" s="16">
        <f t="shared" si="0"/>
        <v>30.02300000000001</v>
      </c>
      <c r="J56" s="16">
        <f t="shared" si="1"/>
        <v>67.644000000000005</v>
      </c>
      <c r="K56" s="16">
        <f t="shared" si="2"/>
        <v>23.409999999999997</v>
      </c>
    </row>
    <row r="57" spans="1:11" x14ac:dyDescent="0.2">
      <c r="A57" s="2">
        <v>42186</v>
      </c>
      <c r="B57" s="16">
        <v>142.053</v>
      </c>
      <c r="C57" s="16">
        <v>217.71900000000002</v>
      </c>
      <c r="E57" s="59">
        <f>MIN($B$33,$B$45,$B$57,$B$69,$B$81)</f>
        <v>125.45699999999999</v>
      </c>
      <c r="F57" s="59">
        <f>MAX($B$33,$B$45,$B$57,$B$69,$B$81)</f>
        <v>156.50700000000001</v>
      </c>
      <c r="G57" s="59">
        <f>MIN($C$33,$C$45,$C$57,$C$69,$C$81)</f>
        <v>217.56100000000001</v>
      </c>
      <c r="H57" s="59">
        <f>MAX($C$33,$C$45,$C$57,$C$69,$C$81)</f>
        <v>240.93199999999999</v>
      </c>
      <c r="I57" s="16">
        <f t="shared" si="0"/>
        <v>31.050000000000011</v>
      </c>
      <c r="J57" s="16">
        <f t="shared" si="1"/>
        <v>61.054000000000002</v>
      </c>
      <c r="K57" s="16">
        <f t="shared" si="2"/>
        <v>23.370999999999981</v>
      </c>
    </row>
    <row r="58" spans="1:11" x14ac:dyDescent="0.2">
      <c r="A58" s="2">
        <v>42217</v>
      </c>
      <c r="B58" s="16">
        <v>152.529</v>
      </c>
      <c r="C58" s="16">
        <v>218.255</v>
      </c>
      <c r="E58" s="59">
        <f>MIN($B$34,$B$46,$B$58,$B$70,$B$82)</f>
        <v>128.31299999999999</v>
      </c>
      <c r="F58" s="59">
        <f>MAX($B$34,$B$46,$B$58,$B$70,$B$82)</f>
        <v>160.33799999999999</v>
      </c>
      <c r="G58" s="59">
        <f>MIN($C$34,$C$46,$C$58,$C$70,$C$82)</f>
        <v>212.14500000000001</v>
      </c>
      <c r="H58" s="59">
        <f>MAX($C$34,$C$46,$C$58,$C$70,$C$82)</f>
        <v>230.411</v>
      </c>
      <c r="I58" s="16">
        <f t="shared" si="0"/>
        <v>32.025000000000006</v>
      </c>
      <c r="J58" s="16">
        <f t="shared" si="1"/>
        <v>51.807000000000016</v>
      </c>
      <c r="K58" s="16">
        <f t="shared" si="2"/>
        <v>18.265999999999991</v>
      </c>
    </row>
    <row r="59" spans="1:11" x14ac:dyDescent="0.2">
      <c r="A59" s="2">
        <v>42248</v>
      </c>
      <c r="B59" s="16">
        <v>149.40299999999999</v>
      </c>
      <c r="C59" s="16">
        <v>225.21600000000001</v>
      </c>
      <c r="E59" s="59">
        <f>MIN($B$35,$B$47,$B$59,$B$71,$B$83)</f>
        <v>129.32599999999999</v>
      </c>
      <c r="F59" s="59">
        <f>MAX($B$35,$B$47,$B$59,$B$71,$B$83)</f>
        <v>161.05099999999999</v>
      </c>
      <c r="G59" s="59">
        <f>MIN($C$35,$C$47,$C$59,$C$71,$C$83)</f>
        <v>212.45100000000002</v>
      </c>
      <c r="H59" s="59">
        <f>MAX($C$35,$C$47,$C$59,$C$71,$C$83)</f>
        <v>227.697</v>
      </c>
      <c r="I59" s="16">
        <f t="shared" ref="I59:I90" si="3">F59-E59</f>
        <v>31.724999999999994</v>
      </c>
      <c r="J59" s="16">
        <f t="shared" ref="J59:J90" si="4">G59-F59</f>
        <v>51.400000000000034</v>
      </c>
      <c r="K59" s="16">
        <f t="shared" ref="K59:K90" si="5">H59-G59</f>
        <v>15.245999999999981</v>
      </c>
    </row>
    <row r="60" spans="1:11" x14ac:dyDescent="0.2">
      <c r="A60" s="2">
        <v>42278</v>
      </c>
      <c r="B60" s="16">
        <v>143.625</v>
      </c>
      <c r="C60" s="16">
        <v>217.35599999999999</v>
      </c>
      <c r="E60" s="59">
        <f>MIN($B$36,$B$48,$B$60,$B$72,$B$84)</f>
        <v>118.035</v>
      </c>
      <c r="F60" s="59">
        <f>MAX($B$36,$B$48,$B$60,$B$72,$B$84)</f>
        <v>154.715</v>
      </c>
      <c r="G60" s="59">
        <f>MIN($C$36,$C$48,$C$60,$C$72,$C$84)</f>
        <v>203.673</v>
      </c>
      <c r="H60" s="59">
        <f>MAX($C$36,$C$48,$C$60,$C$72,$C$84)</f>
        <v>225.59400000000002</v>
      </c>
      <c r="I60" s="16">
        <f t="shared" si="3"/>
        <v>36.680000000000007</v>
      </c>
      <c r="J60" s="16">
        <f t="shared" si="4"/>
        <v>48.957999999999998</v>
      </c>
      <c r="K60" s="16">
        <f t="shared" si="5"/>
        <v>21.921000000000021</v>
      </c>
    </row>
    <row r="61" spans="1:11" x14ac:dyDescent="0.2">
      <c r="A61" s="2">
        <v>42309</v>
      </c>
      <c r="B61" s="16">
        <v>157.21</v>
      </c>
      <c r="C61" s="16">
        <v>222.93699999999998</v>
      </c>
      <c r="E61" s="59">
        <f>MIN($B$37,$B$49,$B$61,$B$73,$B$85)</f>
        <v>121.11799999999999</v>
      </c>
      <c r="F61" s="59">
        <f>MAX($B$37,$B$49,$B$61,$B$73,$B$85)</f>
        <v>161.27799999999999</v>
      </c>
      <c r="G61" s="59">
        <f>MIN($C$37,$C$49,$C$61,$C$73,$C$85)</f>
        <v>216.84899999999999</v>
      </c>
      <c r="H61" s="59">
        <f>MAX($C$37,$C$49,$C$61,$C$73,$C$85)</f>
        <v>233.84199999999998</v>
      </c>
      <c r="I61" s="16">
        <f t="shared" si="3"/>
        <v>40.159999999999997</v>
      </c>
      <c r="J61" s="16">
        <f t="shared" si="4"/>
        <v>55.570999999999998</v>
      </c>
      <c r="K61" s="16">
        <f t="shared" si="5"/>
        <v>16.992999999999995</v>
      </c>
    </row>
    <row r="62" spans="1:11" x14ac:dyDescent="0.2">
      <c r="A62" s="2">
        <v>42339</v>
      </c>
      <c r="B62" s="16">
        <v>161.32599999999999</v>
      </c>
      <c r="C62" s="16">
        <v>235.465</v>
      </c>
      <c r="E62" s="59">
        <f>MIN($B$38,$B$50,$B$62,$B$74,$B$86)</f>
        <v>127.54300000000001</v>
      </c>
      <c r="F62" s="59">
        <f>MAX($B$38,$B$50,$B$62,$B$74,$B$86)</f>
        <v>166.095</v>
      </c>
      <c r="G62" s="59">
        <f>MIN($C$38,$C$50,$C$62,$C$74,$C$86)</f>
        <v>228.03399999999999</v>
      </c>
      <c r="H62" s="59">
        <f>MAX($C$38,$C$50,$C$62,$C$74,$C$86)</f>
        <v>240.36799999999999</v>
      </c>
      <c r="I62" s="16">
        <f t="shared" si="3"/>
        <v>38.551999999999992</v>
      </c>
      <c r="J62" s="16">
        <f t="shared" si="4"/>
        <v>61.938999999999993</v>
      </c>
      <c r="K62" s="16">
        <f t="shared" si="5"/>
        <v>12.334000000000003</v>
      </c>
    </row>
    <row r="63" spans="1:11" x14ac:dyDescent="0.2">
      <c r="A63" s="2">
        <v>42370</v>
      </c>
      <c r="B63" s="16">
        <v>160.595</v>
      </c>
      <c r="C63" s="16">
        <v>261.64799999999997</v>
      </c>
      <c r="E63" s="59">
        <f>MIN($B$27,$B$39,$B$51,$B$63,$B$75)</f>
        <v>114.66800000000001</v>
      </c>
      <c r="F63" s="59">
        <f>MAX($B$27,$B$39,$B$51,$B$63,$B$75)</f>
        <v>168.93700000000001</v>
      </c>
      <c r="G63" s="59">
        <f>MIN($C$27,$C$39,$C$51,$C$63,$C$75)</f>
        <v>234.43600000000001</v>
      </c>
      <c r="H63" s="59">
        <f>MAX($C$27,$C$39,$C$51,$C$63,$C$75)</f>
        <v>261.64799999999997</v>
      </c>
      <c r="I63" s="16">
        <f t="shared" si="3"/>
        <v>54.269000000000005</v>
      </c>
      <c r="J63" s="16">
        <f t="shared" si="4"/>
        <v>65.498999999999995</v>
      </c>
      <c r="K63" s="16">
        <f t="shared" si="5"/>
        <v>27.211999999999961</v>
      </c>
    </row>
    <row r="64" spans="1:11" x14ac:dyDescent="0.2">
      <c r="A64" s="2">
        <v>42401</v>
      </c>
      <c r="B64" s="16">
        <v>162.49600000000001</v>
      </c>
      <c r="C64" s="16">
        <v>256.21899999999999</v>
      </c>
      <c r="E64" s="59">
        <f>MIN($B$28,$B$40,$B$52,$B$64,$B$76)</f>
        <v>113.10299999999999</v>
      </c>
      <c r="F64" s="59">
        <f>MAX($B$28,$B$40,$B$52,$B$64,$B$76)</f>
        <v>162.49600000000001</v>
      </c>
      <c r="G64" s="59">
        <f>MIN($C$28,$C$40,$C$52,$C$64,$C$76)</f>
        <v>226.762</v>
      </c>
      <c r="H64" s="59">
        <f>MAX($C$28,$C$40,$C$52,$C$64,$C$76)</f>
        <v>256.21899999999999</v>
      </c>
      <c r="I64" s="16">
        <f t="shared" si="3"/>
        <v>49.393000000000015</v>
      </c>
      <c r="J64" s="16">
        <f t="shared" si="4"/>
        <v>64.265999999999991</v>
      </c>
      <c r="K64" s="16">
        <f t="shared" si="5"/>
        <v>29.456999999999994</v>
      </c>
    </row>
    <row r="65" spans="1:11" x14ac:dyDescent="0.2">
      <c r="A65" s="2">
        <v>42430</v>
      </c>
      <c r="B65" s="16">
        <v>160.07300000000001</v>
      </c>
      <c r="C65" s="16">
        <v>243.71600000000001</v>
      </c>
      <c r="E65" s="59">
        <f>MIN($B$29,$B$41,$B$53,$B$65,$B$77)</f>
        <v>115.227</v>
      </c>
      <c r="F65" s="59">
        <f>MAX($B$29,$B$41,$B$53,$B$65,$B$77)</f>
        <v>160.07300000000001</v>
      </c>
      <c r="G65" s="59">
        <f>MIN($C$29,$C$41,$C$53,$C$65,$C$77)</f>
        <v>221.61200000000002</v>
      </c>
      <c r="H65" s="59">
        <f>MAX($C$29,$C$41,$C$53,$C$65,$C$77)</f>
        <v>243.71600000000001</v>
      </c>
      <c r="I65" s="16">
        <f t="shared" si="3"/>
        <v>44.846000000000004</v>
      </c>
      <c r="J65" s="16">
        <f t="shared" si="4"/>
        <v>61.539000000000016</v>
      </c>
      <c r="K65" s="16">
        <f t="shared" si="5"/>
        <v>22.103999999999985</v>
      </c>
    </row>
    <row r="66" spans="1:11" x14ac:dyDescent="0.2">
      <c r="A66" s="2">
        <v>42461</v>
      </c>
      <c r="B66" s="16">
        <v>154.74100000000001</v>
      </c>
      <c r="C66" s="16">
        <v>243.47899999999998</v>
      </c>
      <c r="E66" s="59">
        <f>MIN($B$30,$B$42,$B$54,$B$66,$B$78)</f>
        <v>116.69199999999999</v>
      </c>
      <c r="F66" s="59">
        <f>MAX($B$30,$B$42,$B$54,$B$66,$B$78)</f>
        <v>154.74100000000001</v>
      </c>
      <c r="G66" s="59">
        <f>MIN($C$30,$C$42,$C$54,$C$66,$C$78)</f>
        <v>216.76000000000002</v>
      </c>
      <c r="H66" s="59">
        <f>MAX($C$30,$C$42,$C$54,$C$66,$C$78)</f>
        <v>243.715</v>
      </c>
      <c r="I66" s="16">
        <f t="shared" si="3"/>
        <v>38.049000000000021</v>
      </c>
      <c r="J66" s="16">
        <f t="shared" si="4"/>
        <v>62.019000000000005</v>
      </c>
      <c r="K66" s="16">
        <f t="shared" si="5"/>
        <v>26.954999999999984</v>
      </c>
    </row>
    <row r="67" spans="1:11" x14ac:dyDescent="0.2">
      <c r="A67" s="2">
        <v>42491</v>
      </c>
      <c r="B67" s="16">
        <v>154.947</v>
      </c>
      <c r="C67" s="16">
        <v>243.40899999999999</v>
      </c>
      <c r="E67" s="59">
        <f>MIN($B$31,$B$43,$B$55,$B$67,$B$79)</f>
        <v>121.56399999999999</v>
      </c>
      <c r="F67" s="59">
        <f>MAX($B$31,$B$43,$B$55,$B$67,$B$79)</f>
        <v>154.947</v>
      </c>
      <c r="G67" s="59">
        <f>MIN($C$31,$C$43,$C$55,$C$67,$C$79)</f>
        <v>218.15199999999999</v>
      </c>
      <c r="H67" s="59">
        <f>MAX($C$31,$C$43,$C$55,$C$67,$C$79)</f>
        <v>243.40899999999999</v>
      </c>
      <c r="I67" s="16">
        <f t="shared" si="3"/>
        <v>33.38300000000001</v>
      </c>
      <c r="J67" s="16">
        <f t="shared" si="4"/>
        <v>63.204999999999984</v>
      </c>
      <c r="K67" s="16">
        <f t="shared" si="5"/>
        <v>25.257000000000005</v>
      </c>
    </row>
    <row r="68" spans="1:11" x14ac:dyDescent="0.2">
      <c r="A68" s="2">
        <v>42522</v>
      </c>
      <c r="B68" s="16">
        <v>149.767</v>
      </c>
      <c r="C68" s="16">
        <v>242.66200000000001</v>
      </c>
      <c r="E68" s="59">
        <f>MIN($B$32,$B$44,$B$56,$B$68,$B$80)</f>
        <v>121.58499999999999</v>
      </c>
      <c r="F68" s="59">
        <f>MAX($B$32,$B$44,$B$56,$B$68,$B$80)</f>
        <v>151.608</v>
      </c>
      <c r="G68" s="59">
        <f>MIN($C$32,$C$44,$C$56,$C$68,$C$80)</f>
        <v>219.25200000000001</v>
      </c>
      <c r="H68" s="59">
        <f>MAX($C$32,$C$44,$C$56,$C$68,$C$80)</f>
        <v>242.66200000000001</v>
      </c>
      <c r="I68" s="16">
        <f t="shared" si="3"/>
        <v>30.02300000000001</v>
      </c>
      <c r="J68" s="16">
        <f t="shared" si="4"/>
        <v>67.644000000000005</v>
      </c>
      <c r="K68" s="16">
        <f t="shared" si="5"/>
        <v>23.409999999999997</v>
      </c>
    </row>
    <row r="69" spans="1:11" x14ac:dyDescent="0.2">
      <c r="A69" s="2">
        <v>42552</v>
      </c>
      <c r="B69" s="16">
        <v>156.50700000000001</v>
      </c>
      <c r="C69" s="16">
        <v>240.93199999999999</v>
      </c>
      <c r="E69" s="59">
        <f>MIN($B$33,$B$45,$B$57,$B$69,$B$81)</f>
        <v>125.45699999999999</v>
      </c>
      <c r="F69" s="59">
        <f>MAX($B$33,$B$45,$B$57,$B$69,$B$81)</f>
        <v>156.50700000000001</v>
      </c>
      <c r="G69" s="59">
        <f>MIN($C$33,$C$45,$C$57,$C$69,$C$81)</f>
        <v>217.56100000000001</v>
      </c>
      <c r="H69" s="59">
        <f>MAX($C$33,$C$45,$C$57,$C$69,$C$81)</f>
        <v>240.93199999999999</v>
      </c>
      <c r="I69" s="16">
        <f t="shared" si="3"/>
        <v>31.050000000000011</v>
      </c>
      <c r="J69" s="16">
        <f t="shared" si="4"/>
        <v>61.054000000000002</v>
      </c>
      <c r="K69" s="16">
        <f t="shared" si="5"/>
        <v>23.370999999999981</v>
      </c>
    </row>
    <row r="70" spans="1:11" x14ac:dyDescent="0.2">
      <c r="A70" s="2">
        <v>42583</v>
      </c>
      <c r="B70" s="16">
        <v>160.33799999999999</v>
      </c>
      <c r="C70" s="16">
        <v>230.411</v>
      </c>
      <c r="E70" s="59">
        <f>MIN($B$34,$B$46,$B$58,$B$70,$B$82)</f>
        <v>128.31299999999999</v>
      </c>
      <c r="F70" s="59">
        <f>MAX($B$34,$B$46,$B$58,$B$70,$B$82)</f>
        <v>160.33799999999999</v>
      </c>
      <c r="G70" s="59">
        <f>MIN($C$34,$C$46,$C$58,$C$70,$C$82)</f>
        <v>212.14500000000001</v>
      </c>
      <c r="H70" s="59">
        <f>MAX($C$34,$C$46,$C$58,$C$70,$C$82)</f>
        <v>230.411</v>
      </c>
      <c r="I70" s="16">
        <f t="shared" si="3"/>
        <v>32.025000000000006</v>
      </c>
      <c r="J70" s="16">
        <f t="shared" si="4"/>
        <v>51.807000000000016</v>
      </c>
      <c r="K70" s="16">
        <f t="shared" si="5"/>
        <v>18.265999999999991</v>
      </c>
    </row>
    <row r="71" spans="1:11" x14ac:dyDescent="0.2">
      <c r="A71" s="2">
        <v>42614</v>
      </c>
      <c r="B71" s="16">
        <v>161.05099999999999</v>
      </c>
      <c r="C71" s="16">
        <v>227.697</v>
      </c>
      <c r="E71" s="59">
        <f>MIN($B$35,$B$47,$B$59,$B$71,$B$83)</f>
        <v>129.32599999999999</v>
      </c>
      <c r="F71" s="59">
        <f>MAX($B$35,$B$47,$B$59,$B$71,$B$83)</f>
        <v>161.05099999999999</v>
      </c>
      <c r="G71" s="59">
        <f>MIN($C$35,$C$47,$C$59,$C$71,$C$83)</f>
        <v>212.45100000000002</v>
      </c>
      <c r="H71" s="59">
        <f>MAX($C$35,$C$47,$C$59,$C$71,$C$83)</f>
        <v>227.697</v>
      </c>
      <c r="I71" s="16">
        <f t="shared" si="3"/>
        <v>31.724999999999994</v>
      </c>
      <c r="J71" s="16">
        <f t="shared" si="4"/>
        <v>51.400000000000034</v>
      </c>
      <c r="K71" s="16">
        <f t="shared" si="5"/>
        <v>15.245999999999981</v>
      </c>
    </row>
    <row r="72" spans="1:11" x14ac:dyDescent="0.2">
      <c r="A72" s="2">
        <v>42644</v>
      </c>
      <c r="B72" s="16">
        <v>154.715</v>
      </c>
      <c r="C72" s="16">
        <v>225.59400000000002</v>
      </c>
      <c r="E72" s="59">
        <f>MIN($B$36,$B$48,$B$60,$B$72,$B$84)</f>
        <v>118.035</v>
      </c>
      <c r="F72" s="59">
        <f>MAX($B$36,$B$48,$B$60,$B$72,$B$84)</f>
        <v>154.715</v>
      </c>
      <c r="G72" s="59">
        <f>MIN($C$36,$C$48,$C$60,$C$72,$C$84)</f>
        <v>203.673</v>
      </c>
      <c r="H72" s="59">
        <f>MAX($C$36,$C$48,$C$60,$C$72,$C$84)</f>
        <v>225.59400000000002</v>
      </c>
      <c r="I72" s="16">
        <f t="shared" si="3"/>
        <v>36.680000000000007</v>
      </c>
      <c r="J72" s="16">
        <f t="shared" si="4"/>
        <v>48.957999999999998</v>
      </c>
      <c r="K72" s="16">
        <f t="shared" si="5"/>
        <v>21.921000000000021</v>
      </c>
    </row>
    <row r="73" spans="1:11" x14ac:dyDescent="0.2">
      <c r="A73" s="2">
        <v>42675</v>
      </c>
      <c r="B73" s="16">
        <v>161.27799999999999</v>
      </c>
      <c r="C73" s="16">
        <v>233.84199999999998</v>
      </c>
      <c r="E73" s="59">
        <f>MIN($B$37,$B$49,$B$61,$B$73,$B$85)</f>
        <v>121.11799999999999</v>
      </c>
      <c r="F73" s="59">
        <f>MAX($B$37,$B$49,$B$61,$B$73,$B$85)</f>
        <v>161.27799999999999</v>
      </c>
      <c r="G73" s="59">
        <f>MIN($C$37,$C$49,$C$61,$C$73,$C$85)</f>
        <v>216.84899999999999</v>
      </c>
      <c r="H73" s="59">
        <f>MAX($C$37,$C$49,$C$61,$C$73,$C$85)</f>
        <v>233.84199999999998</v>
      </c>
      <c r="I73" s="16">
        <f t="shared" si="3"/>
        <v>40.159999999999997</v>
      </c>
      <c r="J73" s="16">
        <f t="shared" si="4"/>
        <v>55.570999999999998</v>
      </c>
      <c r="K73" s="16">
        <f t="shared" si="5"/>
        <v>16.992999999999995</v>
      </c>
    </row>
    <row r="74" spans="1:11" x14ac:dyDescent="0.2">
      <c r="A74" s="2">
        <v>42705</v>
      </c>
      <c r="B74" s="16">
        <v>166.095</v>
      </c>
      <c r="C74" s="16">
        <v>238.58700000000002</v>
      </c>
      <c r="E74" s="59">
        <f>MIN($B$38,$B$50,$B$62,$B$74,$B$86)</f>
        <v>127.54300000000001</v>
      </c>
      <c r="F74" s="59">
        <f>MAX($B$38,$B$50,$B$62,$B$74,$B$86)</f>
        <v>166.095</v>
      </c>
      <c r="G74" s="59">
        <f>MIN($C$38,$C$50,$C$62,$C$74,$C$86)</f>
        <v>228.03399999999999</v>
      </c>
      <c r="H74" s="59">
        <f>MAX($C$38,$C$50,$C$62,$C$74,$C$86)</f>
        <v>240.36799999999999</v>
      </c>
      <c r="I74" s="16">
        <f t="shared" si="3"/>
        <v>38.551999999999992</v>
      </c>
      <c r="J74" s="16">
        <f t="shared" si="4"/>
        <v>61.938999999999993</v>
      </c>
      <c r="K74" s="16">
        <f t="shared" si="5"/>
        <v>12.334000000000003</v>
      </c>
    </row>
    <row r="75" spans="1:11" x14ac:dyDescent="0.2">
      <c r="A75" s="2">
        <v>42736</v>
      </c>
      <c r="B75" s="16">
        <v>168.93700000000001</v>
      </c>
      <c r="C75" s="16">
        <v>260.04699999999997</v>
      </c>
      <c r="E75" s="59">
        <f>MIN($B$27,$B$39,$B$51,$B$63,$B$75)</f>
        <v>114.66800000000001</v>
      </c>
      <c r="F75" s="59">
        <f>MAX($B$27,$B$39,$B$51,$B$63,$B$75)</f>
        <v>168.93700000000001</v>
      </c>
      <c r="G75" s="59">
        <f>MIN($C$27,$C$39,$C$51,$C$63,$C$75)</f>
        <v>234.43600000000001</v>
      </c>
      <c r="H75" s="59">
        <f>MAX($C$27,$C$39,$C$51,$C$63,$C$75)</f>
        <v>261.64799999999997</v>
      </c>
      <c r="I75" s="16">
        <f t="shared" si="3"/>
        <v>54.269000000000005</v>
      </c>
      <c r="J75" s="16">
        <f t="shared" si="4"/>
        <v>65.498999999999995</v>
      </c>
      <c r="K75" s="16">
        <f t="shared" si="5"/>
        <v>27.211999999999961</v>
      </c>
    </row>
    <row r="76" spans="1:11" x14ac:dyDescent="0.2">
      <c r="A76" s="2">
        <v>42767</v>
      </c>
      <c r="B76" s="16">
        <v>162.24100000000001</v>
      </c>
      <c r="C76" s="16">
        <v>253.11799999999999</v>
      </c>
      <c r="E76" s="59">
        <f>MIN($B$28,$B$40,$B$52,$B$64,$B$76)</f>
        <v>113.10299999999999</v>
      </c>
      <c r="F76" s="59">
        <f>MAX($B$28,$B$40,$B$52,$B$64,$B$76)</f>
        <v>162.49600000000001</v>
      </c>
      <c r="G76" s="59">
        <f>MIN($C$28,$C$40,$C$52,$C$64,$C$76)</f>
        <v>226.762</v>
      </c>
      <c r="H76" s="59">
        <f>MAX($C$28,$C$40,$C$52,$C$64,$C$76)</f>
        <v>256.21899999999999</v>
      </c>
      <c r="I76" s="16">
        <f t="shared" si="3"/>
        <v>49.393000000000015</v>
      </c>
      <c r="J76" s="16">
        <f t="shared" si="4"/>
        <v>64.265999999999991</v>
      </c>
      <c r="K76" s="16">
        <f t="shared" si="5"/>
        <v>29.456999999999994</v>
      </c>
    </row>
    <row r="77" spans="1:11" x14ac:dyDescent="0.2">
      <c r="A77" s="2">
        <v>42795</v>
      </c>
      <c r="B77" s="16">
        <v>151.08000000000001</v>
      </c>
      <c r="C77" s="16">
        <v>238.953</v>
      </c>
      <c r="E77" s="59">
        <f>MIN($B$29,$B$41,$B$53,$B$65,$B$77)</f>
        <v>115.227</v>
      </c>
      <c r="F77" s="59">
        <f>MAX($B$29,$B$41,$B$53,$B$65,$B$77)</f>
        <v>160.07300000000001</v>
      </c>
      <c r="G77" s="59">
        <f>MIN($C$29,$C$41,$C$53,$C$65,$C$77)</f>
        <v>221.61200000000002</v>
      </c>
      <c r="H77" s="59">
        <f>MAX($C$29,$C$41,$C$53,$C$65,$C$77)</f>
        <v>243.71600000000001</v>
      </c>
      <c r="I77" s="16">
        <f t="shared" si="3"/>
        <v>44.846000000000004</v>
      </c>
      <c r="J77" s="16">
        <f t="shared" si="4"/>
        <v>61.539000000000016</v>
      </c>
      <c r="K77" s="16">
        <f t="shared" si="5"/>
        <v>22.103999999999985</v>
      </c>
    </row>
    <row r="78" spans="1:11" x14ac:dyDescent="0.2">
      <c r="A78" s="2">
        <v>42826</v>
      </c>
      <c r="B78" s="16">
        <v>154.63999999999999</v>
      </c>
      <c r="C78" s="16">
        <v>243.715</v>
      </c>
      <c r="E78" s="59">
        <f>MIN($B$30,$B$42,$B$54,$B$66,$B$78)</f>
        <v>116.69199999999999</v>
      </c>
      <c r="F78" s="59">
        <f>MAX($B$30,$B$42,$B$54,$B$66,$B$78)</f>
        <v>154.74100000000001</v>
      </c>
      <c r="G78" s="59">
        <f>MIN($C$30,$C$42,$C$54,$C$66,$C$78)</f>
        <v>216.76000000000002</v>
      </c>
      <c r="H78" s="59">
        <f>MAX($C$30,$C$42,$C$54,$C$66,$C$78)</f>
        <v>243.715</v>
      </c>
      <c r="I78" s="16">
        <f t="shared" si="3"/>
        <v>38.049000000000021</v>
      </c>
      <c r="J78" s="16">
        <f t="shared" si="4"/>
        <v>62.019000000000005</v>
      </c>
      <c r="K78" s="16">
        <f t="shared" si="5"/>
        <v>26.954999999999984</v>
      </c>
    </row>
    <row r="79" spans="1:11" x14ac:dyDescent="0.2">
      <c r="A79" s="2">
        <v>42856</v>
      </c>
      <c r="B79" s="16">
        <v>153.79300000000001</v>
      </c>
      <c r="C79" s="16">
        <v>242.12100000000001</v>
      </c>
      <c r="E79" s="59">
        <f>MIN($B$31,$B$43,$B$55,$B$67,$B$79)</f>
        <v>121.56399999999999</v>
      </c>
      <c r="F79" s="59">
        <f>MAX($B$31,$B$43,$B$55,$B$67,$B$79)</f>
        <v>154.947</v>
      </c>
      <c r="G79" s="59">
        <f>MIN($C$31,$C$43,$C$55,$C$67,$C$79)</f>
        <v>218.15199999999999</v>
      </c>
      <c r="H79" s="59">
        <f>MAX($C$31,$C$43,$C$55,$C$67,$C$79)</f>
        <v>243.40899999999999</v>
      </c>
      <c r="I79" s="16">
        <f t="shared" si="3"/>
        <v>33.38300000000001</v>
      </c>
      <c r="J79" s="16">
        <f t="shared" si="4"/>
        <v>63.204999999999984</v>
      </c>
      <c r="K79" s="16">
        <f t="shared" si="5"/>
        <v>25.257000000000005</v>
      </c>
    </row>
    <row r="80" spans="1:11" x14ac:dyDescent="0.2">
      <c r="A80" s="2">
        <v>42887</v>
      </c>
      <c r="B80" s="16">
        <v>151.608</v>
      </c>
      <c r="C80" s="16">
        <v>237.94299999999998</v>
      </c>
      <c r="E80" s="59">
        <f>MIN($B$32,$B$44,$B$56,$B$68,$B$80)</f>
        <v>121.58499999999999</v>
      </c>
      <c r="F80" s="59">
        <f>MAX($B$32,$B$44,$B$56,$B$68,$B$80)</f>
        <v>151.608</v>
      </c>
      <c r="G80" s="59">
        <f>MIN($C$32,$C$44,$C$56,$C$68,$C$80)</f>
        <v>219.25200000000001</v>
      </c>
      <c r="H80" s="59">
        <f>MAX($C$32,$C$44,$C$56,$C$68,$C$80)</f>
        <v>242.66200000000001</v>
      </c>
      <c r="I80" s="16">
        <f t="shared" si="3"/>
        <v>30.02300000000001</v>
      </c>
      <c r="J80" s="16">
        <f t="shared" si="4"/>
        <v>67.644000000000005</v>
      </c>
      <c r="K80" s="16">
        <f t="shared" si="5"/>
        <v>23.409999999999997</v>
      </c>
    </row>
    <row r="81" spans="1:11" x14ac:dyDescent="0.2">
      <c r="A81" s="2">
        <v>42917</v>
      </c>
      <c r="B81" s="16">
        <v>151.06800000000001</v>
      </c>
      <c r="C81" s="16">
        <v>233.05700000000002</v>
      </c>
      <c r="E81" s="59">
        <f>MIN($B$33,$B$45,$B$57,$B$69,$B$81)</f>
        <v>125.45699999999999</v>
      </c>
      <c r="F81" s="59">
        <f>MAX($B$33,$B$45,$B$57,$B$69,$B$81)</f>
        <v>156.50700000000001</v>
      </c>
      <c r="G81" s="59">
        <f>MIN($C$33,$C$45,$C$57,$C$69,$C$81)</f>
        <v>217.56100000000001</v>
      </c>
      <c r="H81" s="59">
        <f>MAX($C$33,$C$45,$C$57,$C$69,$C$81)</f>
        <v>240.93199999999999</v>
      </c>
      <c r="I81" s="16">
        <f t="shared" si="3"/>
        <v>31.050000000000011</v>
      </c>
      <c r="J81" s="16">
        <f t="shared" si="4"/>
        <v>61.054000000000002</v>
      </c>
      <c r="K81" s="16">
        <f t="shared" si="5"/>
        <v>23.370999999999981</v>
      </c>
    </row>
    <row r="82" spans="1:11" x14ac:dyDescent="0.2">
      <c r="A82" s="2">
        <v>42948</v>
      </c>
      <c r="B82" s="16">
        <v>147.82</v>
      </c>
      <c r="C82" s="16">
        <v>226.19200000000001</v>
      </c>
      <c r="E82" s="59">
        <f>MIN($B$34,$B$46,$B$58,$B$70,$B$82)</f>
        <v>128.31299999999999</v>
      </c>
      <c r="F82" s="59">
        <f>MAX($B$34,$B$46,$B$58,$B$70,$B$82)</f>
        <v>160.33799999999999</v>
      </c>
      <c r="G82" s="59">
        <f>MIN($C$34,$C$46,$C$58,$C$70,$C$82)</f>
        <v>212.14500000000001</v>
      </c>
      <c r="H82" s="59">
        <f>MAX($C$34,$C$46,$C$58,$C$70,$C$82)</f>
        <v>230.411</v>
      </c>
      <c r="I82" s="16">
        <f t="shared" si="3"/>
        <v>32.025000000000006</v>
      </c>
      <c r="J82" s="16">
        <f t="shared" si="4"/>
        <v>51.807000000000016</v>
      </c>
      <c r="K82" s="16">
        <f t="shared" si="5"/>
        <v>18.265999999999991</v>
      </c>
    </row>
    <row r="83" spans="1:11" x14ac:dyDescent="0.2">
      <c r="A83" s="2">
        <v>42979</v>
      </c>
      <c r="B83" s="16">
        <v>137.46100000000001</v>
      </c>
      <c r="C83" s="16">
        <v>223.80900000000003</v>
      </c>
      <c r="E83" s="59">
        <f>MIN($B$35,$B$47,$B$59,$B$71,$B$83)</f>
        <v>129.32599999999999</v>
      </c>
      <c r="F83" s="59">
        <f>MAX($B$35,$B$47,$B$59,$B$71,$B$83)</f>
        <v>161.05099999999999</v>
      </c>
      <c r="G83" s="59">
        <f>MIN($C$35,$C$47,$C$59,$C$71,$C$83)</f>
        <v>212.45100000000002</v>
      </c>
      <c r="H83" s="59">
        <f>MAX($C$35,$C$47,$C$59,$C$71,$C$83)</f>
        <v>227.697</v>
      </c>
      <c r="I83" s="16">
        <f t="shared" si="3"/>
        <v>31.724999999999994</v>
      </c>
      <c r="J83" s="16">
        <f t="shared" si="4"/>
        <v>51.400000000000034</v>
      </c>
      <c r="K83" s="16">
        <f t="shared" si="5"/>
        <v>15.245999999999981</v>
      </c>
    </row>
    <row r="84" spans="1:11" x14ac:dyDescent="0.2">
      <c r="A84" s="2">
        <v>43009</v>
      </c>
      <c r="B84" s="16">
        <v>129.88499999999999</v>
      </c>
      <c r="C84" s="16">
        <v>216.93699999999998</v>
      </c>
      <c r="E84" s="59">
        <f>MIN($B$36,$B$48,$B$60,$B$72,$B$84)</f>
        <v>118.035</v>
      </c>
      <c r="F84" s="59">
        <f>MAX($B$36,$B$48,$B$60,$B$72,$B$84)</f>
        <v>154.715</v>
      </c>
      <c r="G84" s="59">
        <f>MIN($C$36,$C$48,$C$60,$C$72,$C$84)</f>
        <v>203.673</v>
      </c>
      <c r="H84" s="59">
        <f>MAX($C$36,$C$48,$C$60,$C$72,$C$84)</f>
        <v>225.59400000000002</v>
      </c>
      <c r="I84" s="16">
        <f t="shared" si="3"/>
        <v>36.680000000000007</v>
      </c>
      <c r="J84" s="16">
        <f t="shared" si="4"/>
        <v>48.957999999999998</v>
      </c>
      <c r="K84" s="16">
        <f t="shared" si="5"/>
        <v>21.921000000000021</v>
      </c>
    </row>
    <row r="85" spans="1:11" x14ac:dyDescent="0.2">
      <c r="A85" s="2">
        <v>43040</v>
      </c>
      <c r="B85" s="16">
        <v>132.69999999999999</v>
      </c>
      <c r="C85" s="16">
        <v>224.596</v>
      </c>
      <c r="E85" s="59">
        <f>MIN($B$37,$B$49,$B$61,$B$73,$B$85)</f>
        <v>121.11799999999999</v>
      </c>
      <c r="F85" s="59">
        <f>MAX($B$37,$B$49,$B$61,$B$73,$B$85)</f>
        <v>161.27799999999999</v>
      </c>
      <c r="G85" s="59">
        <f>MIN($C$37,$C$49,$C$61,$C$73,$C$85)</f>
        <v>216.84899999999999</v>
      </c>
      <c r="H85" s="59">
        <f>MAX($C$37,$C$49,$C$61,$C$73,$C$85)</f>
        <v>233.84199999999998</v>
      </c>
      <c r="I85" s="16">
        <f t="shared" si="3"/>
        <v>40.159999999999997</v>
      </c>
      <c r="J85" s="16">
        <f t="shared" si="4"/>
        <v>55.570999999999998</v>
      </c>
      <c r="K85" s="16">
        <f t="shared" si="5"/>
        <v>16.992999999999995</v>
      </c>
    </row>
    <row r="86" spans="1:11" x14ac:dyDescent="0.2">
      <c r="A86" s="2">
        <v>43070</v>
      </c>
      <c r="B86" s="16">
        <v>145.57400000000001</v>
      </c>
      <c r="C86" s="16">
        <v>236.749</v>
      </c>
      <c r="E86" s="59">
        <f>MIN($B$38,$B$50,$B$62,$B$74,$B$86)</f>
        <v>127.54300000000001</v>
      </c>
      <c r="F86" s="59">
        <f>MAX($B$38,$B$50,$B$62,$B$74,$B$86)</f>
        <v>166.095</v>
      </c>
      <c r="G86" s="59">
        <f>MIN($C$38,$C$50,$C$62,$C$74,$C$86)</f>
        <v>228.03399999999999</v>
      </c>
      <c r="H86" s="59">
        <f>MAX($C$38,$C$50,$C$62,$C$74,$C$86)</f>
        <v>240.36799999999999</v>
      </c>
      <c r="I86" s="16">
        <f t="shared" si="3"/>
        <v>38.551999999999992</v>
      </c>
      <c r="J86" s="16">
        <f t="shared" si="4"/>
        <v>61.938999999999993</v>
      </c>
      <c r="K86" s="16">
        <f t="shared" si="5"/>
        <v>12.334000000000003</v>
      </c>
    </row>
    <row r="87" spans="1:11" x14ac:dyDescent="0.2">
      <c r="A87" s="2">
        <v>43101</v>
      </c>
      <c r="B87" s="16">
        <v>141.26528571</v>
      </c>
      <c r="C87" s="16">
        <v>244.98628571400002</v>
      </c>
      <c r="E87" s="59">
        <f>MIN($B$27,$B$39,$B$51,$B$63,$B$75)</f>
        <v>114.66800000000001</v>
      </c>
      <c r="F87" s="59">
        <f>MAX($B$27,$B$39,$B$51,$B$63,$B$75)</f>
        <v>168.93700000000001</v>
      </c>
      <c r="G87" s="59">
        <f>MIN($C$27,$C$39,$C$51,$C$63,$C$75)</f>
        <v>234.43600000000001</v>
      </c>
      <c r="H87" s="59">
        <f>MAX($C$27,$C$39,$C$51,$C$63,$C$75)</f>
        <v>261.64799999999997</v>
      </c>
      <c r="I87" s="16">
        <f t="shared" si="3"/>
        <v>54.269000000000005</v>
      </c>
      <c r="J87" s="16">
        <f t="shared" si="4"/>
        <v>65.498999999999995</v>
      </c>
      <c r="K87" s="16">
        <f t="shared" si="5"/>
        <v>27.211999999999961</v>
      </c>
    </row>
    <row r="88" spans="1:11" x14ac:dyDescent="0.2">
      <c r="A88" s="2">
        <v>43132</v>
      </c>
      <c r="B88" s="16">
        <v>137.13561052</v>
      </c>
      <c r="C88" s="16">
        <v>251.77132441200001</v>
      </c>
      <c r="E88" s="59">
        <f>MIN($B$28,$B$40,$B$52,$B$64,$B$76)</f>
        <v>113.10299999999999</v>
      </c>
      <c r="F88" s="59">
        <f>MAX($B$28,$B$40,$B$52,$B$64,$B$76)</f>
        <v>162.49600000000001</v>
      </c>
      <c r="G88" s="59">
        <f>MIN($C$28,$C$40,$C$52,$C$64,$C$76)</f>
        <v>226.762</v>
      </c>
      <c r="H88" s="59">
        <f>MAX($C$28,$C$40,$C$52,$C$64,$C$76)</f>
        <v>256.21899999999999</v>
      </c>
      <c r="I88" s="16">
        <f t="shared" si="3"/>
        <v>49.393000000000015</v>
      </c>
      <c r="J88" s="16">
        <f t="shared" si="4"/>
        <v>64.265999999999991</v>
      </c>
      <c r="K88" s="16">
        <f t="shared" si="5"/>
        <v>29.456999999999994</v>
      </c>
    </row>
    <row r="89" spans="1:11" x14ac:dyDescent="0.2">
      <c r="A89" s="2">
        <v>43160</v>
      </c>
      <c r="B89" s="16">
        <v>133.37979999999999</v>
      </c>
      <c r="C89" s="16">
        <v>241.38056</v>
      </c>
      <c r="E89" s="59">
        <f>MIN($B$29,$B$41,$B$53,$B$65,$B$77)</f>
        <v>115.227</v>
      </c>
      <c r="F89" s="59">
        <f>MAX($B$29,$B$41,$B$53,$B$65,$B$77)</f>
        <v>160.07300000000001</v>
      </c>
      <c r="G89" s="59">
        <f>MIN($C$29,$C$41,$C$53,$C$65,$C$77)</f>
        <v>221.61200000000002</v>
      </c>
      <c r="H89" s="59">
        <f>MAX($C$29,$C$41,$C$53,$C$65,$C$77)</f>
        <v>243.71600000000001</v>
      </c>
      <c r="I89" s="16">
        <f t="shared" si="3"/>
        <v>44.846000000000004</v>
      </c>
      <c r="J89" s="16">
        <f t="shared" si="4"/>
        <v>61.539000000000016</v>
      </c>
      <c r="K89" s="16">
        <f t="shared" si="5"/>
        <v>22.103999999999985</v>
      </c>
    </row>
    <row r="90" spans="1:11" x14ac:dyDescent="0.2">
      <c r="A90" s="2">
        <v>43191</v>
      </c>
      <c r="B90" s="16">
        <v>133.1901</v>
      </c>
      <c r="C90" s="16">
        <v>234.97205</v>
      </c>
      <c r="E90" s="59">
        <f>MIN($B$30,$B$42,$B$54,$B$66,$B$78)</f>
        <v>116.69199999999999</v>
      </c>
      <c r="F90" s="59">
        <f>MAX($B$30,$B$42,$B$54,$B$66,$B$78)</f>
        <v>154.74100000000001</v>
      </c>
      <c r="G90" s="59">
        <f>MIN($C$30,$C$42,$C$54,$C$66,$C$78)</f>
        <v>216.76000000000002</v>
      </c>
      <c r="H90" s="59">
        <f>MAX($C$30,$C$42,$C$54,$C$66,$C$78)</f>
        <v>243.715</v>
      </c>
      <c r="I90" s="16">
        <f t="shared" si="3"/>
        <v>38.049000000000021</v>
      </c>
      <c r="J90" s="16">
        <f t="shared" si="4"/>
        <v>62.019000000000005</v>
      </c>
      <c r="K90" s="16">
        <f t="shared" si="5"/>
        <v>26.954999999999984</v>
      </c>
    </row>
    <row r="91" spans="1:11" x14ac:dyDescent="0.2">
      <c r="A91" s="2">
        <v>43221</v>
      </c>
      <c r="B91" s="16">
        <v>136.38460000000001</v>
      </c>
      <c r="C91" s="16">
        <v>233.40510999999998</v>
      </c>
      <c r="E91" s="59">
        <f>MIN($B$31,$B$43,$B$55,$B$67,$B$79)</f>
        <v>121.56399999999999</v>
      </c>
      <c r="F91" s="59">
        <f>MAX($B$31,$B$43,$B$55,$B$67,$B$79)</f>
        <v>154.947</v>
      </c>
      <c r="G91" s="59">
        <f>MIN($C$31,$C$43,$C$55,$C$67,$C$79)</f>
        <v>218.15199999999999</v>
      </c>
      <c r="H91" s="59">
        <f>MAX($C$31,$C$43,$C$55,$C$67,$C$79)</f>
        <v>243.40899999999999</v>
      </c>
      <c r="I91" s="16">
        <f t="shared" ref="I91:I96" si="6">F91-E91</f>
        <v>33.38300000000001</v>
      </c>
      <c r="J91" s="16">
        <f t="shared" ref="J91:J96" si="7">G91-F91</f>
        <v>63.204999999999984</v>
      </c>
      <c r="K91" s="16">
        <f t="shared" ref="K91:K96" si="8">H91-G91</f>
        <v>25.257000000000005</v>
      </c>
    </row>
    <row r="92" spans="1:11" x14ac:dyDescent="0.2">
      <c r="A92" s="2">
        <v>43252</v>
      </c>
      <c r="B92" s="16">
        <v>138.52969999999999</v>
      </c>
      <c r="C92" s="16">
        <v>234.03797</v>
      </c>
      <c r="E92" s="59">
        <f>MIN($B$32,$B$44,$B$56,$B$68,$B$80)</f>
        <v>121.58499999999999</v>
      </c>
      <c r="F92" s="59">
        <f>MAX($B$32,$B$44,$B$56,$B$68,$B$80)</f>
        <v>151.608</v>
      </c>
      <c r="G92" s="59">
        <f>MIN($C$32,$C$44,$C$56,$C$68,$C$80)</f>
        <v>219.25200000000001</v>
      </c>
      <c r="H92" s="59">
        <f>MAX($C$32,$C$44,$C$56,$C$68,$C$80)</f>
        <v>242.66200000000001</v>
      </c>
      <c r="I92" s="16">
        <f t="shared" si="6"/>
        <v>30.02300000000001</v>
      </c>
      <c r="J92" s="16">
        <f t="shared" si="7"/>
        <v>67.644000000000005</v>
      </c>
      <c r="K92" s="16">
        <f t="shared" si="8"/>
        <v>23.409999999999997</v>
      </c>
    </row>
    <row r="93" spans="1:11" x14ac:dyDescent="0.2">
      <c r="A93" s="2">
        <v>43282</v>
      </c>
      <c r="B93" s="16">
        <v>143.4461</v>
      </c>
      <c r="C93" s="16">
        <v>233.12572</v>
      </c>
      <c r="E93" s="59">
        <f>MIN($B$33,$B$45,$B$57,$B$69,$B$81)</f>
        <v>125.45699999999999</v>
      </c>
      <c r="F93" s="59">
        <f>MAX($B$33,$B$45,$B$57,$B$69,$B$81)</f>
        <v>156.50700000000001</v>
      </c>
      <c r="G93" s="59">
        <f>MIN($C$33,$C$45,$C$57,$C$69,$C$81)</f>
        <v>217.56100000000001</v>
      </c>
      <c r="H93" s="59">
        <f>MAX($C$33,$C$45,$C$57,$C$69,$C$81)</f>
        <v>240.93199999999999</v>
      </c>
      <c r="I93" s="16">
        <f t="shared" si="6"/>
        <v>31.050000000000011</v>
      </c>
      <c r="J93" s="16">
        <f t="shared" si="7"/>
        <v>61.054000000000002</v>
      </c>
      <c r="K93" s="16">
        <f t="shared" si="8"/>
        <v>23.370999999999981</v>
      </c>
    </row>
    <row r="94" spans="1:11" x14ac:dyDescent="0.2">
      <c r="A94" s="2">
        <v>43313</v>
      </c>
      <c r="B94" s="16">
        <v>146.19229999999999</v>
      </c>
      <c r="C94" s="16">
        <v>228.52481</v>
      </c>
      <c r="E94" s="59">
        <f>MIN($B$34,$B$46,$B$58,$B$70,$B$82)</f>
        <v>128.31299999999999</v>
      </c>
      <c r="F94" s="59">
        <f>MAX($B$34,$B$46,$B$58,$B$70,$B$82)</f>
        <v>160.33799999999999</v>
      </c>
      <c r="G94" s="59">
        <f>MIN($C$34,$C$46,$C$58,$C$70,$C$82)</f>
        <v>212.14500000000001</v>
      </c>
      <c r="H94" s="59">
        <f>MAX($C$34,$C$46,$C$58,$C$70,$C$82)</f>
        <v>230.411</v>
      </c>
      <c r="I94" s="16">
        <f t="shared" si="6"/>
        <v>32.025000000000006</v>
      </c>
      <c r="J94" s="16">
        <f t="shared" si="7"/>
        <v>51.807000000000016</v>
      </c>
      <c r="K94" s="16">
        <f t="shared" si="8"/>
        <v>18.265999999999991</v>
      </c>
    </row>
    <row r="95" spans="1:11" x14ac:dyDescent="0.2">
      <c r="A95" s="2">
        <v>43344</v>
      </c>
      <c r="B95" s="16">
        <v>144.44450000000001</v>
      </c>
      <c r="C95" s="16">
        <v>228.07715999999999</v>
      </c>
      <c r="E95" s="59">
        <f>MIN($B$35,$B$47,$B$59,$B$71,$B$83)</f>
        <v>129.32599999999999</v>
      </c>
      <c r="F95" s="59">
        <f>MAX($B$35,$B$47,$B$59,$B$71,$B$83)</f>
        <v>161.05099999999999</v>
      </c>
      <c r="G95" s="59">
        <f>MIN($C$35,$C$47,$C$59,$C$71,$C$83)</f>
        <v>212.45100000000002</v>
      </c>
      <c r="H95" s="59">
        <f>MAX($C$35,$C$47,$C$59,$C$71,$C$83)</f>
        <v>227.697</v>
      </c>
      <c r="I95" s="16">
        <f t="shared" si="6"/>
        <v>31.724999999999994</v>
      </c>
      <c r="J95" s="16">
        <f t="shared" si="7"/>
        <v>51.400000000000034</v>
      </c>
      <c r="K95" s="16">
        <f t="shared" si="8"/>
        <v>15.245999999999981</v>
      </c>
    </row>
    <row r="96" spans="1:11" x14ac:dyDescent="0.2">
      <c r="A96" s="2">
        <v>43374</v>
      </c>
      <c r="B96" s="16">
        <v>137.3442</v>
      </c>
      <c r="C96" s="16">
        <v>222.32229999999998</v>
      </c>
      <c r="E96" s="59">
        <f>MIN($B$36,$B$48,$B$60,$B$72,$B$84)</f>
        <v>118.035</v>
      </c>
      <c r="F96" s="59">
        <f>MAX($B$36,$B$48,$B$60,$B$72,$B$84)</f>
        <v>154.715</v>
      </c>
      <c r="G96" s="59">
        <f>MIN($C$36,$C$48,$C$60,$C$72,$C$84)</f>
        <v>203.673</v>
      </c>
      <c r="H96" s="59">
        <f>MAX($C$36,$C$48,$C$60,$C$72,$C$84)</f>
        <v>225.59400000000002</v>
      </c>
      <c r="I96" s="16">
        <f t="shared" si="6"/>
        <v>36.680000000000007</v>
      </c>
      <c r="J96" s="16">
        <f t="shared" si="7"/>
        <v>48.957999999999998</v>
      </c>
      <c r="K96" s="16">
        <f t="shared" si="8"/>
        <v>21.921000000000021</v>
      </c>
    </row>
    <row r="97" spans="1:11" x14ac:dyDescent="0.2">
      <c r="A97" s="2">
        <v>43405</v>
      </c>
      <c r="B97" s="16">
        <v>142.0625</v>
      </c>
      <c r="C97" s="16">
        <v>230.29671000000002</v>
      </c>
      <c r="E97" s="59">
        <f>MIN($B$37,$B$49,$B$61,$B$73,$B$85)</f>
        <v>121.11799999999999</v>
      </c>
      <c r="F97" s="59">
        <f>MAX($B$37,$B$49,$B$61,$B$73,$B$85)</f>
        <v>161.27799999999999</v>
      </c>
      <c r="G97" s="59">
        <f>MIN($C$37,$C$49,$C$61,$C$73,$C$85)</f>
        <v>216.84899999999999</v>
      </c>
      <c r="H97" s="59">
        <f>MAX($C$37,$C$49,$C$61,$C$73,$C$85)</f>
        <v>233.84199999999998</v>
      </c>
      <c r="I97" s="16">
        <f t="shared" ref="I97:I110" si="9">F97-E97</f>
        <v>40.159999999999997</v>
      </c>
      <c r="J97" s="16">
        <f t="shared" ref="J97:J110" si="10">G97-F97</f>
        <v>55.570999999999998</v>
      </c>
      <c r="K97" s="16">
        <f t="shared" ref="K97:K110" si="11">H97-G97</f>
        <v>16.992999999999995</v>
      </c>
    </row>
    <row r="98" spans="1:11" x14ac:dyDescent="0.2">
      <c r="A98" s="139">
        <v>43435</v>
      </c>
      <c r="B98" s="16">
        <v>148.66030000000001</v>
      </c>
      <c r="C98" s="16">
        <v>241.86105000000001</v>
      </c>
      <c r="E98" s="59">
        <f>MIN($B$38,$B$50,$B$62,$B$74,$B$86)</f>
        <v>127.54300000000001</v>
      </c>
      <c r="F98" s="59">
        <f>MAX($B$38,$B$50,$B$62,$B$74,$B$86)</f>
        <v>166.095</v>
      </c>
      <c r="G98" s="59">
        <f>MIN($C$38,$C$50,$C$62,$C$74,$C$86)</f>
        <v>228.03399999999999</v>
      </c>
      <c r="H98" s="59">
        <f>MAX($C$38,$C$50,$C$62,$C$74,$C$86)</f>
        <v>240.36799999999999</v>
      </c>
      <c r="I98" s="16">
        <f t="shared" si="9"/>
        <v>38.551999999999992</v>
      </c>
      <c r="J98" s="16">
        <f t="shared" si="10"/>
        <v>61.938999999999993</v>
      </c>
      <c r="K98" s="16">
        <f t="shared" si="11"/>
        <v>12.334000000000003</v>
      </c>
    </row>
    <row r="99" spans="1:11" x14ac:dyDescent="0.2">
      <c r="A99" s="139">
        <v>43466</v>
      </c>
      <c r="B99" s="16">
        <v>147.12469999999999</v>
      </c>
      <c r="C99" s="16">
        <v>252.11901</v>
      </c>
      <c r="E99" s="59">
        <f>MIN($B$27,$B$39,$B$51,$B$63,$B$75)</f>
        <v>114.66800000000001</v>
      </c>
      <c r="F99" s="59">
        <f>MAX($B$27,$B$39,$B$51,$B$63,$B$75)</f>
        <v>168.93700000000001</v>
      </c>
      <c r="G99" s="59">
        <f>MIN($C$27,$C$39,$C$51,$C$63,$C$75)</f>
        <v>234.43600000000001</v>
      </c>
      <c r="H99" s="59">
        <f>MAX($C$27,$C$39,$C$51,$C$63,$C$75)</f>
        <v>261.64799999999997</v>
      </c>
      <c r="I99" s="16">
        <f t="shared" si="9"/>
        <v>54.269000000000005</v>
      </c>
      <c r="J99" s="16">
        <f t="shared" si="10"/>
        <v>65.498999999999995</v>
      </c>
      <c r="K99" s="16">
        <f t="shared" si="11"/>
        <v>27.211999999999961</v>
      </c>
    </row>
    <row r="100" spans="1:11" x14ac:dyDescent="0.2">
      <c r="A100" s="139">
        <v>43497</v>
      </c>
      <c r="B100" s="16">
        <v>142.99350000000001</v>
      </c>
      <c r="C100" s="16">
        <v>250.28901999999999</v>
      </c>
      <c r="D100" s="19"/>
      <c r="E100" s="59">
        <f>MIN($B$28,$B$40,$B$52,$B$64,$B$76)</f>
        <v>113.10299999999999</v>
      </c>
      <c r="F100" s="59">
        <f>MAX($B$28,$B$40,$B$52,$B$64,$B$76)</f>
        <v>162.49600000000001</v>
      </c>
      <c r="G100" s="59">
        <f>MIN($C$28,$C$40,$C$52,$C$64,$C$76)</f>
        <v>226.762</v>
      </c>
      <c r="H100" s="59">
        <f>MAX($C$28,$C$40,$C$52,$C$64,$C$76)</f>
        <v>256.21899999999999</v>
      </c>
      <c r="I100" s="16">
        <f t="shared" si="9"/>
        <v>49.393000000000015</v>
      </c>
      <c r="J100" s="16">
        <f t="shared" si="10"/>
        <v>64.265999999999991</v>
      </c>
      <c r="K100" s="16">
        <f t="shared" si="11"/>
        <v>29.456999999999994</v>
      </c>
    </row>
    <row r="101" spans="1:11" x14ac:dyDescent="0.2">
      <c r="A101" s="139">
        <v>43525</v>
      </c>
      <c r="B101" s="16">
        <v>139.02889999999999</v>
      </c>
      <c r="C101" s="16">
        <v>243.38892999999999</v>
      </c>
      <c r="D101" s="19"/>
      <c r="E101" s="59">
        <f>MIN($B$29,$B$41,$B$53,$B$65,$B$77)</f>
        <v>115.227</v>
      </c>
      <c r="F101" s="59">
        <f>MAX($B$29,$B$41,$B$53,$B$65,$B$77)</f>
        <v>160.07300000000001</v>
      </c>
      <c r="G101" s="59">
        <f>MIN($C$29,$C$41,$C$53,$C$65,$C$77)</f>
        <v>221.61200000000002</v>
      </c>
      <c r="H101" s="59">
        <f>MAX($C$29,$C$41,$C$53,$C$65,$C$77)</f>
        <v>243.71600000000001</v>
      </c>
      <c r="I101" s="16">
        <f t="shared" si="9"/>
        <v>44.846000000000004</v>
      </c>
      <c r="J101" s="16">
        <f t="shared" si="10"/>
        <v>61.539000000000016</v>
      </c>
      <c r="K101" s="16">
        <f t="shared" si="11"/>
        <v>22.103999999999985</v>
      </c>
    </row>
    <row r="102" spans="1:11" x14ac:dyDescent="0.2">
      <c r="A102" s="139">
        <v>43556</v>
      </c>
      <c r="B102" s="16">
        <v>138.23570000000001</v>
      </c>
      <c r="C102" s="16">
        <v>238.81823999999997</v>
      </c>
      <c r="D102" s="19"/>
      <c r="E102" s="59">
        <f>MIN($B$30,$B$42,$B$54,$B$66,$B$78)</f>
        <v>116.69199999999999</v>
      </c>
      <c r="F102" s="59">
        <f>MAX($B$30,$B$42,$B$54,$B$66,$B$78)</f>
        <v>154.74100000000001</v>
      </c>
      <c r="G102" s="59">
        <f>MIN($C$30,$C$42,$C$54,$C$66,$C$78)</f>
        <v>216.76000000000002</v>
      </c>
      <c r="H102" s="59">
        <f>MAX($C$30,$C$42,$C$54,$C$66,$C$78)</f>
        <v>243.715</v>
      </c>
      <c r="I102" s="16">
        <f t="shared" si="9"/>
        <v>38.049000000000021</v>
      </c>
      <c r="J102" s="16">
        <f t="shared" si="10"/>
        <v>62.019000000000005</v>
      </c>
      <c r="K102" s="16">
        <f t="shared" si="11"/>
        <v>26.954999999999984</v>
      </c>
    </row>
    <row r="103" spans="1:11" x14ac:dyDescent="0.2">
      <c r="A103" s="139">
        <v>43586</v>
      </c>
      <c r="B103" s="16">
        <v>139.803</v>
      </c>
      <c r="C103" s="16">
        <v>238.22026</v>
      </c>
      <c r="D103" s="19"/>
      <c r="E103" s="59">
        <f>MIN($B$31,$B$43,$B$55,$B$67,$B$79)</f>
        <v>121.56399999999999</v>
      </c>
      <c r="F103" s="59">
        <f>MAX($B$31,$B$43,$B$55,$B$67,$B$79)</f>
        <v>154.947</v>
      </c>
      <c r="G103" s="59">
        <f>MIN($C$31,$C$43,$C$55,$C$67,$C$79)</f>
        <v>218.15199999999999</v>
      </c>
      <c r="H103" s="59">
        <f>MAX($C$31,$C$43,$C$55,$C$67,$C$79)</f>
        <v>243.40899999999999</v>
      </c>
      <c r="I103" s="16">
        <f t="shared" si="9"/>
        <v>33.38300000000001</v>
      </c>
      <c r="J103" s="16">
        <f t="shared" si="10"/>
        <v>63.204999999999984</v>
      </c>
      <c r="K103" s="16">
        <f t="shared" si="11"/>
        <v>25.257000000000005</v>
      </c>
    </row>
    <row r="104" spans="1:11" x14ac:dyDescent="0.2">
      <c r="A104" s="139">
        <v>43617</v>
      </c>
      <c r="B104" s="16">
        <v>141.9171</v>
      </c>
      <c r="C104" s="16">
        <v>239.17437000000001</v>
      </c>
      <c r="D104" s="19"/>
      <c r="E104" s="59">
        <f>MIN($B$32,$B$44,$B$56,$B$68,$B$80)</f>
        <v>121.58499999999999</v>
      </c>
      <c r="F104" s="59">
        <f>MAX($B$32,$B$44,$B$56,$B$68,$B$80)</f>
        <v>151.608</v>
      </c>
      <c r="G104" s="59">
        <f>MIN($C$32,$C$44,$C$56,$C$68,$C$80)</f>
        <v>219.25200000000001</v>
      </c>
      <c r="H104" s="59">
        <f>MAX($C$32,$C$44,$C$56,$C$68,$C$80)</f>
        <v>242.66200000000001</v>
      </c>
      <c r="I104" s="16">
        <f t="shared" si="9"/>
        <v>30.02300000000001</v>
      </c>
      <c r="J104" s="16">
        <f t="shared" si="10"/>
        <v>67.644000000000005</v>
      </c>
      <c r="K104" s="16">
        <f t="shared" si="11"/>
        <v>23.409999999999997</v>
      </c>
    </row>
    <row r="105" spans="1:11" x14ac:dyDescent="0.2">
      <c r="A105" s="139">
        <v>43647</v>
      </c>
      <c r="B105" s="16">
        <v>146.89259999999999</v>
      </c>
      <c r="C105" s="16">
        <v>238.38677999999999</v>
      </c>
      <c r="D105" s="19"/>
      <c r="E105" s="59">
        <f>MIN($B$33,$B$45,$B$57,$B$69,$B$81)</f>
        <v>125.45699999999999</v>
      </c>
      <c r="F105" s="59">
        <f>MAX($B$33,$B$45,$B$57,$B$69,$B$81)</f>
        <v>156.50700000000001</v>
      </c>
      <c r="G105" s="59">
        <f>MIN($C$33,$C$45,$C$57,$C$69,$C$81)</f>
        <v>217.56100000000001</v>
      </c>
      <c r="H105" s="59">
        <f>MAX($C$33,$C$45,$C$57,$C$69,$C$81)</f>
        <v>240.93199999999999</v>
      </c>
      <c r="I105" s="16">
        <f t="shared" si="9"/>
        <v>31.050000000000011</v>
      </c>
      <c r="J105" s="16">
        <f t="shared" si="10"/>
        <v>61.054000000000002</v>
      </c>
      <c r="K105" s="16">
        <f t="shared" si="11"/>
        <v>23.370999999999981</v>
      </c>
    </row>
    <row r="106" spans="1:11" x14ac:dyDescent="0.2">
      <c r="A106" s="139">
        <v>43678</v>
      </c>
      <c r="B106" s="16">
        <v>148.59690000000001</v>
      </c>
      <c r="C106" s="16">
        <v>233.94309999999999</v>
      </c>
      <c r="D106" s="19"/>
      <c r="E106" s="59">
        <f>MIN($B$34,$B$46,$B$58,$B$70,$B$82)</f>
        <v>128.31299999999999</v>
      </c>
      <c r="F106" s="59">
        <f>MAX($B$34,$B$46,$B$58,$B$70,$B$82)</f>
        <v>160.33799999999999</v>
      </c>
      <c r="G106" s="59">
        <f>MIN($C$34,$C$46,$C$58,$C$70,$C$82)</f>
        <v>212.14500000000001</v>
      </c>
      <c r="H106" s="59">
        <f>MAX($C$34,$C$46,$C$58,$C$70,$C$82)</f>
        <v>230.411</v>
      </c>
      <c r="I106" s="16">
        <f t="shared" si="9"/>
        <v>32.025000000000006</v>
      </c>
      <c r="J106" s="16">
        <f t="shared" si="10"/>
        <v>51.807000000000016</v>
      </c>
      <c r="K106" s="16">
        <f t="shared" si="11"/>
        <v>18.265999999999991</v>
      </c>
    </row>
    <row r="107" spans="1:11" x14ac:dyDescent="0.2">
      <c r="A107" s="139">
        <v>43709</v>
      </c>
      <c r="B107" s="16">
        <v>146.74969999999999</v>
      </c>
      <c r="C107" s="16">
        <v>233.6634</v>
      </c>
      <c r="D107" s="19"/>
      <c r="E107" s="59">
        <f>MIN($B$35,$B$47,$B$59,$B$71,$B$83)</f>
        <v>129.32599999999999</v>
      </c>
      <c r="F107" s="59">
        <f>MAX($B$35,$B$47,$B$59,$B$71,$B$83)</f>
        <v>161.05099999999999</v>
      </c>
      <c r="G107" s="59">
        <f>MIN($C$35,$C$47,$C$59,$C$71,$C$83)</f>
        <v>212.45100000000002</v>
      </c>
      <c r="H107" s="59">
        <f>MAX($C$35,$C$47,$C$59,$C$71,$C$83)</f>
        <v>227.697</v>
      </c>
      <c r="I107" s="16">
        <f t="shared" si="9"/>
        <v>31.724999999999994</v>
      </c>
      <c r="J107" s="16">
        <f t="shared" si="10"/>
        <v>51.400000000000034</v>
      </c>
      <c r="K107" s="16">
        <f t="shared" si="11"/>
        <v>15.245999999999981</v>
      </c>
    </row>
    <row r="108" spans="1:11" x14ac:dyDescent="0.2">
      <c r="A108" s="139">
        <v>43739</v>
      </c>
      <c r="B108" s="16">
        <v>140.1532</v>
      </c>
      <c r="C108" s="16">
        <v>227.78016</v>
      </c>
      <c r="D108" s="19"/>
      <c r="E108" s="59">
        <f>MIN($B$36,$B$48,$B$60,$B$72,$B$84)</f>
        <v>118.035</v>
      </c>
      <c r="F108" s="59">
        <f>MAX($B$36,$B$48,$B$60,$B$72,$B$84)</f>
        <v>154.715</v>
      </c>
      <c r="G108" s="59">
        <f>MIN($C$36,$C$48,$C$60,$C$72,$C$84)</f>
        <v>203.673</v>
      </c>
      <c r="H108" s="59">
        <f>MAX($C$36,$C$48,$C$60,$C$72,$C$84)</f>
        <v>225.59400000000002</v>
      </c>
      <c r="I108" s="16">
        <f t="shared" si="9"/>
        <v>36.680000000000007</v>
      </c>
      <c r="J108" s="16">
        <f t="shared" si="10"/>
        <v>48.957999999999998</v>
      </c>
      <c r="K108" s="16">
        <f t="shared" si="11"/>
        <v>21.921000000000021</v>
      </c>
    </row>
    <row r="109" spans="1:11" x14ac:dyDescent="0.2">
      <c r="A109" s="139">
        <v>43770</v>
      </c>
      <c r="B109" s="16">
        <v>144.78270000000001</v>
      </c>
      <c r="C109" s="16">
        <v>235.95658</v>
      </c>
      <c r="D109" s="19"/>
      <c r="E109" s="59">
        <f>MIN($B$37,$B$49,$B$61,$B$73,$B$85)</f>
        <v>121.11799999999999</v>
      </c>
      <c r="F109" s="59">
        <f>MAX($B$37,$B$49,$B$61,$B$73,$B$85)</f>
        <v>161.27799999999999</v>
      </c>
      <c r="G109" s="59">
        <f>MIN($C$37,$C$49,$C$61,$C$73,$C$85)</f>
        <v>216.84899999999999</v>
      </c>
      <c r="H109" s="59">
        <f>MAX($C$37,$C$49,$C$61,$C$73,$C$85)</f>
        <v>233.84199999999998</v>
      </c>
      <c r="I109" s="16">
        <f t="shared" si="9"/>
        <v>40.159999999999997</v>
      </c>
      <c r="J109" s="16">
        <f t="shared" si="10"/>
        <v>55.570999999999998</v>
      </c>
      <c r="K109" s="16">
        <f t="shared" si="11"/>
        <v>16.992999999999995</v>
      </c>
    </row>
    <row r="110" spans="1:11" x14ac:dyDescent="0.2">
      <c r="A110" s="84">
        <v>43800</v>
      </c>
      <c r="B110" s="94">
        <v>151.41040000000001</v>
      </c>
      <c r="C110" s="94">
        <v>246.89015000000001</v>
      </c>
      <c r="D110" s="12"/>
      <c r="E110" s="96">
        <f>MIN($B$38,$B$50,$B$62,$B$74,$B$86)</f>
        <v>127.54300000000001</v>
      </c>
      <c r="F110" s="96">
        <f>MAX($B$38,$B$50,$B$62,$B$74,$B$86)</f>
        <v>166.095</v>
      </c>
      <c r="G110" s="96">
        <f>MIN($C$38,$C$50,$C$62,$C$74,$C$86)</f>
        <v>228.03399999999999</v>
      </c>
      <c r="H110" s="96">
        <f>MAX($C$38,$C$50,$C$62,$C$74,$C$86)</f>
        <v>240.36799999999999</v>
      </c>
      <c r="I110" s="94">
        <f t="shared" si="9"/>
        <v>38.551999999999992</v>
      </c>
      <c r="J110" s="94">
        <f t="shared" si="10"/>
        <v>61.938999999999993</v>
      </c>
      <c r="K110" s="94">
        <f t="shared" si="11"/>
        <v>12.334000000000003</v>
      </c>
    </row>
    <row r="111" spans="1:11" x14ac:dyDescent="0.2">
      <c r="A111" t="s">
        <v>360</v>
      </c>
    </row>
    <row r="112" spans="1:11" x14ac:dyDescent="0.2">
      <c r="A112" t="s">
        <v>394</v>
      </c>
    </row>
    <row r="114" spans="1:6" x14ac:dyDescent="0.2">
      <c r="A114" s="5"/>
      <c r="B114" s="6" t="s">
        <v>0</v>
      </c>
      <c r="F114" s="10"/>
    </row>
    <row r="115" spans="1:6" x14ac:dyDescent="0.2">
      <c r="A115" s="3">
        <v>62</v>
      </c>
      <c r="B115">
        <v>0</v>
      </c>
      <c r="F115" s="10"/>
    </row>
    <row r="116" spans="1:6" x14ac:dyDescent="0.2">
      <c r="A116" s="3">
        <v>62</v>
      </c>
      <c r="B116">
        <v>1</v>
      </c>
      <c r="F116" s="10"/>
    </row>
    <row r="117" spans="1:6" x14ac:dyDescent="0.2">
      <c r="F117" s="10"/>
    </row>
    <row r="118" spans="1:6" x14ac:dyDescent="0.2">
      <c r="F118" s="10"/>
    </row>
    <row r="119" spans="1:6" x14ac:dyDescent="0.2">
      <c r="A119" s="2"/>
      <c r="F119" s="10"/>
    </row>
    <row r="120" spans="1:6" x14ac:dyDescent="0.2">
      <c r="A120" s="34"/>
      <c r="F120" s="10"/>
    </row>
    <row r="121" spans="1:6" x14ac:dyDescent="0.2">
      <c r="A121" s="34"/>
      <c r="F121" s="10"/>
    </row>
    <row r="122" spans="1:6" x14ac:dyDescent="0.2">
      <c r="F122" s="10"/>
    </row>
    <row r="123" spans="1:6" x14ac:dyDescent="0.2">
      <c r="F123" s="18"/>
    </row>
  </sheetData>
  <phoneticPr fontId="0" type="noConversion"/>
  <hyperlinks>
    <hyperlink ref="A3" location="Contents!B4" display="Return to Contents"/>
  </hyperlinks>
  <pageMargins left="0.75" right="0.75" top="1" bottom="1" header="0.5" footer="0.5"/>
  <pageSetup scale="65" fitToHeight="2" orientation="landscape" r:id="rId1"/>
  <headerFooter alignWithMargins="0"/>
  <drawing r:id="rId2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2:M84"/>
  <sheetViews>
    <sheetView workbookViewId="0"/>
  </sheetViews>
  <sheetFormatPr defaultRowHeight="12.75" x14ac:dyDescent="0.2"/>
  <sheetData>
    <row r="2" spans="1:1" ht="15.75" x14ac:dyDescent="0.25">
      <c r="A2" s="63" t="s">
        <v>358</v>
      </c>
    </row>
    <row r="3" spans="1:1" x14ac:dyDescent="0.2">
      <c r="A3" s="29" t="s">
        <v>32</v>
      </c>
    </row>
    <row r="25" spans="2:13" x14ac:dyDescent="0.2">
      <c r="D25" s="214" t="s">
        <v>124</v>
      </c>
      <c r="E25" s="214"/>
      <c r="F25" s="214"/>
      <c r="G25" s="214"/>
      <c r="H25" s="214"/>
      <c r="I25" s="47"/>
      <c r="J25" s="214" t="s">
        <v>128</v>
      </c>
      <c r="K25" s="214"/>
      <c r="L25" s="214"/>
      <c r="M25" s="214"/>
    </row>
    <row r="26" spans="2:13" x14ac:dyDescent="0.2">
      <c r="B26" s="12"/>
      <c r="C26" s="12"/>
      <c r="D26" s="127">
        <v>2015</v>
      </c>
      <c r="E26" s="127">
        <v>2016</v>
      </c>
      <c r="F26" s="127">
        <v>2017</v>
      </c>
      <c r="G26" s="127">
        <v>2018</v>
      </c>
      <c r="H26" s="127">
        <v>2019</v>
      </c>
      <c r="I26" s="51"/>
      <c r="J26" s="127">
        <v>2016</v>
      </c>
      <c r="K26" s="127">
        <v>2017</v>
      </c>
      <c r="L26" s="127">
        <v>2018</v>
      </c>
      <c r="M26" s="127">
        <v>2019</v>
      </c>
    </row>
    <row r="27" spans="2:13" x14ac:dyDescent="0.2">
      <c r="C27" s="14" t="s">
        <v>125</v>
      </c>
      <c r="D27" s="23">
        <v>26.338000428000001</v>
      </c>
      <c r="E27" s="23">
        <v>27.282158559999999</v>
      </c>
      <c r="F27" s="23">
        <v>25.342647882000001</v>
      </c>
      <c r="G27" s="23">
        <v>27.461453534</v>
      </c>
      <c r="H27" s="23">
        <v>27.918609918000001</v>
      </c>
      <c r="I27" s="15"/>
      <c r="J27" s="7">
        <f t="shared" ref="J27:M31" si="0">E27-D27</f>
        <v>0.94415813199999832</v>
      </c>
      <c r="K27" s="7">
        <f t="shared" si="0"/>
        <v>-1.9395106779999978</v>
      </c>
      <c r="L27" s="7">
        <f t="shared" si="0"/>
        <v>2.1188056519999989</v>
      </c>
      <c r="M27" s="7">
        <f t="shared" si="0"/>
        <v>0.45715638400000103</v>
      </c>
    </row>
    <row r="28" spans="2:13" x14ac:dyDescent="0.2">
      <c r="C28" s="14" t="s">
        <v>126</v>
      </c>
      <c r="D28" s="23">
        <v>20.607936985999999</v>
      </c>
      <c r="E28" s="23">
        <v>21.099030055</v>
      </c>
      <c r="F28" s="23">
        <v>21.648126027</v>
      </c>
      <c r="G28" s="23">
        <v>21.877806110000002</v>
      </c>
      <c r="H28" s="23">
        <v>22.190974000000001</v>
      </c>
      <c r="I28" s="15"/>
      <c r="J28" s="7">
        <f t="shared" si="0"/>
        <v>0.49109306900000149</v>
      </c>
      <c r="K28" s="7">
        <f t="shared" si="0"/>
        <v>0.54909597199999993</v>
      </c>
      <c r="L28" s="7">
        <f t="shared" si="0"/>
        <v>0.22968008300000164</v>
      </c>
      <c r="M28" s="7">
        <f t="shared" si="0"/>
        <v>0.31316788999999901</v>
      </c>
    </row>
    <row r="29" spans="2:13" x14ac:dyDescent="0.2">
      <c r="C29" s="14" t="s">
        <v>127</v>
      </c>
      <c r="D29" s="23">
        <v>21.409895890000001</v>
      </c>
      <c r="E29" s="23">
        <v>20.3565792345</v>
      </c>
      <c r="F29" s="23">
        <v>20.8177643838</v>
      </c>
      <c r="G29" s="23">
        <v>21.791855432799998</v>
      </c>
      <c r="H29" s="23">
        <v>21.904173608000001</v>
      </c>
      <c r="I29" s="15"/>
      <c r="J29" s="7">
        <f t="shared" si="0"/>
        <v>-1.0533166555000015</v>
      </c>
      <c r="K29" s="7">
        <f t="shared" si="0"/>
        <v>0.46118514930000032</v>
      </c>
      <c r="L29" s="7">
        <f t="shared" si="0"/>
        <v>0.97409104899999832</v>
      </c>
      <c r="M29" s="7">
        <f t="shared" si="0"/>
        <v>0.1123181752000022</v>
      </c>
    </row>
    <row r="30" spans="2:13" x14ac:dyDescent="0.2">
      <c r="C30" s="14" t="s">
        <v>11</v>
      </c>
      <c r="D30" s="23">
        <f>D31-SUM(D27:D29)</f>
        <v>6.2847835620000012</v>
      </c>
      <c r="E30" s="23">
        <f>E31-SUM(E27:E29)</f>
        <v>6.3639508204999942</v>
      </c>
      <c r="F30" s="23">
        <f>F31-SUM(F27:F29)</f>
        <v>6.4079315072000043</v>
      </c>
      <c r="G30" s="23">
        <f>G31-SUM(G27:G29)</f>
        <v>7.0623629122000011</v>
      </c>
      <c r="H30" s="23">
        <f>H31-SUM(H27:H29)</f>
        <v>7.3444640899999882</v>
      </c>
      <c r="I30" s="15"/>
      <c r="J30" s="7">
        <f t="shared" si="0"/>
        <v>7.9167258499992954E-2</v>
      </c>
      <c r="K30" s="7">
        <f t="shared" si="0"/>
        <v>4.3980686700010097E-2</v>
      </c>
      <c r="L30" s="7">
        <f t="shared" si="0"/>
        <v>0.65443140499999686</v>
      </c>
      <c r="M30" s="7">
        <f t="shared" si="0"/>
        <v>0.28210117779998711</v>
      </c>
    </row>
    <row r="31" spans="2:13" x14ac:dyDescent="0.2">
      <c r="B31" s="12"/>
      <c r="C31" s="89" t="s">
        <v>95</v>
      </c>
      <c r="D31" s="98">
        <v>74.640616866000002</v>
      </c>
      <c r="E31" s="98">
        <v>75.101718669999997</v>
      </c>
      <c r="F31" s="98">
        <v>74.216469799999999</v>
      </c>
      <c r="G31" s="98">
        <v>78.193477989000002</v>
      </c>
      <c r="H31" s="98">
        <v>79.358221615999994</v>
      </c>
      <c r="I31" s="95"/>
      <c r="J31" s="85">
        <f t="shared" si="0"/>
        <v>0.46110180399999479</v>
      </c>
      <c r="K31" s="85">
        <f t="shared" si="0"/>
        <v>-0.88524886999999808</v>
      </c>
      <c r="L31" s="85">
        <f t="shared" si="0"/>
        <v>3.9770081890000029</v>
      </c>
      <c r="M31" s="85">
        <f t="shared" si="0"/>
        <v>1.1647436269999929</v>
      </c>
    </row>
    <row r="32" spans="2:13" x14ac:dyDescent="0.2">
      <c r="B32" t="s">
        <v>360</v>
      </c>
      <c r="E32" s="14"/>
      <c r="J32" s="14"/>
      <c r="K32" s="35"/>
      <c r="L32" s="35"/>
      <c r="M32" s="35"/>
    </row>
    <row r="33" spans="2:7" x14ac:dyDescent="0.2">
      <c r="D33" s="14"/>
      <c r="E33" s="17"/>
      <c r="F33" s="17"/>
      <c r="G33" s="17"/>
    </row>
    <row r="35" spans="2:7" x14ac:dyDescent="0.2">
      <c r="B35" s="204" t="s">
        <v>123</v>
      </c>
      <c r="C35" s="204"/>
      <c r="D35" s="204"/>
    </row>
    <row r="36" spans="2:7" x14ac:dyDescent="0.2">
      <c r="B36" s="6"/>
      <c r="C36" s="57" t="s">
        <v>120</v>
      </c>
      <c r="D36" s="57" t="s">
        <v>0</v>
      </c>
    </row>
    <row r="37" spans="2:7" x14ac:dyDescent="0.2">
      <c r="B37" s="2">
        <v>42370</v>
      </c>
      <c r="C37" s="133">
        <v>99.837148806000002</v>
      </c>
      <c r="D37" s="133" t="e">
        <v>#N/A</v>
      </c>
    </row>
    <row r="38" spans="2:7" x14ac:dyDescent="0.2">
      <c r="B38" s="2">
        <v>42401</v>
      </c>
      <c r="C38" s="134">
        <v>91.548169727000001</v>
      </c>
      <c r="D38" s="134" t="e">
        <v>#N/A</v>
      </c>
    </row>
    <row r="39" spans="2:7" x14ac:dyDescent="0.2">
      <c r="B39" s="2">
        <v>42430</v>
      </c>
      <c r="C39" s="134">
        <v>76.108078257000003</v>
      </c>
      <c r="D39" s="134" t="e">
        <v>#N/A</v>
      </c>
    </row>
    <row r="40" spans="2:7" x14ac:dyDescent="0.2">
      <c r="B40" s="2">
        <v>42461</v>
      </c>
      <c r="C40" s="134">
        <v>69.568521433000001</v>
      </c>
      <c r="D40" s="134" t="e">
        <v>#N/A</v>
      </c>
    </row>
    <row r="41" spans="2:7" x14ac:dyDescent="0.2">
      <c r="B41" s="2">
        <v>42491</v>
      </c>
      <c r="C41" s="134">
        <v>63.55255829</v>
      </c>
      <c r="D41" s="134" t="e">
        <v>#N/A</v>
      </c>
    </row>
    <row r="42" spans="2:7" x14ac:dyDescent="0.2">
      <c r="B42" s="2">
        <v>42522</v>
      </c>
      <c r="C42" s="134">
        <v>66.815263866999999</v>
      </c>
      <c r="D42" s="134" t="e">
        <v>#N/A</v>
      </c>
    </row>
    <row r="43" spans="2:7" x14ac:dyDescent="0.2">
      <c r="B43" s="2">
        <v>42552</v>
      </c>
      <c r="C43" s="134">
        <v>70.681490030999996</v>
      </c>
      <c r="D43" s="134" t="e">
        <v>#N/A</v>
      </c>
    </row>
    <row r="44" spans="2:7" x14ac:dyDescent="0.2">
      <c r="B44" s="2">
        <v>42583</v>
      </c>
      <c r="C44" s="134">
        <v>71.377747064000005</v>
      </c>
      <c r="D44" s="134" t="e">
        <v>#N/A</v>
      </c>
    </row>
    <row r="45" spans="2:7" x14ac:dyDescent="0.2">
      <c r="B45" s="2">
        <v>42614</v>
      </c>
      <c r="C45" s="134">
        <v>65.056748729999995</v>
      </c>
      <c r="D45" s="134" t="e">
        <v>#N/A</v>
      </c>
    </row>
    <row r="46" spans="2:7" x14ac:dyDescent="0.2">
      <c r="B46" s="2">
        <v>42644</v>
      </c>
      <c r="C46" s="134">
        <v>62.215964907</v>
      </c>
      <c r="D46" s="134" t="e">
        <v>#N/A</v>
      </c>
    </row>
    <row r="47" spans="2:7" x14ac:dyDescent="0.2">
      <c r="B47" s="2">
        <v>42675</v>
      </c>
      <c r="C47" s="134">
        <v>72.095195200000006</v>
      </c>
      <c r="D47" s="134" t="e">
        <v>#N/A</v>
      </c>
    </row>
    <row r="48" spans="2:7" x14ac:dyDescent="0.2">
      <c r="B48" s="2">
        <v>42705</v>
      </c>
      <c r="C48" s="134">
        <v>92.557987936999993</v>
      </c>
      <c r="D48" s="134" t="e">
        <v>#N/A</v>
      </c>
    </row>
    <row r="49" spans="2:4" x14ac:dyDescent="0.2">
      <c r="B49" s="2">
        <v>42736</v>
      </c>
      <c r="C49" s="134">
        <v>93.520404967999994</v>
      </c>
      <c r="D49" s="134" t="e">
        <v>#N/A</v>
      </c>
    </row>
    <row r="50" spans="2:4" x14ac:dyDescent="0.2">
      <c r="B50" s="2">
        <v>42767</v>
      </c>
      <c r="C50" s="134">
        <v>83.146792536000007</v>
      </c>
      <c r="D50" s="134" t="e">
        <v>#N/A</v>
      </c>
    </row>
    <row r="51" spans="2:4" x14ac:dyDescent="0.2">
      <c r="B51" s="2">
        <v>42795</v>
      </c>
      <c r="C51" s="134">
        <v>81.481294774000006</v>
      </c>
      <c r="D51" s="134" t="e">
        <v>#N/A</v>
      </c>
    </row>
    <row r="52" spans="2:4" x14ac:dyDescent="0.2">
      <c r="B52" s="2">
        <v>42826</v>
      </c>
      <c r="C52" s="134">
        <v>64.139581566999993</v>
      </c>
      <c r="D52" s="134" t="e">
        <v>#N/A</v>
      </c>
    </row>
    <row r="53" spans="2:4" x14ac:dyDescent="0.2">
      <c r="B53" s="2">
        <v>42856</v>
      </c>
      <c r="C53" s="134">
        <v>61.141259194</v>
      </c>
      <c r="D53" s="134" t="e">
        <v>#N/A</v>
      </c>
    </row>
    <row r="54" spans="2:4" x14ac:dyDescent="0.2">
      <c r="B54" s="2">
        <v>42887</v>
      </c>
      <c r="C54" s="134">
        <v>63.6736024</v>
      </c>
      <c r="D54" s="134" t="e">
        <v>#N/A</v>
      </c>
    </row>
    <row r="55" spans="2:4" x14ac:dyDescent="0.2">
      <c r="B55" s="2">
        <v>42917</v>
      </c>
      <c r="C55" s="134">
        <v>68.801624290000007</v>
      </c>
      <c r="D55" s="134" t="e">
        <v>#N/A</v>
      </c>
    </row>
    <row r="56" spans="2:4" x14ac:dyDescent="0.2">
      <c r="B56" s="2">
        <v>42948</v>
      </c>
      <c r="C56" s="134">
        <v>67.905967097000001</v>
      </c>
      <c r="D56" s="134" t="e">
        <v>#N/A</v>
      </c>
    </row>
    <row r="57" spans="2:4" x14ac:dyDescent="0.2">
      <c r="B57" s="2">
        <v>42979</v>
      </c>
      <c r="C57" s="134">
        <v>64.098406866999994</v>
      </c>
      <c r="D57" s="134" t="e">
        <v>#N/A</v>
      </c>
    </row>
    <row r="58" spans="2:4" x14ac:dyDescent="0.2">
      <c r="B58" s="2">
        <v>43009</v>
      </c>
      <c r="C58" s="134">
        <v>65.528538515999998</v>
      </c>
      <c r="D58" s="134" t="e">
        <v>#N/A</v>
      </c>
    </row>
    <row r="59" spans="2:4" x14ac:dyDescent="0.2">
      <c r="B59" s="2">
        <v>43040</v>
      </c>
      <c r="C59" s="134">
        <v>78.217587667000004</v>
      </c>
      <c r="D59" s="134" t="e">
        <v>#N/A</v>
      </c>
    </row>
    <row r="60" spans="2:4" x14ac:dyDescent="0.2">
      <c r="B60" s="2">
        <v>43070</v>
      </c>
      <c r="C60" s="134">
        <v>98.944328290000001</v>
      </c>
      <c r="D60" s="134" t="e">
        <v>#N/A</v>
      </c>
    </row>
    <row r="61" spans="2:4" x14ac:dyDescent="0.2">
      <c r="B61" s="2">
        <v>43101</v>
      </c>
      <c r="C61" s="134">
        <v>105.355576</v>
      </c>
      <c r="D61" s="134" t="e">
        <v>#N/A</v>
      </c>
    </row>
    <row r="62" spans="2:4" x14ac:dyDescent="0.2">
      <c r="B62" s="2">
        <v>43132</v>
      </c>
      <c r="C62" s="134">
        <v>92.209455000000005</v>
      </c>
      <c r="D62" s="134">
        <v>92.209455000000005</v>
      </c>
    </row>
    <row r="63" spans="2:4" x14ac:dyDescent="0.2">
      <c r="B63" s="2">
        <v>43160</v>
      </c>
      <c r="C63" s="134" t="e">
        <v>#N/A</v>
      </c>
      <c r="D63" s="134">
        <v>85.371110000000002</v>
      </c>
    </row>
    <row r="64" spans="2:4" x14ac:dyDescent="0.2">
      <c r="B64" s="2">
        <v>43191</v>
      </c>
      <c r="C64" s="134" t="e">
        <v>#N/A</v>
      </c>
      <c r="D64" s="134">
        <v>69.608090000000004</v>
      </c>
    </row>
    <row r="65" spans="2:4" x14ac:dyDescent="0.2">
      <c r="B65" s="2">
        <v>43221</v>
      </c>
      <c r="C65" s="134" t="e">
        <v>#N/A</v>
      </c>
      <c r="D65" s="134">
        <v>65.952920000000006</v>
      </c>
    </row>
    <row r="66" spans="2:4" x14ac:dyDescent="0.2">
      <c r="B66" s="2">
        <v>43252</v>
      </c>
      <c r="C66" s="134" t="e">
        <v>#N/A</v>
      </c>
      <c r="D66" s="134">
        <v>67.415000000000006</v>
      </c>
    </row>
    <row r="67" spans="2:4" x14ac:dyDescent="0.2">
      <c r="B67" s="2">
        <v>43282</v>
      </c>
      <c r="C67" s="134" t="e">
        <v>#N/A</v>
      </c>
      <c r="D67" s="134">
        <v>71.106970000000004</v>
      </c>
    </row>
    <row r="68" spans="2:4" x14ac:dyDescent="0.2">
      <c r="B68" s="2">
        <v>43313</v>
      </c>
      <c r="C68" s="134" t="e">
        <v>#N/A</v>
      </c>
      <c r="D68" s="134">
        <v>71.970839999999995</v>
      </c>
    </row>
    <row r="69" spans="2:4" x14ac:dyDescent="0.2">
      <c r="B69" s="2">
        <v>43344</v>
      </c>
      <c r="C69" s="134" t="e">
        <v>#N/A</v>
      </c>
      <c r="D69" s="134">
        <v>66.425309999999996</v>
      </c>
    </row>
    <row r="70" spans="2:4" x14ac:dyDescent="0.2">
      <c r="B70" s="2">
        <v>43374</v>
      </c>
      <c r="C70" s="134" t="e">
        <v>#N/A</v>
      </c>
      <c r="D70" s="134">
        <v>68.19023</v>
      </c>
    </row>
    <row r="71" spans="2:4" x14ac:dyDescent="0.2">
      <c r="B71" s="2">
        <v>43405</v>
      </c>
      <c r="C71" s="134" t="e">
        <v>#N/A</v>
      </c>
      <c r="D71" s="134">
        <v>79.484610000000004</v>
      </c>
    </row>
    <row r="72" spans="2:4" x14ac:dyDescent="0.2">
      <c r="B72" s="2">
        <v>43435</v>
      </c>
      <c r="C72" s="134" t="e">
        <v>#N/A</v>
      </c>
      <c r="D72" s="134">
        <v>95.625399999999999</v>
      </c>
    </row>
    <row r="73" spans="2:4" x14ac:dyDescent="0.2">
      <c r="B73" s="2">
        <v>43466</v>
      </c>
      <c r="C73" s="134" t="e">
        <v>#N/A</v>
      </c>
      <c r="D73" s="134">
        <v>103.44589999999999</v>
      </c>
    </row>
    <row r="74" spans="2:4" x14ac:dyDescent="0.2">
      <c r="B74" s="2">
        <v>43497</v>
      </c>
      <c r="C74" s="134" t="e">
        <v>#N/A</v>
      </c>
      <c r="D74" s="134">
        <v>98.339190000000002</v>
      </c>
    </row>
    <row r="75" spans="2:4" x14ac:dyDescent="0.2">
      <c r="B75" s="2">
        <v>43525</v>
      </c>
      <c r="C75" s="134" t="e">
        <v>#N/A</v>
      </c>
      <c r="D75" s="134">
        <v>86.141840000000002</v>
      </c>
    </row>
    <row r="76" spans="2:4" x14ac:dyDescent="0.2">
      <c r="B76" s="2">
        <v>43556</v>
      </c>
      <c r="C76" s="134" t="e">
        <v>#N/A</v>
      </c>
      <c r="D76" s="134">
        <v>70.973510000000005</v>
      </c>
    </row>
    <row r="77" spans="2:4" x14ac:dyDescent="0.2">
      <c r="B77" s="2">
        <v>43586</v>
      </c>
      <c r="C77" s="134" t="e">
        <v>#N/A</v>
      </c>
      <c r="D77" s="134">
        <v>67.303640000000001</v>
      </c>
    </row>
    <row r="78" spans="2:4" x14ac:dyDescent="0.2">
      <c r="B78" s="2">
        <v>43617</v>
      </c>
      <c r="C78" s="134" t="e">
        <v>#N/A</v>
      </c>
      <c r="D78" s="134">
        <v>68.802599999999998</v>
      </c>
    </row>
    <row r="79" spans="2:4" x14ac:dyDescent="0.2">
      <c r="B79" s="2">
        <v>43647</v>
      </c>
      <c r="C79" s="134" t="e">
        <v>#N/A</v>
      </c>
      <c r="D79" s="134">
        <v>71.823859999999996</v>
      </c>
    </row>
    <row r="80" spans="2:4" x14ac:dyDescent="0.2">
      <c r="B80" s="2">
        <v>43678</v>
      </c>
      <c r="C80" s="134" t="e">
        <v>#N/A</v>
      </c>
      <c r="D80" s="134">
        <v>72.253529999999998</v>
      </c>
    </row>
    <row r="81" spans="2:4" x14ac:dyDescent="0.2">
      <c r="B81" s="2">
        <v>43709</v>
      </c>
      <c r="C81" s="134" t="e">
        <v>#N/A</v>
      </c>
      <c r="D81" s="134">
        <v>67.410150000000002</v>
      </c>
    </row>
    <row r="82" spans="2:4" x14ac:dyDescent="0.2">
      <c r="B82" s="2">
        <v>43739</v>
      </c>
      <c r="C82" s="134" t="e">
        <v>#N/A</v>
      </c>
      <c r="D82" s="134">
        <v>69.428030000000007</v>
      </c>
    </row>
    <row r="83" spans="2:4" x14ac:dyDescent="0.2">
      <c r="B83" s="2">
        <v>43770</v>
      </c>
      <c r="C83" s="134" t="e">
        <v>#N/A</v>
      </c>
      <c r="D83" s="134">
        <v>80.513679999999994</v>
      </c>
    </row>
    <row r="84" spans="2:4" x14ac:dyDescent="0.2">
      <c r="B84" s="84">
        <v>43800</v>
      </c>
      <c r="C84" s="98" t="e">
        <v>#N/A</v>
      </c>
      <c r="D84" s="98">
        <v>96.740470000000002</v>
      </c>
    </row>
  </sheetData>
  <mergeCells count="3">
    <mergeCell ref="D25:H25"/>
    <mergeCell ref="B35:D35"/>
    <mergeCell ref="J25:M25"/>
  </mergeCells>
  <phoneticPr fontId="7" type="noConversion"/>
  <conditionalFormatting sqref="C37:D84">
    <cfRule type="expression" dxfId="11" priority="2" stopIfTrue="1">
      <formula>ISNA(C37)</formula>
    </cfRule>
  </conditionalFormatting>
  <conditionalFormatting sqref="C37:D84">
    <cfRule type="expression" dxfId="10" priority="1" stopIfTrue="1">
      <formula>ISNA(C37)</formula>
    </cfRule>
  </conditionalFormatting>
  <hyperlinks>
    <hyperlink ref="A3" location="Contents!B4" display="Return to Contents"/>
  </hyperlinks>
  <pageMargins left="0.75" right="0.75" top="1" bottom="1" header="0.5" footer="0.5"/>
  <pageSetup orientation="landscape" r:id="rId1"/>
  <headerFooter alignWithMargins="0"/>
  <drawing r:id="rId2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2:M82"/>
  <sheetViews>
    <sheetView workbookViewId="0"/>
  </sheetViews>
  <sheetFormatPr defaultRowHeight="12.75" x14ac:dyDescent="0.2"/>
  <sheetData>
    <row r="2" spans="1:1" ht="15.75" x14ac:dyDescent="0.25">
      <c r="A2" s="63" t="s">
        <v>358</v>
      </c>
    </row>
    <row r="3" spans="1:1" x14ac:dyDescent="0.2">
      <c r="A3" s="29" t="s">
        <v>32</v>
      </c>
    </row>
    <row r="25" spans="1:13" x14ac:dyDescent="0.2">
      <c r="D25" s="214" t="s">
        <v>154</v>
      </c>
      <c r="E25" s="214"/>
      <c r="F25" s="214"/>
      <c r="G25" s="214"/>
      <c r="H25" s="214"/>
      <c r="I25" s="47"/>
      <c r="J25" s="214" t="s">
        <v>155</v>
      </c>
      <c r="K25" s="214"/>
      <c r="L25" s="214"/>
      <c r="M25" s="214"/>
    </row>
    <row r="26" spans="1:13" x14ac:dyDescent="0.2">
      <c r="A26" s="12"/>
      <c r="B26" s="12"/>
      <c r="C26" s="12"/>
      <c r="D26" s="127">
        <v>2015</v>
      </c>
      <c r="E26" s="127">
        <v>2016</v>
      </c>
      <c r="F26" s="127">
        <v>2017</v>
      </c>
      <c r="G26" s="127">
        <v>2018</v>
      </c>
      <c r="H26" s="127">
        <v>2019</v>
      </c>
      <c r="I26" s="51"/>
      <c r="J26" s="127">
        <v>2016</v>
      </c>
      <c r="K26" s="127">
        <v>2017</v>
      </c>
      <c r="L26" s="127">
        <v>2018</v>
      </c>
      <c r="M26" s="127">
        <v>2019</v>
      </c>
    </row>
    <row r="27" spans="1:13" x14ac:dyDescent="0.2">
      <c r="C27" s="14" t="s">
        <v>151</v>
      </c>
      <c r="D27" s="23">
        <v>3.5395753479000001</v>
      </c>
      <c r="E27" s="23">
        <v>3.2959787760000001</v>
      </c>
      <c r="F27" s="23">
        <v>2.9142587369999999</v>
      </c>
      <c r="G27" s="23">
        <v>3.3029337123000002</v>
      </c>
      <c r="H27" s="23">
        <v>3.2652624795</v>
      </c>
      <c r="I27" s="15"/>
      <c r="J27" s="7">
        <f t="shared" ref="J27:M29" si="0">E27-D27</f>
        <v>-0.24359657189999995</v>
      </c>
      <c r="K27" s="7">
        <f t="shared" si="0"/>
        <v>-0.38172003900000018</v>
      </c>
      <c r="L27" s="7">
        <f t="shared" si="0"/>
        <v>0.38867497530000028</v>
      </c>
      <c r="M27" s="7">
        <f t="shared" si="0"/>
        <v>-3.7671232800000176E-2</v>
      </c>
    </row>
    <row r="28" spans="1:13" x14ac:dyDescent="0.2">
      <c r="C28" s="14" t="s">
        <v>153</v>
      </c>
      <c r="D28" s="23">
        <v>75.287942161949999</v>
      </c>
      <c r="E28" s="23">
        <v>74.516283554309993</v>
      </c>
      <c r="F28" s="23">
        <v>76.007801482269997</v>
      </c>
      <c r="G28" s="23">
        <v>84.522660727640002</v>
      </c>
      <c r="H28" s="23">
        <v>85.803888589300001</v>
      </c>
      <c r="I28" s="15"/>
      <c r="J28" s="7">
        <f t="shared" si="0"/>
        <v>-0.77165860764000627</v>
      </c>
      <c r="K28" s="7">
        <f t="shared" si="0"/>
        <v>1.4915179279600039</v>
      </c>
      <c r="L28" s="7">
        <f t="shared" si="0"/>
        <v>8.5148592453700047</v>
      </c>
      <c r="M28" s="7">
        <f t="shared" si="0"/>
        <v>1.2812278616599997</v>
      </c>
    </row>
    <row r="29" spans="1:13" x14ac:dyDescent="0.2">
      <c r="A29" s="12"/>
      <c r="B29" s="12"/>
      <c r="C29" s="89" t="s">
        <v>152</v>
      </c>
      <c r="D29" s="98">
        <v>2.5604960384000002</v>
      </c>
      <c r="E29" s="98">
        <v>1.8333093633999999</v>
      </c>
      <c r="F29" s="98">
        <v>-0.35229971781000002</v>
      </c>
      <c r="G29" s="98">
        <v>-2.4426966849</v>
      </c>
      <c r="H29" s="98">
        <v>-4.4039857122999999</v>
      </c>
      <c r="I29" s="95"/>
      <c r="J29" s="85">
        <f t="shared" si="0"/>
        <v>-0.72718667500000023</v>
      </c>
      <c r="K29" s="85">
        <f t="shared" si="0"/>
        <v>-2.18560908121</v>
      </c>
      <c r="L29" s="85">
        <f t="shared" si="0"/>
        <v>-2.0903969670900002</v>
      </c>
      <c r="M29" s="85">
        <f t="shared" si="0"/>
        <v>-1.9612890273999999</v>
      </c>
    </row>
    <row r="30" spans="1:13" x14ac:dyDescent="0.2">
      <c r="B30" t="s">
        <v>360</v>
      </c>
      <c r="E30" s="14"/>
      <c r="J30" s="14"/>
      <c r="K30" s="35"/>
      <c r="L30" s="35"/>
      <c r="M30" s="35"/>
    </row>
    <row r="31" spans="1:13" x14ac:dyDescent="0.2">
      <c r="D31" s="14"/>
      <c r="E31" s="17"/>
      <c r="F31" s="17"/>
      <c r="G31" s="17"/>
    </row>
    <row r="33" spans="2:4" x14ac:dyDescent="0.2">
      <c r="C33" s="100" t="s">
        <v>156</v>
      </c>
      <c r="D33" s="30"/>
    </row>
    <row r="34" spans="2:4" x14ac:dyDescent="0.2">
      <c r="B34" s="6"/>
      <c r="C34" s="57" t="s">
        <v>120</v>
      </c>
      <c r="D34" s="57" t="s">
        <v>0</v>
      </c>
    </row>
    <row r="35" spans="2:4" x14ac:dyDescent="0.2">
      <c r="B35" s="2">
        <v>42370</v>
      </c>
      <c r="C35" s="133">
        <v>78.802749839000001</v>
      </c>
      <c r="D35" s="133" t="e">
        <v>#N/A</v>
      </c>
    </row>
    <row r="36" spans="2:4" x14ac:dyDescent="0.2">
      <c r="B36" s="2">
        <v>42401</v>
      </c>
      <c r="C36" s="134">
        <v>79.814588240999996</v>
      </c>
      <c r="D36" s="134" t="e">
        <v>#N/A</v>
      </c>
    </row>
    <row r="37" spans="2:4" x14ac:dyDescent="0.2">
      <c r="B37" s="2">
        <v>42430</v>
      </c>
      <c r="C37" s="134">
        <v>78.989994676999999</v>
      </c>
      <c r="D37" s="134" t="e">
        <v>#N/A</v>
      </c>
    </row>
    <row r="38" spans="2:4" x14ac:dyDescent="0.2">
      <c r="B38" s="2">
        <v>42461</v>
      </c>
      <c r="C38" s="134">
        <v>78.876574466999998</v>
      </c>
      <c r="D38" s="134" t="e">
        <v>#N/A</v>
      </c>
    </row>
    <row r="39" spans="2:4" x14ac:dyDescent="0.2">
      <c r="B39" s="2">
        <v>42491</v>
      </c>
      <c r="C39" s="134">
        <v>78.498340515999999</v>
      </c>
      <c r="D39" s="134" t="e">
        <v>#N/A</v>
      </c>
    </row>
    <row r="40" spans="2:4" x14ac:dyDescent="0.2">
      <c r="B40" s="2">
        <v>42522</v>
      </c>
      <c r="C40" s="134">
        <v>77.428476867000001</v>
      </c>
      <c r="D40" s="134" t="e">
        <v>#N/A</v>
      </c>
    </row>
    <row r="41" spans="2:4" x14ac:dyDescent="0.2">
      <c r="B41" s="2">
        <v>42552</v>
      </c>
      <c r="C41" s="134">
        <v>78.086887161000007</v>
      </c>
      <c r="D41" s="134" t="e">
        <v>#N/A</v>
      </c>
    </row>
    <row r="42" spans="2:4" x14ac:dyDescent="0.2">
      <c r="B42" s="2">
        <v>42583</v>
      </c>
      <c r="C42" s="134">
        <v>77.261902774000006</v>
      </c>
      <c r="D42" s="134" t="e">
        <v>#N/A</v>
      </c>
    </row>
    <row r="43" spans="2:4" x14ac:dyDescent="0.2">
      <c r="B43" s="2">
        <v>42614</v>
      </c>
      <c r="C43" s="134">
        <v>76.788316832999996</v>
      </c>
      <c r="D43" s="134" t="e">
        <v>#N/A</v>
      </c>
    </row>
    <row r="44" spans="2:4" x14ac:dyDescent="0.2">
      <c r="B44" s="2">
        <v>42644</v>
      </c>
      <c r="C44" s="134">
        <v>76.287394903000006</v>
      </c>
      <c r="D44" s="134" t="e">
        <v>#N/A</v>
      </c>
    </row>
    <row r="45" spans="2:4" x14ac:dyDescent="0.2">
      <c r="B45" s="2">
        <v>42675</v>
      </c>
      <c r="C45" s="134">
        <v>76.990765167000006</v>
      </c>
      <c r="D45" s="134" t="e">
        <v>#N/A</v>
      </c>
    </row>
    <row r="46" spans="2:4" x14ac:dyDescent="0.2">
      <c r="B46" s="2">
        <v>42705</v>
      </c>
      <c r="C46" s="134">
        <v>76.012760903</v>
      </c>
      <c r="D46" s="134" t="e">
        <v>#N/A</v>
      </c>
    </row>
    <row r="47" spans="2:4" x14ac:dyDescent="0.2">
      <c r="B47" s="2">
        <v>42736</v>
      </c>
      <c r="C47" s="134">
        <v>75.456597548000005</v>
      </c>
      <c r="D47" s="134" t="e">
        <v>#N/A</v>
      </c>
    </row>
    <row r="48" spans="2:4" x14ac:dyDescent="0.2">
      <c r="B48" s="2">
        <v>42767</v>
      </c>
      <c r="C48" s="134">
        <v>76.713840500000003</v>
      </c>
      <c r="D48" s="134" t="e">
        <v>#N/A</v>
      </c>
    </row>
    <row r="49" spans="2:4" x14ac:dyDescent="0.2">
      <c r="B49" s="2">
        <v>42795</v>
      </c>
      <c r="C49" s="134">
        <v>76.813630548000006</v>
      </c>
      <c r="D49" s="134" t="e">
        <v>#N/A</v>
      </c>
    </row>
    <row r="50" spans="2:4" x14ac:dyDescent="0.2">
      <c r="B50" s="2">
        <v>42826</v>
      </c>
      <c r="C50" s="134">
        <v>76.935265866999998</v>
      </c>
      <c r="D50" s="134" t="e">
        <v>#N/A</v>
      </c>
    </row>
    <row r="51" spans="2:4" x14ac:dyDescent="0.2">
      <c r="B51" s="2">
        <v>42856</v>
      </c>
      <c r="C51" s="134">
        <v>77.133766613000006</v>
      </c>
      <c r="D51" s="134" t="e">
        <v>#N/A</v>
      </c>
    </row>
    <row r="52" spans="2:4" x14ac:dyDescent="0.2">
      <c r="B52" s="2">
        <v>42887</v>
      </c>
      <c r="C52" s="134">
        <v>78.026131433000003</v>
      </c>
      <c r="D52" s="134" t="e">
        <v>#N/A</v>
      </c>
    </row>
    <row r="53" spans="2:4" x14ac:dyDescent="0.2">
      <c r="B53" s="2">
        <v>42917</v>
      </c>
      <c r="C53" s="134">
        <v>78.820342676999999</v>
      </c>
      <c r="D53" s="134" t="e">
        <v>#N/A</v>
      </c>
    </row>
    <row r="54" spans="2:4" x14ac:dyDescent="0.2">
      <c r="B54" s="2">
        <v>42948</v>
      </c>
      <c r="C54" s="134">
        <v>78.829114290000007</v>
      </c>
      <c r="D54" s="134" t="e">
        <v>#N/A</v>
      </c>
    </row>
    <row r="55" spans="2:4" x14ac:dyDescent="0.2">
      <c r="B55" s="2">
        <v>42979</v>
      </c>
      <c r="C55" s="134">
        <v>80.274736899999994</v>
      </c>
      <c r="D55" s="134" t="e">
        <v>#N/A</v>
      </c>
    </row>
    <row r="56" spans="2:4" x14ac:dyDescent="0.2">
      <c r="B56" s="2">
        <v>43009</v>
      </c>
      <c r="C56" s="134">
        <v>80.857103547999998</v>
      </c>
      <c r="D56" s="134" t="e">
        <v>#N/A</v>
      </c>
    </row>
    <row r="57" spans="2:4" x14ac:dyDescent="0.2">
      <c r="B57" s="2">
        <v>43040</v>
      </c>
      <c r="C57" s="134">
        <v>83.193727100000004</v>
      </c>
      <c r="D57" s="134" t="e">
        <v>#N/A</v>
      </c>
    </row>
    <row r="58" spans="2:4" x14ac:dyDescent="0.2">
      <c r="B58" s="2">
        <v>43070</v>
      </c>
      <c r="C58" s="134">
        <v>83.885206289999999</v>
      </c>
      <c r="D58" s="134" t="e">
        <v>#N/A</v>
      </c>
    </row>
    <row r="59" spans="2:4" x14ac:dyDescent="0.2">
      <c r="B59" s="2">
        <v>43101</v>
      </c>
      <c r="C59" s="134">
        <v>85.258679999999998</v>
      </c>
      <c r="D59" s="134" t="e">
        <v>#N/A</v>
      </c>
    </row>
    <row r="60" spans="2:4" x14ac:dyDescent="0.2">
      <c r="B60" s="2">
        <v>43132</v>
      </c>
      <c r="C60" s="134">
        <v>86.457859999999997</v>
      </c>
      <c r="D60" s="134">
        <v>86.457859999999997</v>
      </c>
    </row>
    <row r="61" spans="2:4" x14ac:dyDescent="0.2">
      <c r="B61" s="2">
        <v>43160</v>
      </c>
      <c r="C61" s="134" t="e">
        <v>#N/A</v>
      </c>
      <c r="D61" s="134">
        <v>87.144559999999998</v>
      </c>
    </row>
    <row r="62" spans="2:4" x14ac:dyDescent="0.2">
      <c r="B62" s="2">
        <v>43191</v>
      </c>
      <c r="C62" s="134" t="e">
        <v>#N/A</v>
      </c>
      <c r="D62" s="134">
        <v>87.418570000000003</v>
      </c>
    </row>
    <row r="63" spans="2:4" x14ac:dyDescent="0.2">
      <c r="B63" s="2">
        <v>43221</v>
      </c>
      <c r="C63" s="134" t="e">
        <v>#N/A</v>
      </c>
      <c r="D63" s="134">
        <v>87.706050000000005</v>
      </c>
    </row>
    <row r="64" spans="2:4" x14ac:dyDescent="0.2">
      <c r="B64" s="2">
        <v>43252</v>
      </c>
      <c r="C64" s="134" t="e">
        <v>#N/A</v>
      </c>
      <c r="D64" s="134">
        <v>87.84169</v>
      </c>
    </row>
    <row r="65" spans="2:4" x14ac:dyDescent="0.2">
      <c r="B65" s="2">
        <v>43282</v>
      </c>
      <c r="C65" s="134" t="e">
        <v>#N/A</v>
      </c>
      <c r="D65" s="134">
        <v>88.255790000000005</v>
      </c>
    </row>
    <row r="66" spans="2:4" x14ac:dyDescent="0.2">
      <c r="B66" s="2">
        <v>43313</v>
      </c>
      <c r="C66" s="134" t="e">
        <v>#N/A</v>
      </c>
      <c r="D66" s="134">
        <v>88.714569999999995</v>
      </c>
    </row>
    <row r="67" spans="2:4" x14ac:dyDescent="0.2">
      <c r="B67" s="2">
        <v>43344</v>
      </c>
      <c r="C67" s="134" t="e">
        <v>#N/A</v>
      </c>
      <c r="D67" s="134">
        <v>88.68638</v>
      </c>
    </row>
    <row r="68" spans="2:4" x14ac:dyDescent="0.2">
      <c r="B68" s="2">
        <v>43374</v>
      </c>
      <c r="C68" s="134" t="e">
        <v>#N/A</v>
      </c>
      <c r="D68" s="134">
        <v>88.827719999999999</v>
      </c>
    </row>
    <row r="69" spans="2:4" x14ac:dyDescent="0.2">
      <c r="B69" s="2">
        <v>43405</v>
      </c>
      <c r="C69" s="134" t="e">
        <v>#N/A</v>
      </c>
      <c r="D69" s="134">
        <v>88.832009999999997</v>
      </c>
    </row>
    <row r="70" spans="2:4" x14ac:dyDescent="0.2">
      <c r="B70" s="2">
        <v>43435</v>
      </c>
      <c r="C70" s="134" t="e">
        <v>#N/A</v>
      </c>
      <c r="D70" s="134">
        <v>88.678510000000003</v>
      </c>
    </row>
    <row r="71" spans="2:4" x14ac:dyDescent="0.2">
      <c r="B71" s="2">
        <v>43466</v>
      </c>
      <c r="C71" s="134" t="e">
        <v>#N/A</v>
      </c>
      <c r="D71" s="134">
        <v>88.755650000000003</v>
      </c>
    </row>
    <row r="72" spans="2:4" x14ac:dyDescent="0.2">
      <c r="B72" s="2">
        <v>43497</v>
      </c>
      <c r="C72" s="134" t="e">
        <v>#N/A</v>
      </c>
      <c r="D72" s="134">
        <v>88.926590000000004</v>
      </c>
    </row>
    <row r="73" spans="2:4" x14ac:dyDescent="0.2">
      <c r="B73" s="2">
        <v>43525</v>
      </c>
      <c r="C73" s="134" t="e">
        <v>#N/A</v>
      </c>
      <c r="D73" s="134">
        <v>89.039950000000005</v>
      </c>
    </row>
    <row r="74" spans="2:4" x14ac:dyDescent="0.2">
      <c r="B74" s="2">
        <v>43556</v>
      </c>
      <c r="C74" s="134" t="e">
        <v>#N/A</v>
      </c>
      <c r="D74" s="134">
        <v>88.895560000000003</v>
      </c>
    </row>
    <row r="75" spans="2:4" x14ac:dyDescent="0.2">
      <c r="B75" s="2">
        <v>43586</v>
      </c>
      <c r="C75" s="134" t="e">
        <v>#N/A</v>
      </c>
      <c r="D75" s="134">
        <v>88.855040000000002</v>
      </c>
    </row>
    <row r="76" spans="2:4" x14ac:dyDescent="0.2">
      <c r="B76" s="2">
        <v>43617</v>
      </c>
      <c r="C76" s="134" t="e">
        <v>#N/A</v>
      </c>
      <c r="D76" s="134">
        <v>88.767240000000001</v>
      </c>
    </row>
    <row r="77" spans="2:4" x14ac:dyDescent="0.2">
      <c r="B77" s="2">
        <v>43647</v>
      </c>
      <c r="C77" s="134" t="e">
        <v>#N/A</v>
      </c>
      <c r="D77" s="134">
        <v>88.837199999999996</v>
      </c>
    </row>
    <row r="78" spans="2:4" x14ac:dyDescent="0.2">
      <c r="B78" s="2">
        <v>43678</v>
      </c>
      <c r="C78" s="134" t="e">
        <v>#N/A</v>
      </c>
      <c r="D78" s="134">
        <v>89.092849999999999</v>
      </c>
    </row>
    <row r="79" spans="2:4" x14ac:dyDescent="0.2">
      <c r="B79" s="2">
        <v>43709</v>
      </c>
      <c r="C79" s="134" t="e">
        <v>#N/A</v>
      </c>
      <c r="D79" s="134">
        <v>89.108469999999997</v>
      </c>
    </row>
    <row r="80" spans="2:4" x14ac:dyDescent="0.2">
      <c r="B80" s="2">
        <v>43739</v>
      </c>
      <c r="C80" s="134" t="e">
        <v>#N/A</v>
      </c>
      <c r="D80" s="134">
        <v>89.295919999999995</v>
      </c>
    </row>
    <row r="81" spans="2:4" x14ac:dyDescent="0.2">
      <c r="B81" s="2">
        <v>43770</v>
      </c>
      <c r="C81" s="134" t="e">
        <v>#N/A</v>
      </c>
      <c r="D81" s="134">
        <v>89.503150000000005</v>
      </c>
    </row>
    <row r="82" spans="2:4" x14ac:dyDescent="0.2">
      <c r="B82" s="84">
        <v>43800</v>
      </c>
      <c r="C82" s="98" t="e">
        <v>#N/A</v>
      </c>
      <c r="D82" s="98">
        <v>89.738339999999994</v>
      </c>
    </row>
  </sheetData>
  <mergeCells count="2">
    <mergeCell ref="D25:H25"/>
    <mergeCell ref="J25:M25"/>
  </mergeCells>
  <phoneticPr fontId="7" type="noConversion"/>
  <conditionalFormatting sqref="C35:D82">
    <cfRule type="expression" dxfId="9" priority="2" stopIfTrue="1">
      <formula>ISNA(C35)</formula>
    </cfRule>
  </conditionalFormatting>
  <conditionalFormatting sqref="C35:D82">
    <cfRule type="expression" dxfId="8" priority="1" stopIfTrue="1">
      <formula>ISNA(C35)</formula>
    </cfRule>
  </conditionalFormatting>
  <hyperlinks>
    <hyperlink ref="A3" location="Contents!B4" display="Return to Contents"/>
  </hyperlinks>
  <pageMargins left="0.75" right="0.75" top="1" bottom="1" header="0.5" footer="0.5"/>
  <pageSetup orientation="landscape" r:id="rId1"/>
  <headerFooter alignWithMargins="0"/>
  <drawing r:id="rId2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>
    <pageSetUpPr fitToPage="1"/>
  </sheetPr>
  <dimension ref="A2:H118"/>
  <sheetViews>
    <sheetView workbookViewId="0"/>
  </sheetViews>
  <sheetFormatPr defaultRowHeight="12.75" x14ac:dyDescent="0.2"/>
  <cols>
    <col min="1" max="1" width="9.140625" style="2"/>
  </cols>
  <sheetData>
    <row r="2" spans="1:1" ht="15.75" x14ac:dyDescent="0.25">
      <c r="A2" s="63" t="s">
        <v>358</v>
      </c>
    </row>
    <row r="3" spans="1:1" x14ac:dyDescent="0.2">
      <c r="A3" s="29" t="s">
        <v>32</v>
      </c>
    </row>
    <row r="25" spans="1:8" ht="25.15" customHeight="1" x14ac:dyDescent="0.2">
      <c r="A25" s="21"/>
      <c r="B25" s="215" t="s">
        <v>77</v>
      </c>
      <c r="C25" s="215"/>
      <c r="D25" s="215"/>
      <c r="E25" s="215"/>
      <c r="F25" s="215"/>
      <c r="G25" s="215"/>
    </row>
    <row r="26" spans="1:8" x14ac:dyDescent="0.2">
      <c r="A26" s="21"/>
      <c r="B26" s="60" t="s">
        <v>78</v>
      </c>
      <c r="C26" s="213" t="s">
        <v>391</v>
      </c>
      <c r="D26" s="213"/>
      <c r="E26" s="213"/>
      <c r="F26" s="213"/>
      <c r="G26" s="213"/>
    </row>
    <row r="27" spans="1:8" ht="12.75" customHeight="1" x14ac:dyDescent="0.2">
      <c r="A27" s="5"/>
      <c r="B27" s="57" t="s">
        <v>67</v>
      </c>
      <c r="C27" s="57" t="s">
        <v>13</v>
      </c>
      <c r="D27" s="57" t="s">
        <v>14</v>
      </c>
      <c r="E27" s="58" t="s">
        <v>23</v>
      </c>
      <c r="F27" s="58" t="s">
        <v>16</v>
      </c>
      <c r="G27" s="62" t="s">
        <v>79</v>
      </c>
      <c r="H27" t="s">
        <v>80</v>
      </c>
    </row>
    <row r="28" spans="1:8" x14ac:dyDescent="0.2">
      <c r="A28" s="2">
        <v>41275</v>
      </c>
      <c r="B28" s="59">
        <v>2699.2260000000001</v>
      </c>
      <c r="C28" s="59">
        <f>MIN($B$28,$B$40,$B$52,$B$64,$B$76)</f>
        <v>1924.922</v>
      </c>
      <c r="D28" s="59">
        <f>MAX($B$28,$B$40,$B$52,$B$64,$B$76)</f>
        <v>2938.0889999999999</v>
      </c>
      <c r="E28" s="59">
        <f t="shared" ref="E28:E59" si="0">D28-C28</f>
        <v>1013.1669999999999</v>
      </c>
      <c r="F28" s="59">
        <f>AVERAGE($B$28,$B$40,$B$52,$B$64,$B$76)</f>
        <v>2518.4340000000002</v>
      </c>
      <c r="G28" s="17">
        <f t="shared" ref="G28:G59" si="1">B28/F28-1</f>
        <v>7.178746792649715E-2</v>
      </c>
    </row>
    <row r="29" spans="1:8" x14ac:dyDescent="0.2">
      <c r="A29" s="2">
        <v>41306</v>
      </c>
      <c r="B29" s="59">
        <v>2099.3539999999998</v>
      </c>
      <c r="C29" s="59">
        <f>MIN($B$29,$B$41,$B$53,$B$65,$B$77)</f>
        <v>1199.9870000000001</v>
      </c>
      <c r="D29" s="59">
        <f>MAX($B$29,$B$41,$B$53,$B$65,$B$77)</f>
        <v>2534.2919999999999</v>
      </c>
      <c r="E29" s="59">
        <f t="shared" si="0"/>
        <v>1334.3049999999998</v>
      </c>
      <c r="F29" s="59">
        <f>AVERAGE($B$29,$B$41,$B$53,$B$65,$B$77)</f>
        <v>1967.4266000000002</v>
      </c>
      <c r="G29" s="17">
        <f t="shared" si="1"/>
        <v>6.7055817990871791E-2</v>
      </c>
    </row>
    <row r="30" spans="1:8" x14ac:dyDescent="0.2">
      <c r="A30" s="2">
        <v>41334</v>
      </c>
      <c r="B30" s="59">
        <v>1719.8440000000001</v>
      </c>
      <c r="C30" s="59">
        <f>MIN($B$30,$B$42,$B$54,$B$66,$B$78)</f>
        <v>857.31</v>
      </c>
      <c r="D30" s="59">
        <f>MAX($B$30,$B$42,$B$54,$B$66,$B$78)</f>
        <v>2486.3220000000001</v>
      </c>
      <c r="E30" s="59">
        <f t="shared" si="0"/>
        <v>1629.0120000000002</v>
      </c>
      <c r="F30" s="59">
        <f>AVERAGE($B$30,$B$42,$B$54,$B$66,$B$78)</f>
        <v>1719.663</v>
      </c>
      <c r="G30" s="17">
        <f t="shared" si="1"/>
        <v>1.0525318041976206E-4</v>
      </c>
    </row>
    <row r="31" spans="1:8" x14ac:dyDescent="0.2">
      <c r="A31" s="2">
        <v>41365</v>
      </c>
      <c r="B31" s="59">
        <v>1855.1869999999999</v>
      </c>
      <c r="C31" s="59">
        <f>MIN($B$31,$B$43,$B$55,$B$67,$B$79)</f>
        <v>1066.3800000000001</v>
      </c>
      <c r="D31" s="59">
        <f>MAX($B$31,$B$43,$B$55,$B$67,$B$79)</f>
        <v>2645.56</v>
      </c>
      <c r="E31" s="59">
        <f t="shared" si="0"/>
        <v>1579.1799999999998</v>
      </c>
      <c r="F31" s="59">
        <f>AVERAGE($B$31,$B$43,$B$55,$B$67,$B$79)</f>
        <v>1930.4741999999999</v>
      </c>
      <c r="G31" s="17">
        <f t="shared" si="1"/>
        <v>-3.899932980197296E-2</v>
      </c>
    </row>
    <row r="32" spans="1:8" x14ac:dyDescent="0.2">
      <c r="A32" s="2">
        <v>41395</v>
      </c>
      <c r="B32" s="59">
        <v>2269.5630000000001</v>
      </c>
      <c r="C32" s="59">
        <f>MIN($B$32,$B$44,$B$56,$B$68,$B$80)</f>
        <v>1547.944</v>
      </c>
      <c r="D32" s="59">
        <f>MAX($B$32,$B$44,$B$56,$B$68,$B$80)</f>
        <v>2966.2649999999999</v>
      </c>
      <c r="E32" s="59">
        <f t="shared" si="0"/>
        <v>1418.3209999999999</v>
      </c>
      <c r="F32" s="59">
        <f>AVERAGE($B$32,$B$44,$B$56,$B$68,$B$80)</f>
        <v>2339.6916000000001</v>
      </c>
      <c r="G32" s="17">
        <f t="shared" si="1"/>
        <v>-2.997343752484305E-2</v>
      </c>
    </row>
    <row r="33" spans="1:7" x14ac:dyDescent="0.2">
      <c r="A33" s="2">
        <v>41426</v>
      </c>
      <c r="B33" s="59">
        <v>2642.6480000000001</v>
      </c>
      <c r="C33" s="59">
        <f>MIN($B$33,$B$45,$B$57,$B$69,$B$81)</f>
        <v>2005.4749999999999</v>
      </c>
      <c r="D33" s="59">
        <f>MAX($B$33,$B$45,$B$57,$B$69,$B$81)</f>
        <v>3186.0320000000002</v>
      </c>
      <c r="E33" s="59">
        <f t="shared" si="0"/>
        <v>1180.5570000000002</v>
      </c>
      <c r="F33" s="59">
        <f>AVERAGE($B$33,$B$45,$B$57,$B$69,$B$81)</f>
        <v>2677.6903999999995</v>
      </c>
      <c r="G33" s="17">
        <f t="shared" si="1"/>
        <v>-1.3086800475514027E-2</v>
      </c>
    </row>
    <row r="34" spans="1:7" x14ac:dyDescent="0.2">
      <c r="A34" s="2">
        <v>41456</v>
      </c>
      <c r="B34" s="59">
        <v>2936.86</v>
      </c>
      <c r="C34" s="59">
        <f>MIN($B$34,$B$46,$B$58,$B$70,$B$82)</f>
        <v>2399.9740000000002</v>
      </c>
      <c r="D34" s="59">
        <f>MAX($B$34,$B$46,$B$58,$B$70,$B$82)</f>
        <v>3318.1390000000001</v>
      </c>
      <c r="E34" s="59">
        <f t="shared" si="0"/>
        <v>918.16499999999996</v>
      </c>
      <c r="F34" s="59">
        <f>AVERAGE($B$34,$B$46,$B$58,$B$70,$B$82)</f>
        <v>2926.8982000000005</v>
      </c>
      <c r="G34" s="17">
        <f t="shared" si="1"/>
        <v>3.4035348410816901E-3</v>
      </c>
    </row>
    <row r="35" spans="1:7" x14ac:dyDescent="0.2">
      <c r="A35" s="2">
        <v>41487</v>
      </c>
      <c r="B35" s="59">
        <v>3212.0059999999999</v>
      </c>
      <c r="C35" s="59">
        <f>MIN($B$35,$B$47,$B$59,$B$71,$B$83)</f>
        <v>2768.3980000000001</v>
      </c>
      <c r="D35" s="59">
        <f>MAX($B$35,$B$47,$B$59,$B$71,$B$83)</f>
        <v>3441.3249999999998</v>
      </c>
      <c r="E35" s="59">
        <f t="shared" si="0"/>
        <v>672.92699999999968</v>
      </c>
      <c r="F35" s="59">
        <f>AVERAGE($B$35,$B$47,$B$59,$B$71,$B$83)</f>
        <v>3182.7224000000001</v>
      </c>
      <c r="G35" s="17">
        <f t="shared" si="1"/>
        <v>9.20080243253385E-3</v>
      </c>
    </row>
    <row r="36" spans="1:7" x14ac:dyDescent="0.2">
      <c r="A36" s="2">
        <v>41518</v>
      </c>
      <c r="B36" s="59">
        <v>3564.5039999999999</v>
      </c>
      <c r="C36" s="59">
        <f>MIN($B$36,$B$48,$B$60,$B$72,$B$84)</f>
        <v>3187.0160000000001</v>
      </c>
      <c r="D36" s="59">
        <f>MAX($B$36,$B$48,$B$60,$B$72,$B$84)</f>
        <v>3705.1610000000001</v>
      </c>
      <c r="E36" s="59">
        <f t="shared" si="0"/>
        <v>518.14499999999998</v>
      </c>
      <c r="F36" s="59">
        <f>AVERAGE($B$36,$B$48,$B$60,$B$72,$B$84)</f>
        <v>3527.6963999999998</v>
      </c>
      <c r="G36" s="17">
        <f t="shared" si="1"/>
        <v>1.0433891079742574E-2</v>
      </c>
    </row>
    <row r="37" spans="1:7" x14ac:dyDescent="0.2">
      <c r="A37" s="2">
        <v>41548</v>
      </c>
      <c r="B37" s="59">
        <v>3816.9949999999999</v>
      </c>
      <c r="C37" s="59">
        <f>MIN($B$37,$B$49,$B$61,$B$73,$B$85)</f>
        <v>3587.27</v>
      </c>
      <c r="D37" s="59">
        <f>MAX($B$37,$B$49,$B$61,$B$73,$B$85)</f>
        <v>4012.723</v>
      </c>
      <c r="E37" s="59">
        <f t="shared" si="0"/>
        <v>425.45299999999997</v>
      </c>
      <c r="F37" s="59">
        <f>AVERAGE($B$37,$B$49,$B$61,$B$73,$B$85)</f>
        <v>3835.1985999999997</v>
      </c>
      <c r="G37" s="17">
        <f t="shared" si="1"/>
        <v>-4.7464556333536301E-3</v>
      </c>
    </row>
    <row r="38" spans="1:7" x14ac:dyDescent="0.2">
      <c r="A38" s="2">
        <v>41579</v>
      </c>
      <c r="B38" s="59">
        <v>3605.3359999999998</v>
      </c>
      <c r="C38" s="59">
        <f>MIN($B$38,$B$50,$B$62,$B$74,$B$86)</f>
        <v>3426.8679999999999</v>
      </c>
      <c r="D38" s="59">
        <f>MAX($B$38,$B$50,$B$62,$B$74,$B$86)</f>
        <v>3976.5810000000001</v>
      </c>
      <c r="E38" s="59">
        <f t="shared" si="0"/>
        <v>549.71300000000019</v>
      </c>
      <c r="F38" s="59">
        <f>AVERAGE($B$38,$B$50,$B$62,$B$74,$B$86)</f>
        <v>3733.5281999999997</v>
      </c>
      <c r="G38" s="17">
        <f t="shared" si="1"/>
        <v>-3.4335404243096335E-2</v>
      </c>
    </row>
    <row r="39" spans="1:7" x14ac:dyDescent="0.2">
      <c r="A39" s="2">
        <v>41609</v>
      </c>
      <c r="B39" s="59">
        <v>2889.8919999999998</v>
      </c>
      <c r="C39" s="59">
        <f>MIN($B$39,$B$51,$B$63,$B$75,$B$87)</f>
        <v>2889.8919999999998</v>
      </c>
      <c r="D39" s="59">
        <f>MAX($B$39,$B$51,$B$63,$B$75,$B$87)</f>
        <v>3666.6320000000001</v>
      </c>
      <c r="E39" s="59">
        <f t="shared" si="0"/>
        <v>776.74000000000024</v>
      </c>
      <c r="F39" s="59">
        <f>AVERAGE($B$39,$B$51,$B$63,$B$75,$B$87)</f>
        <v>3206.7125999999998</v>
      </c>
      <c r="G39" s="17">
        <f t="shared" si="1"/>
        <v>-9.8799187678995648E-2</v>
      </c>
    </row>
    <row r="40" spans="1:7" x14ac:dyDescent="0.2">
      <c r="A40" s="2">
        <v>41640</v>
      </c>
      <c r="B40" s="59">
        <v>1924.922</v>
      </c>
      <c r="C40" s="59">
        <f>MIN($B$28,$B$40,$B$52,$B$64,$B$76)</f>
        <v>1924.922</v>
      </c>
      <c r="D40" s="59">
        <f>MAX($B$28,$B$40,$B$52,$B$64,$B$76)</f>
        <v>2938.0889999999999</v>
      </c>
      <c r="E40" s="59">
        <f t="shared" si="0"/>
        <v>1013.1669999999999</v>
      </c>
      <c r="F40" s="59">
        <f>AVERAGE($B$28,$B$40,$B$52,$B$64,$B$76)</f>
        <v>2518.4340000000002</v>
      </c>
      <c r="G40" s="17">
        <f t="shared" si="1"/>
        <v>-0.23566708518071156</v>
      </c>
    </row>
    <row r="41" spans="1:7" x14ac:dyDescent="0.2">
      <c r="A41" s="2">
        <v>41671</v>
      </c>
      <c r="B41" s="59">
        <v>1199.9870000000001</v>
      </c>
      <c r="C41" s="59">
        <f>MIN($B$29,$B$41,$B$53,$B$65,$B$77)</f>
        <v>1199.9870000000001</v>
      </c>
      <c r="D41" s="59">
        <f>MAX($B$29,$B$41,$B$53,$B$65,$B$77)</f>
        <v>2534.2919999999999</v>
      </c>
      <c r="E41" s="59">
        <f t="shared" si="0"/>
        <v>1334.3049999999998</v>
      </c>
      <c r="F41" s="59">
        <f>AVERAGE($B$29,$B$41,$B$53,$B$65,$B$77)</f>
        <v>1967.4266000000002</v>
      </c>
      <c r="G41" s="17">
        <f t="shared" si="1"/>
        <v>-0.39007279864976918</v>
      </c>
    </row>
    <row r="42" spans="1:7" x14ac:dyDescent="0.2">
      <c r="A42" s="2">
        <v>41699</v>
      </c>
      <c r="B42" s="59">
        <v>857.31</v>
      </c>
      <c r="C42" s="59">
        <f>MIN($B$30,$B$42,$B$54,$B$66,$B$78)</f>
        <v>857.31</v>
      </c>
      <c r="D42" s="59">
        <f>MAX($B$30,$B$42,$B$54,$B$66,$B$78)</f>
        <v>2486.3220000000001</v>
      </c>
      <c r="E42" s="59">
        <f t="shared" si="0"/>
        <v>1629.0120000000002</v>
      </c>
      <c r="F42" s="59">
        <f>AVERAGE($B$30,$B$42,$B$54,$B$66,$B$78)</f>
        <v>1719.663</v>
      </c>
      <c r="G42" s="17">
        <f t="shared" si="1"/>
        <v>-0.50146627565982405</v>
      </c>
    </row>
    <row r="43" spans="1:7" x14ac:dyDescent="0.2">
      <c r="A43" s="2">
        <v>41730</v>
      </c>
      <c r="B43" s="59">
        <v>1066.3800000000001</v>
      </c>
      <c r="C43" s="59">
        <f>MIN($B$31,$B$43,$B$55,$B$67,$B$79)</f>
        <v>1066.3800000000001</v>
      </c>
      <c r="D43" s="59">
        <f>MAX($B$31,$B$43,$B$55,$B$67,$B$79)</f>
        <v>2645.56</v>
      </c>
      <c r="E43" s="59">
        <f t="shared" si="0"/>
        <v>1579.1799999999998</v>
      </c>
      <c r="F43" s="59">
        <f>AVERAGE($B$31,$B$43,$B$55,$B$67,$B$79)</f>
        <v>1930.4741999999999</v>
      </c>
      <c r="G43" s="17">
        <f t="shared" si="1"/>
        <v>-0.44760722520922569</v>
      </c>
    </row>
    <row r="44" spans="1:7" x14ac:dyDescent="0.2">
      <c r="A44" s="2">
        <v>41760</v>
      </c>
      <c r="B44" s="59">
        <v>1547.944</v>
      </c>
      <c r="C44" s="59">
        <f>MIN($B$32,$B$44,$B$56,$B$68,$B$80)</f>
        <v>1547.944</v>
      </c>
      <c r="D44" s="59">
        <f>MAX($B$32,$B$44,$B$56,$B$68,$B$80)</f>
        <v>2966.2649999999999</v>
      </c>
      <c r="E44" s="59">
        <f t="shared" si="0"/>
        <v>1418.3209999999999</v>
      </c>
      <c r="F44" s="59">
        <f>AVERAGE($B$32,$B$44,$B$56,$B$68,$B$80)</f>
        <v>2339.6916000000001</v>
      </c>
      <c r="G44" s="17">
        <f t="shared" si="1"/>
        <v>-0.33839827437086156</v>
      </c>
    </row>
    <row r="45" spans="1:7" x14ac:dyDescent="0.2">
      <c r="A45" s="2">
        <v>41791</v>
      </c>
      <c r="B45" s="59">
        <v>2005.4749999999999</v>
      </c>
      <c r="C45" s="59">
        <f>MIN($B$33,$B$45,$B$57,$B$69,$B$81)</f>
        <v>2005.4749999999999</v>
      </c>
      <c r="D45" s="59">
        <f>MAX($B$33,$B$45,$B$57,$B$69,$B$81)</f>
        <v>3186.0320000000002</v>
      </c>
      <c r="E45" s="59">
        <f t="shared" si="0"/>
        <v>1180.5570000000002</v>
      </c>
      <c r="F45" s="59">
        <f>AVERAGE($B$33,$B$45,$B$57,$B$69,$B$81)</f>
        <v>2677.6903999999995</v>
      </c>
      <c r="G45" s="17">
        <f t="shared" si="1"/>
        <v>-0.25104298839029326</v>
      </c>
    </row>
    <row r="46" spans="1:7" x14ac:dyDescent="0.2">
      <c r="A46" s="2">
        <v>41821</v>
      </c>
      <c r="B46" s="59">
        <v>2399.9740000000002</v>
      </c>
      <c r="C46" s="59">
        <f>MIN($B$34,$B$46,$B$58,$B$70,$B$82)</f>
        <v>2399.9740000000002</v>
      </c>
      <c r="D46" s="59">
        <f>MAX($B$34,$B$46,$B$58,$B$70,$B$82)</f>
        <v>3318.1390000000001</v>
      </c>
      <c r="E46" s="59">
        <f t="shared" si="0"/>
        <v>918.16499999999996</v>
      </c>
      <c r="F46" s="59">
        <f>AVERAGE($B$34,$B$46,$B$58,$B$70,$B$82)</f>
        <v>2926.8982000000005</v>
      </c>
      <c r="G46" s="17">
        <f t="shared" si="1"/>
        <v>-0.18002819503596001</v>
      </c>
    </row>
    <row r="47" spans="1:7" x14ac:dyDescent="0.2">
      <c r="A47" s="2">
        <v>41852</v>
      </c>
      <c r="B47" s="59">
        <v>2768.3980000000001</v>
      </c>
      <c r="C47" s="59">
        <f>MIN($B$35,$B$47,$B$59,$B$71,$B$83)</f>
        <v>2768.3980000000001</v>
      </c>
      <c r="D47" s="59">
        <f>MAX($B$35,$B$47,$B$59,$B$71,$B$83)</f>
        <v>3441.3249999999998</v>
      </c>
      <c r="E47" s="59">
        <f t="shared" si="0"/>
        <v>672.92699999999968</v>
      </c>
      <c r="F47" s="59">
        <f>AVERAGE($B$35,$B$47,$B$59,$B$71,$B$83)</f>
        <v>3182.7224000000001</v>
      </c>
      <c r="G47" s="17">
        <f t="shared" si="1"/>
        <v>-0.13017924529013269</v>
      </c>
    </row>
    <row r="48" spans="1:7" x14ac:dyDescent="0.2">
      <c r="A48" s="2">
        <v>41883</v>
      </c>
      <c r="B48" s="59">
        <v>3187.0160000000001</v>
      </c>
      <c r="C48" s="59">
        <f>MIN($B$36,$B$48,$B$60,$B$72,$B$84)</f>
        <v>3187.0160000000001</v>
      </c>
      <c r="D48" s="59">
        <f>MAX($B$36,$B$48,$B$60,$B$72,$B$84)</f>
        <v>3705.1610000000001</v>
      </c>
      <c r="E48" s="59">
        <f t="shared" si="0"/>
        <v>518.14499999999998</v>
      </c>
      <c r="F48" s="59">
        <f>AVERAGE($B$36,$B$48,$B$60,$B$72,$B$84)</f>
        <v>3527.6963999999998</v>
      </c>
      <c r="G48" s="17">
        <f t="shared" si="1"/>
        <v>-9.6573049766981001E-2</v>
      </c>
    </row>
    <row r="49" spans="1:7" x14ac:dyDescent="0.2">
      <c r="A49" s="2">
        <v>41913</v>
      </c>
      <c r="B49" s="59">
        <v>3587.27</v>
      </c>
      <c r="C49" s="59">
        <f>MIN($B$37,$B$49,$B$61,$B$73,$B$85)</f>
        <v>3587.27</v>
      </c>
      <c r="D49" s="59">
        <f>MAX($B$37,$B$49,$B$61,$B$73,$B$85)</f>
        <v>4012.723</v>
      </c>
      <c r="E49" s="59">
        <f t="shared" si="0"/>
        <v>425.45299999999997</v>
      </c>
      <c r="F49" s="59">
        <f>AVERAGE($B$37,$B$49,$B$61,$B$73,$B$85)</f>
        <v>3835.1985999999997</v>
      </c>
      <c r="G49" s="17">
        <f t="shared" si="1"/>
        <v>-6.4645570114674089E-2</v>
      </c>
    </row>
    <row r="50" spans="1:7" x14ac:dyDescent="0.2">
      <c r="A50" s="2">
        <v>41944</v>
      </c>
      <c r="B50" s="59">
        <v>3426.8679999999999</v>
      </c>
      <c r="C50" s="59">
        <f>MIN($B$38,$B$50,$B$62,$B$74,$B$86)</f>
        <v>3426.8679999999999</v>
      </c>
      <c r="D50" s="59">
        <f>MAX($B$38,$B$50,$B$62,$B$74,$B$86)</f>
        <v>3976.5810000000001</v>
      </c>
      <c r="E50" s="59">
        <f t="shared" si="0"/>
        <v>549.71300000000019</v>
      </c>
      <c r="F50" s="59">
        <f>AVERAGE($B$38,$B$50,$B$62,$B$74,$B$86)</f>
        <v>3733.5281999999997</v>
      </c>
      <c r="G50" s="17">
        <f t="shared" si="1"/>
        <v>-8.2136837750415248E-2</v>
      </c>
    </row>
    <row r="51" spans="1:7" x14ac:dyDescent="0.2">
      <c r="A51" s="2">
        <v>41974</v>
      </c>
      <c r="B51" s="59">
        <v>3141.2220000000002</v>
      </c>
      <c r="C51" s="59">
        <f>MIN($B$39,$B$51,$B$63,$B$75,$B$87)</f>
        <v>2889.8919999999998</v>
      </c>
      <c r="D51" s="59">
        <f>MAX($B$39,$B$51,$B$63,$B$75,$B$87)</f>
        <v>3666.6320000000001</v>
      </c>
      <c r="E51" s="59">
        <f t="shared" si="0"/>
        <v>776.74000000000024</v>
      </c>
      <c r="F51" s="59">
        <f>AVERAGE($B$39,$B$51,$B$63,$B$75,$B$87)</f>
        <v>3206.7125999999998</v>
      </c>
      <c r="G51" s="17">
        <f t="shared" si="1"/>
        <v>-2.0422971487996655E-2</v>
      </c>
    </row>
    <row r="52" spans="1:7" x14ac:dyDescent="0.2">
      <c r="A52" s="2">
        <v>42005</v>
      </c>
      <c r="B52" s="59">
        <v>2407.1210000000001</v>
      </c>
      <c r="C52" s="59">
        <f>MIN($B$28,$B$40,$B$52,$B$64,$B$76)</f>
        <v>1924.922</v>
      </c>
      <c r="D52" s="59">
        <f>MAX($B$28,$B$40,$B$52,$B$64,$B$76)</f>
        <v>2938.0889999999999</v>
      </c>
      <c r="E52" s="59">
        <f t="shared" si="0"/>
        <v>1013.1669999999999</v>
      </c>
      <c r="F52" s="59">
        <f>AVERAGE($B$28,$B$40,$B$52,$B$64,$B$76)</f>
        <v>2518.4340000000002</v>
      </c>
      <c r="G52" s="17">
        <f t="shared" si="1"/>
        <v>-4.4199292099773135E-2</v>
      </c>
    </row>
    <row r="53" spans="1:7" x14ac:dyDescent="0.2">
      <c r="A53" s="2">
        <v>42036</v>
      </c>
      <c r="B53" s="59">
        <v>1665.548</v>
      </c>
      <c r="C53" s="59">
        <f>MIN($B$29,$B$41,$B$53,$B$65,$B$77)</f>
        <v>1199.9870000000001</v>
      </c>
      <c r="D53" s="59">
        <f>MAX($B$29,$B$41,$B$53,$B$65,$B$77)</f>
        <v>2534.2919999999999</v>
      </c>
      <c r="E53" s="59">
        <f t="shared" si="0"/>
        <v>1334.3049999999998</v>
      </c>
      <c r="F53" s="59">
        <f>AVERAGE($B$29,$B$41,$B$53,$B$65,$B$77)</f>
        <v>1967.4266000000002</v>
      </c>
      <c r="G53" s="17">
        <f t="shared" si="1"/>
        <v>-0.15343830361956079</v>
      </c>
    </row>
    <row r="54" spans="1:7" x14ac:dyDescent="0.2">
      <c r="A54" s="2">
        <v>42064</v>
      </c>
      <c r="B54" s="59">
        <v>1471.4760000000001</v>
      </c>
      <c r="C54" s="59">
        <f>MIN($B$30,$B$42,$B$54,$B$66,$B$78)</f>
        <v>857.31</v>
      </c>
      <c r="D54" s="59">
        <f>MAX($B$30,$B$42,$B$54,$B$66,$B$78)</f>
        <v>2486.3220000000001</v>
      </c>
      <c r="E54" s="59">
        <f t="shared" si="0"/>
        <v>1629.0120000000002</v>
      </c>
      <c r="F54" s="59">
        <f>AVERAGE($B$30,$B$42,$B$54,$B$66,$B$78)</f>
        <v>1719.663</v>
      </c>
      <c r="G54" s="17">
        <f t="shared" si="1"/>
        <v>-0.14432304468956991</v>
      </c>
    </row>
    <row r="55" spans="1:7" x14ac:dyDescent="0.2">
      <c r="A55" s="2">
        <v>42095</v>
      </c>
      <c r="B55" s="59">
        <v>1793.086</v>
      </c>
      <c r="C55" s="59">
        <f>MIN($B$31,$B$43,$B$55,$B$67,$B$79)</f>
        <v>1066.3800000000001</v>
      </c>
      <c r="D55" s="59">
        <f>MAX($B$31,$B$43,$B$55,$B$67,$B$79)</f>
        <v>2645.56</v>
      </c>
      <c r="E55" s="59">
        <f t="shared" si="0"/>
        <v>1579.1799999999998</v>
      </c>
      <c r="F55" s="59">
        <f>AVERAGE($B$31,$B$43,$B$55,$B$67,$B$79)</f>
        <v>1930.4741999999999</v>
      </c>
      <c r="G55" s="17">
        <f t="shared" si="1"/>
        <v>-7.1168109887197573E-2</v>
      </c>
    </row>
    <row r="56" spans="1:7" x14ac:dyDescent="0.2">
      <c r="A56" s="2">
        <v>42125</v>
      </c>
      <c r="B56" s="59">
        <v>2287.2379999999998</v>
      </c>
      <c r="C56" s="59">
        <f>MIN($B$32,$B$44,$B$56,$B$68,$B$80)</f>
        <v>1547.944</v>
      </c>
      <c r="D56" s="59">
        <f>MAX($B$32,$B$44,$B$56,$B$68,$B$80)</f>
        <v>2966.2649999999999</v>
      </c>
      <c r="E56" s="59">
        <f t="shared" si="0"/>
        <v>1418.3209999999999</v>
      </c>
      <c r="F56" s="59">
        <f>AVERAGE($B$32,$B$44,$B$56,$B$68,$B$80)</f>
        <v>2339.6916000000001</v>
      </c>
      <c r="G56" s="17">
        <f t="shared" si="1"/>
        <v>-2.2419023088342205E-2</v>
      </c>
    </row>
    <row r="57" spans="1:7" x14ac:dyDescent="0.2">
      <c r="A57" s="2">
        <v>42156</v>
      </c>
      <c r="B57" s="59">
        <v>2646.5329999999999</v>
      </c>
      <c r="C57" s="59">
        <f>MIN($B$33,$B$45,$B$57,$B$69,$B$81)</f>
        <v>2005.4749999999999</v>
      </c>
      <c r="D57" s="59">
        <f>MAX($B$33,$B$45,$B$57,$B$69,$B$81)</f>
        <v>3186.0320000000002</v>
      </c>
      <c r="E57" s="59">
        <f t="shared" si="0"/>
        <v>1180.5570000000002</v>
      </c>
      <c r="F57" s="59">
        <f>AVERAGE($B$33,$B$45,$B$57,$B$69,$B$81)</f>
        <v>2677.6903999999995</v>
      </c>
      <c r="G57" s="17">
        <f t="shared" si="1"/>
        <v>-1.1635923256848368E-2</v>
      </c>
    </row>
    <row r="58" spans="1:7" x14ac:dyDescent="0.2">
      <c r="A58" s="2">
        <v>42186</v>
      </c>
      <c r="B58" s="59">
        <v>2924.4259999999999</v>
      </c>
      <c r="C58" s="59">
        <f>MIN($B$34,$B$46,$B$58,$B$70,$B$82)</f>
        <v>2399.9740000000002</v>
      </c>
      <c r="D58" s="59">
        <f>MAX($B$34,$B$46,$B$58,$B$70,$B$82)</f>
        <v>3318.1390000000001</v>
      </c>
      <c r="E58" s="59">
        <f t="shared" si="0"/>
        <v>918.16499999999996</v>
      </c>
      <c r="F58" s="59">
        <f>AVERAGE($B$34,$B$46,$B$58,$B$70,$B$82)</f>
        <v>2926.8982000000005</v>
      </c>
      <c r="G58" s="17">
        <f t="shared" si="1"/>
        <v>-8.4464844045506471E-4</v>
      </c>
    </row>
    <row r="59" spans="1:7" x14ac:dyDescent="0.2">
      <c r="A59" s="2">
        <v>42217</v>
      </c>
      <c r="B59" s="59">
        <v>3241.6309999999999</v>
      </c>
      <c r="C59" s="59">
        <f>MIN($B$35,$B$47,$B$59,$B$71,$B$83)</f>
        <v>2768.3980000000001</v>
      </c>
      <c r="D59" s="59">
        <f>MAX($B$35,$B$47,$B$59,$B$71,$B$83)</f>
        <v>3441.3249999999998</v>
      </c>
      <c r="E59" s="59">
        <f t="shared" si="0"/>
        <v>672.92699999999968</v>
      </c>
      <c r="F59" s="59">
        <f>AVERAGE($B$35,$B$47,$B$59,$B$71,$B$83)</f>
        <v>3182.7224000000001</v>
      </c>
      <c r="G59" s="17">
        <f t="shared" si="1"/>
        <v>1.8508871524578918E-2</v>
      </c>
    </row>
    <row r="60" spans="1:7" x14ac:dyDescent="0.2">
      <c r="A60" s="2">
        <v>42248</v>
      </c>
      <c r="B60" s="59">
        <v>3614.08</v>
      </c>
      <c r="C60" s="59">
        <f>MIN($B$36,$B$48,$B$60,$B$72,$B$84)</f>
        <v>3187.0160000000001</v>
      </c>
      <c r="D60" s="59">
        <f>MAX($B$36,$B$48,$B$60,$B$72,$B$84)</f>
        <v>3705.1610000000001</v>
      </c>
      <c r="E60" s="59">
        <f t="shared" ref="E60:E91" si="2">D60-C60</f>
        <v>518.14499999999998</v>
      </c>
      <c r="F60" s="59">
        <f>AVERAGE($B$36,$B$48,$B$60,$B$72,$B$84)</f>
        <v>3527.6963999999998</v>
      </c>
      <c r="G60" s="17">
        <f t="shared" ref="G60:G91" si="3">B60/F60-1</f>
        <v>2.448725462882817E-2</v>
      </c>
    </row>
    <row r="61" spans="1:7" x14ac:dyDescent="0.2">
      <c r="A61" s="2">
        <v>42278</v>
      </c>
      <c r="B61" s="59">
        <v>3942.279</v>
      </c>
      <c r="C61" s="59">
        <f>MIN($B$37,$B$49,$B$61,$B$73,$B$85)</f>
        <v>3587.27</v>
      </c>
      <c r="D61" s="59">
        <f>MAX($B$37,$B$49,$B$61,$B$73,$B$85)</f>
        <v>4012.723</v>
      </c>
      <c r="E61" s="59">
        <f t="shared" si="2"/>
        <v>425.45299999999997</v>
      </c>
      <c r="F61" s="59">
        <f>AVERAGE($B$37,$B$49,$B$61,$B$73,$B$85)</f>
        <v>3835.1985999999997</v>
      </c>
      <c r="G61" s="17">
        <f t="shared" si="3"/>
        <v>2.7920431552097558E-2</v>
      </c>
    </row>
    <row r="62" spans="1:7" x14ac:dyDescent="0.2">
      <c r="A62" s="2">
        <v>42309</v>
      </c>
      <c r="B62" s="59">
        <v>3926.8220000000001</v>
      </c>
      <c r="C62" s="59">
        <f>MIN($B$38,$B$50,$B$62,$B$74,$B$86)</f>
        <v>3426.8679999999999</v>
      </c>
      <c r="D62" s="59">
        <f>MAX($B$38,$B$50,$B$62,$B$74,$B$86)</f>
        <v>3976.5810000000001</v>
      </c>
      <c r="E62" s="59">
        <f t="shared" si="2"/>
        <v>549.71300000000019</v>
      </c>
      <c r="F62" s="59">
        <f>AVERAGE($B$38,$B$50,$B$62,$B$74,$B$86)</f>
        <v>3733.5281999999997</v>
      </c>
      <c r="G62" s="17">
        <f t="shared" si="3"/>
        <v>5.1772422664438489E-2</v>
      </c>
    </row>
    <row r="63" spans="1:7" x14ac:dyDescent="0.2">
      <c r="A63" s="2">
        <v>42339</v>
      </c>
      <c r="B63" s="59">
        <v>3666.6320000000001</v>
      </c>
      <c r="C63" s="59">
        <f>MIN($B$39,$B$51,$B$63,$B$75,$B$87)</f>
        <v>2889.8919999999998</v>
      </c>
      <c r="D63" s="59">
        <f>MAX($B$39,$B$51,$B$63,$B$75,$B$87)</f>
        <v>3666.6320000000001</v>
      </c>
      <c r="E63" s="59">
        <f t="shared" si="2"/>
        <v>776.74000000000024</v>
      </c>
      <c r="F63" s="59">
        <f>AVERAGE($B$39,$B$51,$B$63,$B$75,$B$87)</f>
        <v>3206.7125999999998</v>
      </c>
      <c r="G63" s="17">
        <f t="shared" si="3"/>
        <v>0.14342395386477746</v>
      </c>
    </row>
    <row r="64" spans="1:7" x14ac:dyDescent="0.2">
      <c r="A64" s="2">
        <v>42370</v>
      </c>
      <c r="B64" s="59">
        <v>2938.0889999999999</v>
      </c>
      <c r="C64" s="59">
        <f>MIN($B$28,$B$40,$B$52,$B$64,$B$76)</f>
        <v>1924.922</v>
      </c>
      <c r="D64" s="59">
        <f>MAX($B$28,$B$40,$B$52,$B$64,$B$76)</f>
        <v>2938.0889999999999</v>
      </c>
      <c r="E64" s="59">
        <f t="shared" si="2"/>
        <v>1013.1669999999999</v>
      </c>
      <c r="F64" s="59">
        <f>AVERAGE($B$28,$B$40,$B$52,$B$64,$B$76)</f>
        <v>2518.4340000000002</v>
      </c>
      <c r="G64" s="17">
        <f t="shared" si="3"/>
        <v>0.16663331260616698</v>
      </c>
    </row>
    <row r="65" spans="1:7" x14ac:dyDescent="0.2">
      <c r="A65" s="2">
        <v>42401</v>
      </c>
      <c r="B65" s="59">
        <v>2534.2919999999999</v>
      </c>
      <c r="C65" s="59">
        <f>MIN($B$29,$B$41,$B$53,$B$65,$B$77)</f>
        <v>1199.9870000000001</v>
      </c>
      <c r="D65" s="59">
        <f>MAX($B$29,$B$41,$B$53,$B$65,$B$77)</f>
        <v>2534.2919999999999</v>
      </c>
      <c r="E65" s="59">
        <f t="shared" si="2"/>
        <v>1334.3049999999998</v>
      </c>
      <c r="F65" s="59">
        <f>AVERAGE($B$29,$B$41,$B$53,$B$65,$B$77)</f>
        <v>1967.4266000000002</v>
      </c>
      <c r="G65" s="17">
        <f t="shared" si="3"/>
        <v>0.28812531049442947</v>
      </c>
    </row>
    <row r="66" spans="1:7" x14ac:dyDescent="0.2">
      <c r="A66" s="2">
        <v>42430</v>
      </c>
      <c r="B66" s="59">
        <v>2486.3220000000001</v>
      </c>
      <c r="C66" s="59">
        <f>MIN($B$30,$B$42,$B$54,$B$66,$B$78)</f>
        <v>857.31</v>
      </c>
      <c r="D66" s="59">
        <f>MAX($B$30,$B$42,$B$54,$B$66,$B$78)</f>
        <v>2486.3220000000001</v>
      </c>
      <c r="E66" s="59">
        <f t="shared" si="2"/>
        <v>1629.0120000000002</v>
      </c>
      <c r="F66" s="59">
        <f>AVERAGE($B$30,$B$42,$B$54,$B$66,$B$78)</f>
        <v>1719.663</v>
      </c>
      <c r="G66" s="17">
        <f t="shared" si="3"/>
        <v>0.44581932622845288</v>
      </c>
    </row>
    <row r="67" spans="1:7" x14ac:dyDescent="0.2">
      <c r="A67" s="2">
        <v>42461</v>
      </c>
      <c r="B67" s="59">
        <v>2645.56</v>
      </c>
      <c r="C67" s="59">
        <f>MIN($B$31,$B$43,$B$55,$B$67,$B$79)</f>
        <v>1066.3800000000001</v>
      </c>
      <c r="D67" s="59">
        <f>MAX($B$31,$B$43,$B$55,$B$67,$B$79)</f>
        <v>2645.56</v>
      </c>
      <c r="E67" s="59">
        <f t="shared" si="2"/>
        <v>1579.1799999999998</v>
      </c>
      <c r="F67" s="59">
        <f>AVERAGE($B$31,$B$43,$B$55,$B$67,$B$79)</f>
        <v>1930.4741999999999</v>
      </c>
      <c r="G67" s="17">
        <f t="shared" si="3"/>
        <v>0.37041976525767617</v>
      </c>
    </row>
    <row r="68" spans="1:7" x14ac:dyDescent="0.2">
      <c r="A68" s="2">
        <v>42491</v>
      </c>
      <c r="B68" s="59">
        <v>2966.2649999999999</v>
      </c>
      <c r="C68" s="59">
        <f>MIN($B$32,$B$44,$B$56,$B$68,$B$80)</f>
        <v>1547.944</v>
      </c>
      <c r="D68" s="59">
        <f>MAX($B$32,$B$44,$B$56,$B$68,$B$80)</f>
        <v>2966.2649999999999</v>
      </c>
      <c r="E68" s="59">
        <f t="shared" si="2"/>
        <v>1418.3209999999999</v>
      </c>
      <c r="F68" s="59">
        <f>AVERAGE($B$32,$B$44,$B$56,$B$68,$B$80)</f>
        <v>2339.6916000000001</v>
      </c>
      <c r="G68" s="17">
        <f t="shared" si="3"/>
        <v>0.26780170514780655</v>
      </c>
    </row>
    <row r="69" spans="1:7" x14ac:dyDescent="0.2">
      <c r="A69" s="2">
        <v>42522</v>
      </c>
      <c r="B69" s="59">
        <v>3186.0320000000002</v>
      </c>
      <c r="C69" s="59">
        <f>MIN($B$33,$B$45,$B$57,$B$69,$B$81)</f>
        <v>2005.4749999999999</v>
      </c>
      <c r="D69" s="59">
        <f>MAX($B$33,$B$45,$B$57,$B$69,$B$81)</f>
        <v>3186.0320000000002</v>
      </c>
      <c r="E69" s="59">
        <f t="shared" si="2"/>
        <v>1180.5570000000002</v>
      </c>
      <c r="F69" s="59">
        <f>AVERAGE($B$33,$B$45,$B$57,$B$69,$B$81)</f>
        <v>2677.6903999999995</v>
      </c>
      <c r="G69" s="17">
        <f t="shared" si="3"/>
        <v>0.18984330675420913</v>
      </c>
    </row>
    <row r="70" spans="1:7" x14ac:dyDescent="0.2">
      <c r="A70" s="2">
        <v>42552</v>
      </c>
      <c r="B70" s="59">
        <v>3318.1390000000001</v>
      </c>
      <c r="C70" s="59">
        <f>MIN($B$34,$B$46,$B$58,$B$70,$B$82)</f>
        <v>2399.9740000000002</v>
      </c>
      <c r="D70" s="59">
        <f>MAX($B$34,$B$46,$B$58,$B$70,$B$82)</f>
        <v>3318.1390000000001</v>
      </c>
      <c r="E70" s="59">
        <f t="shared" si="2"/>
        <v>918.16499999999996</v>
      </c>
      <c r="F70" s="59">
        <f>AVERAGE($B$34,$B$46,$B$58,$B$70,$B$82)</f>
        <v>2926.8982000000005</v>
      </c>
      <c r="G70" s="17">
        <f t="shared" si="3"/>
        <v>0.13367079183006747</v>
      </c>
    </row>
    <row r="71" spans="1:7" x14ac:dyDescent="0.2">
      <c r="A71" s="2">
        <v>42583</v>
      </c>
      <c r="B71" s="59">
        <v>3441.3249999999998</v>
      </c>
      <c r="C71" s="59">
        <f>MIN($B$35,$B$47,$B$59,$B$71,$B$83)</f>
        <v>2768.3980000000001</v>
      </c>
      <c r="D71" s="59">
        <f>MAX($B$35,$B$47,$B$59,$B$71,$B$83)</f>
        <v>3441.3249999999998</v>
      </c>
      <c r="E71" s="59">
        <f t="shared" si="2"/>
        <v>672.92699999999968</v>
      </c>
      <c r="F71" s="59">
        <f>AVERAGE($B$35,$B$47,$B$59,$B$71,$B$83)</f>
        <v>3182.7224000000001</v>
      </c>
      <c r="G71" s="17">
        <f t="shared" si="3"/>
        <v>8.1252012428102427E-2</v>
      </c>
    </row>
    <row r="72" spans="1:7" x14ac:dyDescent="0.2">
      <c r="A72" s="2">
        <v>42614</v>
      </c>
      <c r="B72" s="59">
        <v>3705.1610000000001</v>
      </c>
      <c r="C72" s="59">
        <f>MIN($B$36,$B$48,$B$60,$B$72,$B$84)</f>
        <v>3187.0160000000001</v>
      </c>
      <c r="D72" s="59">
        <f>MAX($B$36,$B$48,$B$60,$B$72,$B$84)</f>
        <v>3705.1610000000001</v>
      </c>
      <c r="E72" s="59">
        <f t="shared" si="2"/>
        <v>518.14499999999998</v>
      </c>
      <c r="F72" s="59">
        <f>AVERAGE($B$36,$B$48,$B$60,$B$72,$B$84)</f>
        <v>3527.6963999999998</v>
      </c>
      <c r="G72" s="17">
        <f t="shared" si="3"/>
        <v>5.0306086430793817E-2</v>
      </c>
    </row>
    <row r="73" spans="1:7" x14ac:dyDescent="0.2">
      <c r="A73" s="2">
        <v>42644</v>
      </c>
      <c r="B73" s="59">
        <v>4012.723</v>
      </c>
      <c r="C73" s="59">
        <f>MIN($B$37,$B$49,$B$61,$B$73,$B$85)</f>
        <v>3587.27</v>
      </c>
      <c r="D73" s="59">
        <f>MAX($B$37,$B$49,$B$61,$B$73,$B$85)</f>
        <v>4012.723</v>
      </c>
      <c r="E73" s="59">
        <f t="shared" si="2"/>
        <v>425.45299999999997</v>
      </c>
      <c r="F73" s="59">
        <f>AVERAGE($B$37,$B$49,$B$61,$B$73,$B$85)</f>
        <v>3835.1985999999997</v>
      </c>
      <c r="G73" s="17">
        <f t="shared" si="3"/>
        <v>4.6288189612918584E-2</v>
      </c>
    </row>
    <row r="74" spans="1:7" x14ac:dyDescent="0.2">
      <c r="A74" s="2">
        <v>42675</v>
      </c>
      <c r="B74" s="59">
        <v>3976.5810000000001</v>
      </c>
      <c r="C74" s="59">
        <f>MIN($B$38,$B$50,$B$62,$B$74,$B$86)</f>
        <v>3426.8679999999999</v>
      </c>
      <c r="D74" s="59">
        <f>MAX($B$38,$B$50,$B$62,$B$74,$B$86)</f>
        <v>3976.5810000000001</v>
      </c>
      <c r="E74" s="59">
        <f t="shared" si="2"/>
        <v>549.71300000000019</v>
      </c>
      <c r="F74" s="59">
        <f>AVERAGE($B$38,$B$50,$B$62,$B$74,$B$86)</f>
        <v>3733.5281999999997</v>
      </c>
      <c r="G74" s="17">
        <f t="shared" si="3"/>
        <v>6.510003058233238E-2</v>
      </c>
    </row>
    <row r="75" spans="1:7" x14ac:dyDescent="0.2">
      <c r="A75" s="2">
        <v>42705</v>
      </c>
      <c r="B75" s="59">
        <v>3296.944</v>
      </c>
      <c r="C75" s="59">
        <f>MIN($B$39,$B$51,$B$63,$B$75,$B$87)</f>
        <v>2889.8919999999998</v>
      </c>
      <c r="D75" s="59">
        <f>MAX($B$39,$B$51,$B$63,$B$75,$B$87)</f>
        <v>3666.6320000000001</v>
      </c>
      <c r="E75" s="59">
        <f t="shared" si="2"/>
        <v>776.74000000000024</v>
      </c>
      <c r="F75" s="59">
        <f>AVERAGE($B$39,$B$51,$B$63,$B$75,$B$87)</f>
        <v>3206.7125999999998</v>
      </c>
      <c r="G75" s="17">
        <f t="shared" si="3"/>
        <v>2.8138287166739051E-2</v>
      </c>
    </row>
    <row r="76" spans="1:7" x14ac:dyDescent="0.2">
      <c r="A76" s="2">
        <v>42736</v>
      </c>
      <c r="B76" s="59">
        <v>2622.8119999999999</v>
      </c>
      <c r="C76" s="59">
        <f>MIN($B$28,$B$40,$B$52,$B$64,$B$76)</f>
        <v>1924.922</v>
      </c>
      <c r="D76" s="59">
        <f>MAX($B$28,$B$40,$B$52,$B$64,$B$76)</f>
        <v>2938.0889999999999</v>
      </c>
      <c r="E76" s="59">
        <f t="shared" si="2"/>
        <v>1013.1669999999999</v>
      </c>
      <c r="F76" s="59">
        <f>AVERAGE($B$28,$B$40,$B$52,$B$64,$B$76)</f>
        <v>2518.4340000000002</v>
      </c>
      <c r="G76" s="17">
        <f t="shared" si="3"/>
        <v>4.1445596747820224E-2</v>
      </c>
    </row>
    <row r="77" spans="1:7" x14ac:dyDescent="0.2">
      <c r="A77" s="2">
        <v>42767</v>
      </c>
      <c r="B77" s="59">
        <v>2337.9520000000002</v>
      </c>
      <c r="C77" s="59">
        <f>MIN($B$29,$B$41,$B$53,$B$65,$B$77)</f>
        <v>1199.9870000000001</v>
      </c>
      <c r="D77" s="59">
        <f>MAX($B$29,$B$41,$B$53,$B$65,$B$77)</f>
        <v>2534.2919999999999</v>
      </c>
      <c r="E77" s="59">
        <f t="shared" si="2"/>
        <v>1334.3049999999998</v>
      </c>
      <c r="F77" s="59">
        <f>AVERAGE($B$29,$B$41,$B$53,$B$65,$B$77)</f>
        <v>1967.4266000000002</v>
      </c>
      <c r="G77" s="17">
        <f t="shared" si="3"/>
        <v>0.18832997378402827</v>
      </c>
    </row>
    <row r="78" spans="1:7" x14ac:dyDescent="0.2">
      <c r="A78" s="2">
        <v>42795</v>
      </c>
      <c r="B78" s="59">
        <v>2063.3629999999998</v>
      </c>
      <c r="C78" s="59">
        <f>MIN($B$30,$B$42,$B$54,$B$66,$B$78)</f>
        <v>857.31</v>
      </c>
      <c r="D78" s="59">
        <f>MAX($B$30,$B$42,$B$54,$B$66,$B$78)</f>
        <v>2486.3220000000001</v>
      </c>
      <c r="E78" s="59">
        <f t="shared" si="2"/>
        <v>1629.0120000000002</v>
      </c>
      <c r="F78" s="59">
        <f>AVERAGE($B$30,$B$42,$B$54,$B$66,$B$78)</f>
        <v>1719.663</v>
      </c>
      <c r="G78" s="17">
        <f t="shared" si="3"/>
        <v>0.19986474094052142</v>
      </c>
    </row>
    <row r="79" spans="1:7" x14ac:dyDescent="0.2">
      <c r="A79" s="2">
        <v>42826</v>
      </c>
      <c r="B79" s="59">
        <v>2292.1579999999999</v>
      </c>
      <c r="C79" s="59">
        <f>MIN($B$31,$B$43,$B$55,$B$67,$B$79)</f>
        <v>1066.3800000000001</v>
      </c>
      <c r="D79" s="59">
        <f>MAX($B$31,$B$43,$B$55,$B$67,$B$79)</f>
        <v>2645.56</v>
      </c>
      <c r="E79" s="59">
        <f t="shared" si="2"/>
        <v>1579.1799999999998</v>
      </c>
      <c r="F79" s="59">
        <f>AVERAGE($B$31,$B$43,$B$55,$B$67,$B$79)</f>
        <v>1930.4741999999999</v>
      </c>
      <c r="G79" s="17">
        <f t="shared" si="3"/>
        <v>0.18735489964072038</v>
      </c>
    </row>
    <row r="80" spans="1:7" x14ac:dyDescent="0.2">
      <c r="A80" s="2">
        <v>42856</v>
      </c>
      <c r="B80" s="59">
        <v>2627.4479999999999</v>
      </c>
      <c r="C80" s="59">
        <f>MIN($B$32,$B$44,$B$56,$B$68,$B$80)</f>
        <v>1547.944</v>
      </c>
      <c r="D80" s="59">
        <f>MAX($B$32,$B$44,$B$56,$B$68,$B$80)</f>
        <v>2966.2649999999999</v>
      </c>
      <c r="E80" s="59">
        <f t="shared" si="2"/>
        <v>1418.3209999999999</v>
      </c>
      <c r="F80" s="59">
        <f>AVERAGE($B$32,$B$44,$B$56,$B$68,$B$80)</f>
        <v>2339.6916000000001</v>
      </c>
      <c r="G80" s="17">
        <f t="shared" si="3"/>
        <v>0.12298902983623994</v>
      </c>
    </row>
    <row r="81" spans="1:7" x14ac:dyDescent="0.2">
      <c r="A81" s="2">
        <v>42887</v>
      </c>
      <c r="B81" s="59">
        <v>2907.7640000000001</v>
      </c>
      <c r="C81" s="59">
        <f>MIN($B$33,$B$45,$B$57,$B$69,$B$81)</f>
        <v>2005.4749999999999</v>
      </c>
      <c r="D81" s="59">
        <f>MAX($B$33,$B$45,$B$57,$B$69,$B$81)</f>
        <v>3186.0320000000002</v>
      </c>
      <c r="E81" s="59">
        <f t="shared" si="2"/>
        <v>1180.5570000000002</v>
      </c>
      <c r="F81" s="59">
        <f>AVERAGE($B$33,$B$45,$B$57,$B$69,$B$81)</f>
        <v>2677.6903999999995</v>
      </c>
      <c r="G81" s="17">
        <f t="shared" si="3"/>
        <v>8.592240536844753E-2</v>
      </c>
    </row>
    <row r="82" spans="1:7" x14ac:dyDescent="0.2">
      <c r="A82" s="2">
        <v>42917</v>
      </c>
      <c r="B82" s="59">
        <v>3055.0920000000001</v>
      </c>
      <c r="C82" s="59">
        <f>MIN($B$34,$B$46,$B$58,$B$70,$B$82)</f>
        <v>2399.9740000000002</v>
      </c>
      <c r="D82" s="59">
        <f>MAX($B$34,$B$46,$B$58,$B$70,$B$82)</f>
        <v>3318.1390000000001</v>
      </c>
      <c r="E82" s="59">
        <f t="shared" si="2"/>
        <v>918.16499999999996</v>
      </c>
      <c r="F82" s="59">
        <f>AVERAGE($B$34,$B$46,$B$58,$B$70,$B$82)</f>
        <v>2926.8982000000005</v>
      </c>
      <c r="G82" s="17">
        <f t="shared" si="3"/>
        <v>4.3798516805264809E-2</v>
      </c>
    </row>
    <row r="83" spans="1:7" x14ac:dyDescent="0.2">
      <c r="A83" s="2">
        <v>42948</v>
      </c>
      <c r="B83" s="59">
        <v>3250.252</v>
      </c>
      <c r="C83" s="59">
        <f>MIN($B$35,$B$47,$B$59,$B$71,$B$83)</f>
        <v>2768.3980000000001</v>
      </c>
      <c r="D83" s="59">
        <f>MAX($B$35,$B$47,$B$59,$B$71,$B$83)</f>
        <v>3441.3249999999998</v>
      </c>
      <c r="E83" s="59">
        <f t="shared" si="2"/>
        <v>672.92699999999968</v>
      </c>
      <c r="F83" s="59">
        <f>AVERAGE($B$35,$B$47,$B$59,$B$71,$B$83)</f>
        <v>3182.7224000000001</v>
      </c>
      <c r="G83" s="17">
        <f t="shared" si="3"/>
        <v>2.1217558904917277E-2</v>
      </c>
    </row>
    <row r="84" spans="1:7" x14ac:dyDescent="0.2">
      <c r="A84" s="2">
        <v>42979</v>
      </c>
      <c r="B84" s="59">
        <v>3567.721</v>
      </c>
      <c r="C84" s="59">
        <f>MIN($B$36,$B$48,$B$60,$B$72,$B$84)</f>
        <v>3187.0160000000001</v>
      </c>
      <c r="D84" s="59">
        <f>MAX($B$36,$B$48,$B$60,$B$72,$B$84)</f>
        <v>3705.1610000000001</v>
      </c>
      <c r="E84" s="59">
        <f t="shared" si="2"/>
        <v>518.14499999999998</v>
      </c>
      <c r="F84" s="59">
        <f>AVERAGE($B$36,$B$48,$B$60,$B$72,$B$84)</f>
        <v>3527.6963999999998</v>
      </c>
      <c r="G84" s="17">
        <f t="shared" si="3"/>
        <v>1.1345817627616661E-2</v>
      </c>
    </row>
    <row r="85" spans="1:7" x14ac:dyDescent="0.2">
      <c r="A85" s="2">
        <v>43009</v>
      </c>
      <c r="B85" s="59">
        <v>3816.7260000000001</v>
      </c>
      <c r="C85" s="59">
        <f>MIN($B$37,$B$49,$B$61,$B$73,$B$85)</f>
        <v>3587.27</v>
      </c>
      <c r="D85" s="59">
        <f>MAX($B$37,$B$49,$B$61,$B$73,$B$85)</f>
        <v>4012.723</v>
      </c>
      <c r="E85" s="59">
        <f t="shared" si="2"/>
        <v>425.45299999999997</v>
      </c>
      <c r="F85" s="59">
        <f>AVERAGE($B$37,$B$49,$B$61,$B$73,$B$85)</f>
        <v>3835.1985999999997</v>
      </c>
      <c r="G85" s="17">
        <f t="shared" si="3"/>
        <v>-4.8165954169882008E-3</v>
      </c>
    </row>
    <row r="86" spans="1:7" x14ac:dyDescent="0.2">
      <c r="A86" s="2">
        <v>43040</v>
      </c>
      <c r="B86" s="59">
        <v>3732.0340000000001</v>
      </c>
      <c r="C86" s="59">
        <f>MIN($B$38,$B$50,$B$62,$B$74,$B$86)</f>
        <v>3426.8679999999999</v>
      </c>
      <c r="D86" s="59">
        <f>MAX($B$38,$B$50,$B$62,$B$74,$B$86)</f>
        <v>3976.5810000000001</v>
      </c>
      <c r="E86" s="59">
        <f t="shared" si="2"/>
        <v>549.71300000000019</v>
      </c>
      <c r="F86" s="59">
        <f>AVERAGE($B$38,$B$50,$B$62,$B$74,$B$86)</f>
        <v>3733.5281999999997</v>
      </c>
      <c r="G86" s="17">
        <f t="shared" si="3"/>
        <v>-4.0021125325895301E-4</v>
      </c>
    </row>
    <row r="87" spans="1:7" x14ac:dyDescent="0.2">
      <c r="A87" s="2">
        <v>43070</v>
      </c>
      <c r="B87" s="59">
        <v>3038.873</v>
      </c>
      <c r="C87" s="59">
        <f>MIN($B$39,$B$51,$B$63,$B$75,$B$87)</f>
        <v>2889.8919999999998</v>
      </c>
      <c r="D87" s="59">
        <f>MAX($B$39,$B$51,$B$63,$B$75,$B$87)</f>
        <v>3666.6320000000001</v>
      </c>
      <c r="E87" s="59">
        <f t="shared" si="2"/>
        <v>776.74000000000024</v>
      </c>
      <c r="F87" s="59">
        <f>AVERAGE($B$39,$B$51,$B$63,$B$75,$B$87)</f>
        <v>3206.7125999999998</v>
      </c>
      <c r="G87" s="17">
        <f t="shared" si="3"/>
        <v>-5.2340081864523769E-2</v>
      </c>
    </row>
    <row r="88" spans="1:7" x14ac:dyDescent="0.2">
      <c r="A88" s="2">
        <v>43101</v>
      </c>
      <c r="B88" s="59">
        <v>2145.9749999999999</v>
      </c>
      <c r="C88" s="59">
        <f>MIN($B$28,$B$40,$B$52,$B$64,$B$76)</f>
        <v>1924.922</v>
      </c>
      <c r="D88" s="59">
        <f>MAX($B$28,$B$40,$B$52,$B$64,$B$76)</f>
        <v>2938.0889999999999</v>
      </c>
      <c r="E88" s="59">
        <f t="shared" si="2"/>
        <v>1013.1669999999999</v>
      </c>
      <c r="F88" s="59">
        <f>AVERAGE($B$28,$B$40,$B$52,$B$64,$B$76)</f>
        <v>2518.4340000000002</v>
      </c>
      <c r="G88" s="17">
        <f t="shared" si="3"/>
        <v>-0.14789309547123342</v>
      </c>
    </row>
    <row r="89" spans="1:7" x14ac:dyDescent="0.2">
      <c r="A89" s="2">
        <v>43132</v>
      </c>
      <c r="B89" s="59">
        <v>1691.4241429000001</v>
      </c>
      <c r="C89" s="59">
        <f>MIN($B$29,$B$41,$B$53,$B$65,$B$77)</f>
        <v>1199.9870000000001</v>
      </c>
      <c r="D89" s="59">
        <f>MAX($B$29,$B$41,$B$53,$B$65,$B$77)</f>
        <v>2534.2919999999999</v>
      </c>
      <c r="E89" s="59">
        <f t="shared" si="2"/>
        <v>1334.3049999999998</v>
      </c>
      <c r="F89" s="59">
        <f>AVERAGE($B$29,$B$41,$B$53,$B$65,$B$77)</f>
        <v>1967.4266000000002</v>
      </c>
      <c r="G89" s="17">
        <f t="shared" si="3"/>
        <v>-0.14028602495259546</v>
      </c>
    </row>
    <row r="90" spans="1:7" x14ac:dyDescent="0.2">
      <c r="A90" s="2">
        <v>43160</v>
      </c>
      <c r="B90" s="59">
        <v>1481.107</v>
      </c>
      <c r="C90" s="59">
        <f>MIN($B$30,$B$42,$B$54,$B$66,$B$78)</f>
        <v>857.31</v>
      </c>
      <c r="D90" s="59">
        <f>MAX($B$30,$B$42,$B$54,$B$66,$B$78)</f>
        <v>2486.3220000000001</v>
      </c>
      <c r="E90" s="59">
        <f t="shared" si="2"/>
        <v>1629.0120000000002</v>
      </c>
      <c r="F90" s="59">
        <f>AVERAGE($B$30,$B$42,$B$54,$B$66,$B$78)</f>
        <v>1719.663</v>
      </c>
      <c r="G90" s="17">
        <f t="shared" si="3"/>
        <v>-0.13872252877453317</v>
      </c>
    </row>
    <row r="91" spans="1:7" x14ac:dyDescent="0.2">
      <c r="A91" s="2">
        <v>43191</v>
      </c>
      <c r="B91" s="59">
        <v>1740.0340000000001</v>
      </c>
      <c r="C91" s="59">
        <f>MIN($B$31,$B$43,$B$55,$B$67,$B$79)</f>
        <v>1066.3800000000001</v>
      </c>
      <c r="D91" s="59">
        <f>MAX($B$31,$B$43,$B$55,$B$67,$B$79)</f>
        <v>2645.56</v>
      </c>
      <c r="E91" s="59">
        <f t="shared" si="2"/>
        <v>1579.1799999999998</v>
      </c>
      <c r="F91" s="59">
        <f>AVERAGE($B$31,$B$43,$B$55,$B$67,$B$79)</f>
        <v>1930.4741999999999</v>
      </c>
      <c r="G91" s="17">
        <f t="shared" si="3"/>
        <v>-9.864944064002501E-2</v>
      </c>
    </row>
    <row r="92" spans="1:7" x14ac:dyDescent="0.2">
      <c r="A92" s="2">
        <v>43221</v>
      </c>
      <c r="B92" s="59">
        <v>2161.8789999999999</v>
      </c>
      <c r="C92" s="59">
        <f>MIN($B$32,$B$44,$B$56,$B$68,$B$80)</f>
        <v>1547.944</v>
      </c>
      <c r="D92" s="59">
        <f>MAX($B$32,$B$44,$B$56,$B$68,$B$80)</f>
        <v>2966.2649999999999</v>
      </c>
      <c r="E92" s="59">
        <f t="shared" ref="E92:E111" si="4">D92-C92</f>
        <v>1418.3209999999999</v>
      </c>
      <c r="F92" s="59">
        <f>AVERAGE($B$32,$B$44,$B$56,$B$68,$B$80)</f>
        <v>2339.6916000000001</v>
      </c>
      <c r="G92" s="17">
        <f t="shared" ref="G92:G111" si="5">B92/F92-1</f>
        <v>-7.5998306785390102E-2</v>
      </c>
    </row>
    <row r="93" spans="1:7" x14ac:dyDescent="0.2">
      <c r="A93" s="2">
        <v>43252</v>
      </c>
      <c r="B93" s="59">
        <v>2525.828</v>
      </c>
      <c r="C93" s="59">
        <f>MIN($B$33,$B$45,$B$57,$B$69,$B$81)</f>
        <v>2005.4749999999999</v>
      </c>
      <c r="D93" s="59">
        <f>MAX($B$33,$B$45,$B$57,$B$69,$B$81)</f>
        <v>3186.0320000000002</v>
      </c>
      <c r="E93" s="59">
        <f t="shared" si="4"/>
        <v>1180.5570000000002</v>
      </c>
      <c r="F93" s="59">
        <f>AVERAGE($B$33,$B$45,$B$57,$B$69,$B$81)</f>
        <v>2677.6903999999995</v>
      </c>
      <c r="G93" s="17">
        <f t="shared" si="5"/>
        <v>-5.6713950201262797E-2</v>
      </c>
    </row>
    <row r="94" spans="1:7" x14ac:dyDescent="0.2">
      <c r="A94" s="2">
        <v>43282</v>
      </c>
      <c r="B94" s="59">
        <v>2812.9140000000002</v>
      </c>
      <c r="C94" s="59">
        <f>MIN($B$34,$B$46,$B$58,$B$70,$B$82)</f>
        <v>2399.9740000000002</v>
      </c>
      <c r="D94" s="59">
        <f>MAX($B$34,$B$46,$B$58,$B$70,$B$82)</f>
        <v>3318.1390000000001</v>
      </c>
      <c r="E94" s="59">
        <f t="shared" si="4"/>
        <v>918.16499999999996</v>
      </c>
      <c r="F94" s="59">
        <f>AVERAGE($B$34,$B$46,$B$58,$B$70,$B$82)</f>
        <v>2926.8982000000005</v>
      </c>
      <c r="G94" s="17">
        <f t="shared" si="5"/>
        <v>-3.8943684477991125E-2</v>
      </c>
    </row>
    <row r="95" spans="1:7" x14ac:dyDescent="0.2">
      <c r="A95" s="2">
        <v>43313</v>
      </c>
      <c r="B95" s="59">
        <v>3097.4479999999999</v>
      </c>
      <c r="C95" s="59">
        <f>MIN($B$35,$B$47,$B$59,$B$71,$B$83)</f>
        <v>2768.3980000000001</v>
      </c>
      <c r="D95" s="59">
        <f>MAX($B$35,$B$47,$B$59,$B$71,$B$83)</f>
        <v>3441.3249999999998</v>
      </c>
      <c r="E95" s="59">
        <f t="shared" si="4"/>
        <v>672.92699999999968</v>
      </c>
      <c r="F95" s="59">
        <f>AVERAGE($B$35,$B$47,$B$59,$B$71,$B$83)</f>
        <v>3182.7224000000001</v>
      </c>
      <c r="G95" s="17">
        <f t="shared" si="5"/>
        <v>-2.6792911628108151E-2</v>
      </c>
    </row>
    <row r="96" spans="1:7" x14ac:dyDescent="0.2">
      <c r="A96" s="2">
        <v>43344</v>
      </c>
      <c r="B96" s="59">
        <v>3487.145</v>
      </c>
      <c r="C96" s="59">
        <f>MIN($B$36,$B$48,$B$60,$B$72,$B$84)</f>
        <v>3187.0160000000001</v>
      </c>
      <c r="D96" s="59">
        <f>MAX($B$36,$B$48,$B$60,$B$72,$B$84)</f>
        <v>3705.1610000000001</v>
      </c>
      <c r="E96" s="59">
        <f t="shared" si="4"/>
        <v>518.14499999999998</v>
      </c>
      <c r="F96" s="59">
        <f>AVERAGE($B$36,$B$48,$B$60,$B$72,$B$84)</f>
        <v>3527.6963999999998</v>
      </c>
      <c r="G96" s="17">
        <f t="shared" si="5"/>
        <v>-1.1495150206236482E-2</v>
      </c>
    </row>
    <row r="97" spans="1:7" x14ac:dyDescent="0.2">
      <c r="A97" s="2">
        <v>43374</v>
      </c>
      <c r="B97" s="59">
        <v>3827.4540000000002</v>
      </c>
      <c r="C97" s="59">
        <f>MIN($B$37,$B$49,$B$61,$B$73,$B$85)</f>
        <v>3587.27</v>
      </c>
      <c r="D97" s="59">
        <f>MAX($B$37,$B$49,$B$61,$B$73,$B$85)</f>
        <v>4012.723</v>
      </c>
      <c r="E97" s="59">
        <f t="shared" si="4"/>
        <v>425.45299999999997</v>
      </c>
      <c r="F97" s="59">
        <f>AVERAGE($B$37,$B$49,$B$61,$B$73,$B$85)</f>
        <v>3835.1985999999997</v>
      </c>
      <c r="G97" s="17">
        <f t="shared" si="5"/>
        <v>-2.0193478376842044E-3</v>
      </c>
    </row>
    <row r="98" spans="1:7" x14ac:dyDescent="0.2">
      <c r="A98" s="2">
        <v>43405</v>
      </c>
      <c r="B98" s="59">
        <v>3791.0230000000001</v>
      </c>
      <c r="C98" s="59">
        <f>MIN($B$38,$B$50,$B$62,$B$74,$B$86)</f>
        <v>3426.8679999999999</v>
      </c>
      <c r="D98" s="59">
        <f>MAX($B$38,$B$50,$B$62,$B$74,$B$86)</f>
        <v>3976.5810000000001</v>
      </c>
      <c r="E98" s="59">
        <f t="shared" si="4"/>
        <v>549.71300000000019</v>
      </c>
      <c r="F98" s="59">
        <f>AVERAGE($B$38,$B$50,$B$62,$B$74,$B$86)</f>
        <v>3733.5281999999997</v>
      </c>
      <c r="G98" s="17">
        <f t="shared" si="5"/>
        <v>1.5399589053592955E-2</v>
      </c>
    </row>
    <row r="99" spans="1:7" x14ac:dyDescent="0.2">
      <c r="A99" s="2">
        <v>43435</v>
      </c>
      <c r="B99" s="59">
        <v>3258.2550000000001</v>
      </c>
      <c r="C99" s="59">
        <f>MIN($B$39,$B$51,$B$63,$B$75,$B$87)</f>
        <v>2889.8919999999998</v>
      </c>
      <c r="D99" s="59">
        <f>MAX($B$39,$B$51,$B$63,$B$75,$B$87)</f>
        <v>3666.6320000000001</v>
      </c>
      <c r="E99" s="59">
        <f t="shared" si="4"/>
        <v>776.74000000000024</v>
      </c>
      <c r="F99" s="59">
        <f>AVERAGE($B$39,$B$51,$B$63,$B$75,$B$87)</f>
        <v>3206.7125999999998</v>
      </c>
      <c r="G99" s="17">
        <f t="shared" si="5"/>
        <v>1.6073283274591121E-2</v>
      </c>
    </row>
    <row r="100" spans="1:7" x14ac:dyDescent="0.2">
      <c r="A100" s="2">
        <v>43466</v>
      </c>
      <c r="B100" s="59">
        <v>2485.1489999999999</v>
      </c>
      <c r="C100" s="59">
        <f>MIN($B$28,$B$40,$B$52,$B$64,$B$76)</f>
        <v>1924.922</v>
      </c>
      <c r="D100" s="59">
        <f>MAX($B$28,$B$40,$B$52,$B$64,$B$76)</f>
        <v>2938.0889999999999</v>
      </c>
      <c r="E100" s="59">
        <f t="shared" si="4"/>
        <v>1013.1669999999999</v>
      </c>
      <c r="F100" s="59">
        <f>AVERAGE($B$28,$B$40,$B$52,$B$64,$B$76)</f>
        <v>2518.4340000000002</v>
      </c>
      <c r="G100" s="17">
        <f t="shared" si="5"/>
        <v>-1.321654647292736E-2</v>
      </c>
    </row>
    <row r="101" spans="1:7" x14ac:dyDescent="0.2">
      <c r="A101" s="2">
        <v>43497</v>
      </c>
      <c r="B101" s="59">
        <v>1935.6179999999999</v>
      </c>
      <c r="C101" s="59">
        <f>MIN($B$29,$B$41,$B$53,$B$65,$B$77)</f>
        <v>1199.9870000000001</v>
      </c>
      <c r="D101" s="59">
        <f>MAX($B$29,$B$41,$B$53,$B$65,$B$77)</f>
        <v>2534.2919999999999</v>
      </c>
      <c r="E101" s="59">
        <f t="shared" si="4"/>
        <v>1334.3049999999998</v>
      </c>
      <c r="F101" s="59">
        <f>AVERAGE($B$29,$B$41,$B$53,$B$65,$B$77)</f>
        <v>1967.4266000000002</v>
      </c>
      <c r="G101" s="17">
        <f t="shared" si="5"/>
        <v>-1.6167617129909884E-2</v>
      </c>
    </row>
    <row r="102" spans="1:7" x14ac:dyDescent="0.2">
      <c r="A102" s="2">
        <v>43525</v>
      </c>
      <c r="B102" s="59">
        <v>1734.819</v>
      </c>
      <c r="C102" s="59">
        <f>MIN($B$30,$B$42,$B$54,$B$66,$B$78)</f>
        <v>857.31</v>
      </c>
      <c r="D102" s="59">
        <f>MAX($B$30,$B$42,$B$54,$B$66,$B$78)</f>
        <v>2486.3220000000001</v>
      </c>
      <c r="E102" s="59">
        <f t="shared" si="4"/>
        <v>1629.0120000000002</v>
      </c>
      <c r="F102" s="59">
        <f>AVERAGE($B$30,$B$42,$B$54,$B$66,$B$78)</f>
        <v>1719.663</v>
      </c>
      <c r="G102" s="17">
        <f t="shared" si="5"/>
        <v>8.8133547096145293E-3</v>
      </c>
    </row>
    <row r="103" spans="1:7" x14ac:dyDescent="0.2">
      <c r="A103" s="2">
        <v>43556</v>
      </c>
      <c r="B103" s="59">
        <v>1941.2080000000001</v>
      </c>
      <c r="C103" s="59">
        <f>MIN($B$31,$B$43,$B$55,$B$67,$B$79)</f>
        <v>1066.3800000000001</v>
      </c>
      <c r="D103" s="59">
        <f>MAX($B$31,$B$43,$B$55,$B$67,$B$79)</f>
        <v>2645.56</v>
      </c>
      <c r="E103" s="59">
        <f t="shared" si="4"/>
        <v>1579.1799999999998</v>
      </c>
      <c r="F103" s="59">
        <f>AVERAGE($B$31,$B$43,$B$55,$B$67,$B$79)</f>
        <v>1930.4741999999999</v>
      </c>
      <c r="G103" s="17">
        <f t="shared" si="5"/>
        <v>5.5601882687683624E-3</v>
      </c>
    </row>
    <row r="104" spans="1:7" x14ac:dyDescent="0.2">
      <c r="A104" s="2">
        <v>43586</v>
      </c>
      <c r="B104" s="59">
        <v>2310.77</v>
      </c>
      <c r="C104" s="59">
        <f>MIN($B$32,$B$44,$B$56,$B$68,$B$80)</f>
        <v>1547.944</v>
      </c>
      <c r="D104" s="59">
        <f>MAX($B$32,$B$44,$B$56,$B$68,$B$80)</f>
        <v>2966.2649999999999</v>
      </c>
      <c r="E104" s="59">
        <f t="shared" si="4"/>
        <v>1418.3209999999999</v>
      </c>
      <c r="F104" s="59">
        <f>AVERAGE($B$32,$B$44,$B$56,$B$68,$B$80)</f>
        <v>2339.6916000000001</v>
      </c>
      <c r="G104" s="17">
        <f t="shared" si="5"/>
        <v>-1.2361287273929711E-2</v>
      </c>
    </row>
    <row r="105" spans="1:7" x14ac:dyDescent="0.2">
      <c r="A105" s="2">
        <v>43617</v>
      </c>
      <c r="B105" s="59">
        <v>2612.0729999999999</v>
      </c>
      <c r="C105" s="59">
        <f>MIN($B$33,$B$45,$B$57,$B$69,$B$81)</f>
        <v>2005.4749999999999</v>
      </c>
      <c r="D105" s="59">
        <f>MAX($B$33,$B$45,$B$57,$B$69,$B$81)</f>
        <v>3186.0320000000002</v>
      </c>
      <c r="E105" s="59">
        <f t="shared" si="4"/>
        <v>1180.5570000000002</v>
      </c>
      <c r="F105" s="59">
        <f>AVERAGE($B$33,$B$45,$B$57,$B$69,$B$81)</f>
        <v>2677.6903999999995</v>
      </c>
      <c r="G105" s="17">
        <f t="shared" si="5"/>
        <v>-2.4505222859222076E-2</v>
      </c>
    </row>
    <row r="106" spans="1:7" x14ac:dyDescent="0.2">
      <c r="A106" s="2">
        <v>43647</v>
      </c>
      <c r="B106" s="59">
        <v>2826.7069999999999</v>
      </c>
      <c r="C106" s="59">
        <f>MIN($B$34,$B$46,$B$58,$B$70,$B$82)</f>
        <v>2399.9740000000002</v>
      </c>
      <c r="D106" s="59">
        <f>MAX($B$34,$B$46,$B$58,$B$70,$B$82)</f>
        <v>3318.1390000000001</v>
      </c>
      <c r="E106" s="59">
        <f t="shared" si="4"/>
        <v>918.16499999999996</v>
      </c>
      <c r="F106" s="59">
        <f>AVERAGE($B$34,$B$46,$B$58,$B$70,$B$82)</f>
        <v>2926.8982000000005</v>
      </c>
      <c r="G106" s="17">
        <f t="shared" si="5"/>
        <v>-3.4231187131824603E-2</v>
      </c>
    </row>
    <row r="107" spans="1:7" x14ac:dyDescent="0.2">
      <c r="A107" s="2">
        <v>43678</v>
      </c>
      <c r="B107" s="59">
        <v>3036.2240000000002</v>
      </c>
      <c r="C107" s="59">
        <f>MIN($B$35,$B$47,$B$59,$B$71,$B$83)</f>
        <v>2768.3980000000001</v>
      </c>
      <c r="D107" s="59">
        <f>MAX($B$35,$B$47,$B$59,$B$71,$B$83)</f>
        <v>3441.3249999999998</v>
      </c>
      <c r="E107" s="59">
        <f t="shared" si="4"/>
        <v>672.92699999999968</v>
      </c>
      <c r="F107" s="59">
        <f>AVERAGE($B$35,$B$47,$B$59,$B$71,$B$83)</f>
        <v>3182.7224000000001</v>
      </c>
      <c r="G107" s="17">
        <f t="shared" si="5"/>
        <v>-4.6029273555243111E-2</v>
      </c>
    </row>
    <row r="108" spans="1:7" x14ac:dyDescent="0.2">
      <c r="A108" s="2">
        <v>43709</v>
      </c>
      <c r="B108" s="59">
        <v>3346.0239999999999</v>
      </c>
      <c r="C108" s="59">
        <f>MIN($B$36,$B$48,$B$60,$B$72,$B$84)</f>
        <v>3187.0160000000001</v>
      </c>
      <c r="D108" s="59">
        <f>MAX($B$36,$B$48,$B$60,$B$72,$B$84)</f>
        <v>3705.1610000000001</v>
      </c>
      <c r="E108" s="59">
        <f t="shared" si="4"/>
        <v>518.14499999999998</v>
      </c>
      <c r="F108" s="59">
        <f>AVERAGE($B$36,$B$48,$B$60,$B$72,$B$84)</f>
        <v>3527.6963999999998</v>
      </c>
      <c r="G108" s="17">
        <f t="shared" si="5"/>
        <v>-5.1498876150453343E-2</v>
      </c>
    </row>
    <row r="109" spans="1:7" x14ac:dyDescent="0.2">
      <c r="A109" s="2">
        <v>43739</v>
      </c>
      <c r="B109" s="59">
        <v>3603.23</v>
      </c>
      <c r="C109" s="59">
        <f>MIN($B$37,$B$49,$B$61,$B$73,$B$85)</f>
        <v>3587.27</v>
      </c>
      <c r="D109" s="59">
        <f>MAX($B$37,$B$49,$B$61,$B$73,$B$85)</f>
        <v>4012.723</v>
      </c>
      <c r="E109" s="59">
        <f t="shared" si="4"/>
        <v>425.45299999999997</v>
      </c>
      <c r="F109" s="59">
        <f>AVERAGE($B$37,$B$49,$B$61,$B$73,$B$85)</f>
        <v>3835.1985999999997</v>
      </c>
      <c r="G109" s="17">
        <f t="shared" si="5"/>
        <v>-6.0484116780810226E-2</v>
      </c>
    </row>
    <row r="110" spans="1:7" x14ac:dyDescent="0.2">
      <c r="A110" s="2">
        <v>43770</v>
      </c>
      <c r="B110" s="59">
        <v>3517.3510000000001</v>
      </c>
      <c r="C110" s="59">
        <f>MIN($B$38,$B$50,$B$62,$B$74,$B$86)</f>
        <v>3426.8679999999999</v>
      </c>
      <c r="D110" s="59">
        <f>MAX($B$38,$B$50,$B$62,$B$74,$B$86)</f>
        <v>3976.5810000000001</v>
      </c>
      <c r="E110" s="59">
        <f t="shared" si="4"/>
        <v>549.71300000000019</v>
      </c>
      <c r="F110" s="59">
        <f>AVERAGE($B$38,$B$50,$B$62,$B$74,$B$86)</f>
        <v>3733.5281999999997</v>
      </c>
      <c r="G110" s="17">
        <f t="shared" si="5"/>
        <v>-5.7901584886917323E-2</v>
      </c>
    </row>
    <row r="111" spans="1:7" x14ac:dyDescent="0.2">
      <c r="A111" s="84">
        <v>43800</v>
      </c>
      <c r="B111" s="96">
        <v>2970.8159999999998</v>
      </c>
      <c r="C111" s="96">
        <f>MIN($B$39,$B$51,$B$63,$B$75,$B$87)</f>
        <v>2889.8919999999998</v>
      </c>
      <c r="D111" s="96">
        <f>MAX($B$39,$B$51,$B$63,$B$75,$B$87)</f>
        <v>3666.6320000000001</v>
      </c>
      <c r="E111" s="96">
        <f t="shared" si="4"/>
        <v>776.74000000000024</v>
      </c>
      <c r="F111" s="96">
        <f>AVERAGE($B$39,$B$51,$B$63,$B$75,$B$87)</f>
        <v>3206.7125999999998</v>
      </c>
      <c r="G111" s="97">
        <f t="shared" si="5"/>
        <v>-7.3563374528793135E-2</v>
      </c>
    </row>
    <row r="112" spans="1:7" x14ac:dyDescent="0.2">
      <c r="A112" t="s">
        <v>360</v>
      </c>
    </row>
    <row r="113" spans="1:2" x14ac:dyDescent="0.2">
      <c r="A113" t="s">
        <v>393</v>
      </c>
    </row>
    <row r="114" spans="1:2" x14ac:dyDescent="0.2">
      <c r="A114" s="21" t="s">
        <v>81</v>
      </c>
      <c r="B114" s="2" t="s">
        <v>395</v>
      </c>
    </row>
    <row r="115" spans="1:2" x14ac:dyDescent="0.2">
      <c r="A115"/>
    </row>
    <row r="116" spans="1:2" x14ac:dyDescent="0.2">
      <c r="A116" s="5"/>
      <c r="B116" s="6" t="s">
        <v>0</v>
      </c>
    </row>
    <row r="117" spans="1:2" x14ac:dyDescent="0.2">
      <c r="A117" s="3">
        <v>50.5</v>
      </c>
      <c r="B117" s="147">
        <v>-0.6</v>
      </c>
    </row>
    <row r="118" spans="1:2" x14ac:dyDescent="0.2">
      <c r="A118" s="3">
        <v>50.5</v>
      </c>
      <c r="B118" s="147">
        <v>1.2</v>
      </c>
    </row>
  </sheetData>
  <mergeCells count="2">
    <mergeCell ref="C26:G26"/>
    <mergeCell ref="B25:G25"/>
  </mergeCells>
  <phoneticPr fontId="0" type="noConversion"/>
  <hyperlinks>
    <hyperlink ref="A3" location="Contents!B4" display="Return to Contents"/>
  </hyperlinks>
  <pageMargins left="0.75" right="0.75" top="1" bottom="1" header="0.5" footer="0.5"/>
  <pageSetup scale="64" fitToHeight="2" orientation="landscape" r:id="rId1"/>
  <headerFooter alignWithMargins="0"/>
  <drawing r:id="rId2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2:M83"/>
  <sheetViews>
    <sheetView workbookViewId="0"/>
  </sheetViews>
  <sheetFormatPr defaultRowHeight="12.75" x14ac:dyDescent="0.2"/>
  <sheetData>
    <row r="2" spans="1:1" ht="15.75" x14ac:dyDescent="0.25">
      <c r="A2" s="63" t="s">
        <v>358</v>
      </c>
    </row>
    <row r="3" spans="1:1" x14ac:dyDescent="0.2">
      <c r="A3" s="29" t="s">
        <v>32</v>
      </c>
    </row>
    <row r="25" spans="2:13" x14ac:dyDescent="0.2">
      <c r="D25" s="214" t="s">
        <v>129</v>
      </c>
      <c r="E25" s="214"/>
      <c r="F25" s="214"/>
      <c r="G25" s="214"/>
      <c r="H25" s="214"/>
      <c r="I25" s="47"/>
      <c r="J25" s="214" t="s">
        <v>130</v>
      </c>
      <c r="K25" s="214"/>
      <c r="L25" s="214"/>
      <c r="M25" s="214"/>
    </row>
    <row r="26" spans="2:13" x14ac:dyDescent="0.2">
      <c r="B26" s="12"/>
      <c r="C26" s="12"/>
      <c r="D26" s="127">
        <v>2015</v>
      </c>
      <c r="E26" s="127">
        <v>2016</v>
      </c>
      <c r="F26" s="127">
        <v>2017</v>
      </c>
      <c r="G26" s="127">
        <v>2018</v>
      </c>
      <c r="H26" s="127">
        <v>2019</v>
      </c>
      <c r="I26" s="51"/>
      <c r="J26" s="127">
        <v>2016</v>
      </c>
      <c r="K26" s="127">
        <v>2017</v>
      </c>
      <c r="L26" s="127">
        <v>2018</v>
      </c>
      <c r="M26" s="127">
        <v>2019</v>
      </c>
    </row>
    <row r="27" spans="2:13" x14ac:dyDescent="0.2">
      <c r="C27" s="14" t="s">
        <v>125</v>
      </c>
      <c r="D27" s="131">
        <v>738.44408267999995</v>
      </c>
      <c r="E27" s="131">
        <v>678.55448632000002</v>
      </c>
      <c r="F27" s="131">
        <v>664.74823649999996</v>
      </c>
      <c r="G27" s="131">
        <v>629.28899000000001</v>
      </c>
      <c r="H27" s="131">
        <v>633.19073000000003</v>
      </c>
      <c r="I27" s="15"/>
      <c r="J27" s="16">
        <f t="shared" ref="J27:M30" si="0">E27-D27</f>
        <v>-59.889596359999928</v>
      </c>
      <c r="K27" s="16">
        <f t="shared" si="0"/>
        <v>-13.806249820000062</v>
      </c>
      <c r="L27" s="16">
        <f t="shared" si="0"/>
        <v>-35.459246499999949</v>
      </c>
      <c r="M27" s="16">
        <f t="shared" si="0"/>
        <v>3.901740000000018</v>
      </c>
    </row>
    <row r="28" spans="2:13" x14ac:dyDescent="0.2">
      <c r="C28" s="14" t="s">
        <v>96</v>
      </c>
      <c r="D28" s="131">
        <v>39.962199972999997</v>
      </c>
      <c r="E28" s="131">
        <v>36.031496085999997</v>
      </c>
      <c r="F28" s="131">
        <v>34.557992587999998</v>
      </c>
      <c r="G28" s="131">
        <v>33.576168039999999</v>
      </c>
      <c r="H28" s="131">
        <v>33.606459000000001</v>
      </c>
      <c r="I28" s="15"/>
      <c r="J28" s="16">
        <f t="shared" si="0"/>
        <v>-3.930703887</v>
      </c>
      <c r="K28" s="16">
        <f t="shared" si="0"/>
        <v>-1.4735034979999995</v>
      </c>
      <c r="L28" s="16">
        <f t="shared" si="0"/>
        <v>-0.98182454799999874</v>
      </c>
      <c r="M28" s="16">
        <f t="shared" si="0"/>
        <v>3.0290960000002087E-2</v>
      </c>
    </row>
    <row r="29" spans="2:13" x14ac:dyDescent="0.2">
      <c r="C29" s="14" t="s">
        <v>97</v>
      </c>
      <c r="D29" s="131">
        <v>19.708397043000002</v>
      </c>
      <c r="E29" s="131">
        <v>16.484707996000001</v>
      </c>
      <c r="F29" s="131">
        <v>18.759961387000001</v>
      </c>
      <c r="G29" s="131">
        <v>19.605454999999999</v>
      </c>
      <c r="H29" s="131">
        <v>17.176985999999999</v>
      </c>
      <c r="I29" s="15"/>
      <c r="J29" s="16">
        <f t="shared" si="0"/>
        <v>-3.2236890470000006</v>
      </c>
      <c r="K29" s="16">
        <f t="shared" si="0"/>
        <v>2.2752533909999997</v>
      </c>
      <c r="L29" s="16">
        <f t="shared" si="0"/>
        <v>0.84549361299999859</v>
      </c>
      <c r="M29" s="16">
        <f t="shared" si="0"/>
        <v>-2.4284689999999998</v>
      </c>
    </row>
    <row r="30" spans="2:13" x14ac:dyDescent="0.2">
      <c r="B30" s="12"/>
      <c r="C30" s="89" t="s">
        <v>95</v>
      </c>
      <c r="D30" s="135">
        <v>798.11467970000001</v>
      </c>
      <c r="E30" s="135">
        <v>731.07069039999999</v>
      </c>
      <c r="F30" s="135">
        <v>718.06619148000004</v>
      </c>
      <c r="G30" s="135">
        <v>682.47062433999997</v>
      </c>
      <c r="H30" s="135">
        <v>683.97418000000005</v>
      </c>
      <c r="I30" s="95"/>
      <c r="J30" s="94">
        <f t="shared" si="0"/>
        <v>-67.043989300000021</v>
      </c>
      <c r="K30" s="94">
        <f t="shared" si="0"/>
        <v>-13.004498919999946</v>
      </c>
      <c r="L30" s="94">
        <f t="shared" si="0"/>
        <v>-35.595567140000071</v>
      </c>
      <c r="M30" s="94">
        <f t="shared" si="0"/>
        <v>1.5035556600000746</v>
      </c>
    </row>
    <row r="31" spans="2:13" x14ac:dyDescent="0.2">
      <c r="B31" t="s">
        <v>360</v>
      </c>
      <c r="E31" s="14"/>
      <c r="J31" s="14"/>
      <c r="K31" s="35"/>
      <c r="L31" s="35"/>
      <c r="M31" s="35"/>
    </row>
    <row r="32" spans="2:13" x14ac:dyDescent="0.2">
      <c r="D32" s="14"/>
      <c r="E32" s="17"/>
      <c r="F32" s="17"/>
      <c r="G32" s="17"/>
    </row>
    <row r="34" spans="2:4" x14ac:dyDescent="0.2">
      <c r="B34" s="30" t="s">
        <v>131</v>
      </c>
      <c r="C34" s="30"/>
      <c r="D34" s="30"/>
    </row>
    <row r="35" spans="2:4" x14ac:dyDescent="0.2">
      <c r="B35" s="6"/>
      <c r="C35" s="57" t="s">
        <v>120</v>
      </c>
      <c r="D35" s="57" t="s">
        <v>0</v>
      </c>
    </row>
    <row r="36" spans="2:4" x14ac:dyDescent="0.2">
      <c r="B36" s="2">
        <v>42370</v>
      </c>
      <c r="C36" s="134">
        <v>66.662224447</v>
      </c>
      <c r="D36" s="134" t="e">
        <v>#N/A</v>
      </c>
    </row>
    <row r="37" spans="2:4" x14ac:dyDescent="0.2">
      <c r="B37" s="2">
        <v>42401</v>
      </c>
      <c r="C37" s="134">
        <v>55.210717475999999</v>
      </c>
      <c r="D37" s="134" t="e">
        <v>#N/A</v>
      </c>
    </row>
    <row r="38" spans="2:4" x14ac:dyDescent="0.2">
      <c r="B38" s="2">
        <v>42430</v>
      </c>
      <c r="C38" s="134">
        <v>44.574606430000003</v>
      </c>
      <c r="D38" s="134" t="e">
        <v>#N/A</v>
      </c>
    </row>
    <row r="39" spans="2:4" x14ac:dyDescent="0.2">
      <c r="B39" s="2">
        <v>42461</v>
      </c>
      <c r="C39" s="134">
        <v>43.383704280000003</v>
      </c>
      <c r="D39" s="134" t="e">
        <v>#N/A</v>
      </c>
    </row>
    <row r="40" spans="2:4" x14ac:dyDescent="0.2">
      <c r="B40" s="2">
        <v>42491</v>
      </c>
      <c r="C40" s="134">
        <v>49.342932779000002</v>
      </c>
      <c r="D40" s="134" t="e">
        <v>#N/A</v>
      </c>
    </row>
    <row r="41" spans="2:4" x14ac:dyDescent="0.2">
      <c r="B41" s="2">
        <v>42522</v>
      </c>
      <c r="C41" s="134">
        <v>67.551228989999998</v>
      </c>
      <c r="D41" s="134" t="e">
        <v>#N/A</v>
      </c>
    </row>
    <row r="42" spans="2:4" x14ac:dyDescent="0.2">
      <c r="B42" s="2">
        <v>42552</v>
      </c>
      <c r="C42" s="134">
        <v>78.568539092999998</v>
      </c>
      <c r="D42" s="134" t="e">
        <v>#N/A</v>
      </c>
    </row>
    <row r="43" spans="2:4" x14ac:dyDescent="0.2">
      <c r="B43" s="2">
        <v>42583</v>
      </c>
      <c r="C43" s="134">
        <v>78.174536501999995</v>
      </c>
      <c r="D43" s="134" t="e">
        <v>#N/A</v>
      </c>
    </row>
    <row r="44" spans="2:4" x14ac:dyDescent="0.2">
      <c r="B44" s="2">
        <v>42614</v>
      </c>
      <c r="C44" s="134">
        <v>66.614897790000001</v>
      </c>
      <c r="D44" s="134" t="e">
        <v>#N/A</v>
      </c>
    </row>
    <row r="45" spans="2:4" x14ac:dyDescent="0.2">
      <c r="B45" s="2">
        <v>42644</v>
      </c>
      <c r="C45" s="134">
        <v>58.952702821000003</v>
      </c>
      <c r="D45" s="134" t="e">
        <v>#N/A</v>
      </c>
    </row>
    <row r="46" spans="2:4" x14ac:dyDescent="0.2">
      <c r="B46" s="2">
        <v>42675</v>
      </c>
      <c r="C46" s="134">
        <v>52.533241680000003</v>
      </c>
      <c r="D46" s="134" t="e">
        <v>#N/A</v>
      </c>
    </row>
    <row r="47" spans="2:4" x14ac:dyDescent="0.2">
      <c r="B47" s="2">
        <v>42705</v>
      </c>
      <c r="C47" s="134">
        <v>69.501358113999999</v>
      </c>
      <c r="D47" s="134" t="e">
        <v>#N/A</v>
      </c>
    </row>
    <row r="48" spans="2:4" x14ac:dyDescent="0.2">
      <c r="B48" s="2">
        <v>42736</v>
      </c>
      <c r="C48" s="134">
        <v>67.953805986999996</v>
      </c>
      <c r="D48" s="134" t="e">
        <v>#N/A</v>
      </c>
    </row>
    <row r="49" spans="2:4" x14ac:dyDescent="0.2">
      <c r="B49" s="2">
        <v>42767</v>
      </c>
      <c r="C49" s="134">
        <v>52.292587050000002</v>
      </c>
      <c r="D49" s="134" t="e">
        <v>#N/A</v>
      </c>
    </row>
    <row r="50" spans="2:4" x14ac:dyDescent="0.2">
      <c r="B50" s="2">
        <v>42795</v>
      </c>
      <c r="C50" s="134">
        <v>53.215651491000003</v>
      </c>
      <c r="D50" s="134" t="e">
        <v>#N/A</v>
      </c>
    </row>
    <row r="51" spans="2:4" x14ac:dyDescent="0.2">
      <c r="B51" s="2">
        <v>42826</v>
      </c>
      <c r="C51" s="134">
        <v>48.528337628000003</v>
      </c>
      <c r="D51" s="134" t="e">
        <v>#N/A</v>
      </c>
    </row>
    <row r="52" spans="2:4" x14ac:dyDescent="0.2">
      <c r="B52" s="2">
        <v>42856</v>
      </c>
      <c r="C52" s="134">
        <v>55.176934412000001</v>
      </c>
      <c r="D52" s="134" t="e">
        <v>#N/A</v>
      </c>
    </row>
    <row r="53" spans="2:4" x14ac:dyDescent="0.2">
      <c r="B53" s="2">
        <v>42887</v>
      </c>
      <c r="C53" s="134">
        <v>63.139016259999998</v>
      </c>
      <c r="D53" s="134" t="e">
        <v>#N/A</v>
      </c>
    </row>
    <row r="54" spans="2:4" x14ac:dyDescent="0.2">
      <c r="B54" s="2">
        <v>42917</v>
      </c>
      <c r="C54" s="134">
        <v>74.349761563000001</v>
      </c>
      <c r="D54" s="134" t="e">
        <v>#N/A</v>
      </c>
    </row>
    <row r="55" spans="2:4" x14ac:dyDescent="0.2">
      <c r="B55" s="2">
        <v>42948</v>
      </c>
      <c r="C55" s="134">
        <v>70.397825384000001</v>
      </c>
      <c r="D55" s="134" t="e">
        <v>#N/A</v>
      </c>
    </row>
    <row r="56" spans="2:4" x14ac:dyDescent="0.2">
      <c r="B56" s="2">
        <v>42979</v>
      </c>
      <c r="C56" s="134">
        <v>59.149449279999999</v>
      </c>
      <c r="D56" s="134" t="e">
        <v>#N/A</v>
      </c>
    </row>
    <row r="57" spans="2:4" x14ac:dyDescent="0.2">
      <c r="B57" s="2">
        <v>43009</v>
      </c>
      <c r="C57" s="134">
        <v>55.064891136999996</v>
      </c>
      <c r="D57" s="134" t="e">
        <v>#N/A</v>
      </c>
    </row>
    <row r="58" spans="2:4" x14ac:dyDescent="0.2">
      <c r="B58" s="2">
        <v>43040</v>
      </c>
      <c r="C58" s="134">
        <v>55.529547479000001</v>
      </c>
      <c r="D58" s="134" t="e">
        <v>#N/A</v>
      </c>
    </row>
    <row r="59" spans="2:4" x14ac:dyDescent="0.2">
      <c r="B59" s="2">
        <v>43070</v>
      </c>
      <c r="C59" s="134">
        <v>63.268383804000003</v>
      </c>
      <c r="D59" s="134" t="e">
        <v>#N/A</v>
      </c>
    </row>
    <row r="60" spans="2:4" x14ac:dyDescent="0.2">
      <c r="B60" s="2">
        <v>43101</v>
      </c>
      <c r="C60" s="134">
        <v>63.254833499999997</v>
      </c>
      <c r="D60" s="134" t="e">
        <v>#N/A</v>
      </c>
    </row>
    <row r="61" spans="2:4" x14ac:dyDescent="0.2">
      <c r="B61" s="2">
        <v>43132</v>
      </c>
      <c r="C61" s="134">
        <v>50.663760840000002</v>
      </c>
      <c r="D61" s="134">
        <v>50.663760840000002</v>
      </c>
    </row>
    <row r="62" spans="2:4" x14ac:dyDescent="0.2">
      <c r="B62" s="2">
        <v>43160</v>
      </c>
      <c r="C62" s="134" t="e">
        <v>#N/A</v>
      </c>
      <c r="D62" s="134">
        <v>51.309750000000001</v>
      </c>
    </row>
    <row r="63" spans="2:4" x14ac:dyDescent="0.2">
      <c r="B63" s="2">
        <v>43191</v>
      </c>
      <c r="C63" s="134" t="e">
        <v>#N/A</v>
      </c>
      <c r="D63" s="134">
        <v>44.522390000000001</v>
      </c>
    </row>
    <row r="64" spans="2:4" x14ac:dyDescent="0.2">
      <c r="B64" s="2">
        <v>43221</v>
      </c>
      <c r="C64" s="134" t="e">
        <v>#N/A</v>
      </c>
      <c r="D64" s="134">
        <v>51.19903</v>
      </c>
    </row>
    <row r="65" spans="2:4" x14ac:dyDescent="0.2">
      <c r="B65" s="2">
        <v>43252</v>
      </c>
      <c r="C65" s="134" t="e">
        <v>#N/A</v>
      </c>
      <c r="D65" s="134">
        <v>59.390979999999999</v>
      </c>
    </row>
    <row r="66" spans="2:4" x14ac:dyDescent="0.2">
      <c r="B66" s="2">
        <v>43282</v>
      </c>
      <c r="C66" s="134" t="e">
        <v>#N/A</v>
      </c>
      <c r="D66" s="134">
        <v>69.266159999999999</v>
      </c>
    </row>
    <row r="67" spans="2:4" x14ac:dyDescent="0.2">
      <c r="B67" s="2">
        <v>43313</v>
      </c>
      <c r="C67" s="134" t="e">
        <v>#N/A</v>
      </c>
      <c r="D67" s="134">
        <v>69.888580000000005</v>
      </c>
    </row>
    <row r="68" spans="2:4" x14ac:dyDescent="0.2">
      <c r="B68" s="2">
        <v>43344</v>
      </c>
      <c r="C68" s="134" t="e">
        <v>#N/A</v>
      </c>
      <c r="D68" s="134">
        <v>55.68929</v>
      </c>
    </row>
    <row r="69" spans="2:4" x14ac:dyDescent="0.2">
      <c r="B69" s="2">
        <v>43374</v>
      </c>
      <c r="C69" s="134" t="e">
        <v>#N/A</v>
      </c>
      <c r="D69" s="134">
        <v>53.62773</v>
      </c>
    </row>
    <row r="70" spans="2:4" x14ac:dyDescent="0.2">
      <c r="B70" s="2">
        <v>43405</v>
      </c>
      <c r="C70" s="134" t="e">
        <v>#N/A</v>
      </c>
      <c r="D70" s="134">
        <v>52.40549</v>
      </c>
    </row>
    <row r="71" spans="2:4" x14ac:dyDescent="0.2">
      <c r="B71" s="2">
        <v>43435</v>
      </c>
      <c r="C71" s="134" t="e">
        <v>#N/A</v>
      </c>
      <c r="D71" s="134">
        <v>61.252630000000003</v>
      </c>
    </row>
    <row r="72" spans="2:4" x14ac:dyDescent="0.2">
      <c r="B72" s="2">
        <v>43466</v>
      </c>
      <c r="C72" s="134" t="e">
        <v>#N/A</v>
      </c>
      <c r="D72" s="134">
        <v>67.206419999999994</v>
      </c>
    </row>
    <row r="73" spans="2:4" x14ac:dyDescent="0.2">
      <c r="B73" s="2">
        <v>43497</v>
      </c>
      <c r="C73" s="134" t="e">
        <v>#N/A</v>
      </c>
      <c r="D73" s="134">
        <v>55.820630000000001</v>
      </c>
    </row>
    <row r="74" spans="2:4" x14ac:dyDescent="0.2">
      <c r="B74" s="2">
        <v>43525</v>
      </c>
      <c r="C74" s="134" t="e">
        <v>#N/A</v>
      </c>
      <c r="D74" s="134">
        <v>51.35651</v>
      </c>
    </row>
    <row r="75" spans="2:4" x14ac:dyDescent="0.2">
      <c r="B75" s="2">
        <v>43556</v>
      </c>
      <c r="C75" s="134" t="e">
        <v>#N/A</v>
      </c>
      <c r="D75" s="134">
        <v>43.718510000000002</v>
      </c>
    </row>
    <row r="76" spans="2:4" x14ac:dyDescent="0.2">
      <c r="B76" s="2">
        <v>43586</v>
      </c>
      <c r="C76" s="134" t="e">
        <v>#N/A</v>
      </c>
      <c r="D76" s="134">
        <v>49.213799999999999</v>
      </c>
    </row>
    <row r="77" spans="2:4" x14ac:dyDescent="0.2">
      <c r="B77" s="2">
        <v>43617</v>
      </c>
      <c r="C77" s="134" t="e">
        <v>#N/A</v>
      </c>
      <c r="D77" s="134">
        <v>57.813859999999998</v>
      </c>
    </row>
    <row r="78" spans="2:4" x14ac:dyDescent="0.2">
      <c r="B78" s="2">
        <v>43647</v>
      </c>
      <c r="C78" s="134" t="e">
        <v>#N/A</v>
      </c>
      <c r="D78" s="134">
        <v>70.165090000000006</v>
      </c>
    </row>
    <row r="79" spans="2:4" x14ac:dyDescent="0.2">
      <c r="B79" s="2">
        <v>43678</v>
      </c>
      <c r="C79" s="134" t="e">
        <v>#N/A</v>
      </c>
      <c r="D79" s="134">
        <v>71.518929999999997</v>
      </c>
    </row>
    <row r="80" spans="2:4" x14ac:dyDescent="0.2">
      <c r="B80" s="2">
        <v>43709</v>
      </c>
      <c r="C80" s="134" t="e">
        <v>#N/A</v>
      </c>
      <c r="D80" s="134">
        <v>55.501240000000003</v>
      </c>
    </row>
    <row r="81" spans="2:4" x14ac:dyDescent="0.2">
      <c r="B81" s="2">
        <v>43739</v>
      </c>
      <c r="C81" s="134" t="e">
        <v>#N/A</v>
      </c>
      <c r="D81" s="134">
        <v>52.587429999999998</v>
      </c>
    </row>
    <row r="82" spans="2:4" x14ac:dyDescent="0.2">
      <c r="B82" s="2">
        <v>43770</v>
      </c>
      <c r="C82" s="134" t="e">
        <v>#N/A</v>
      </c>
      <c r="D82" s="134">
        <v>50.601689999999998</v>
      </c>
    </row>
    <row r="83" spans="2:4" x14ac:dyDescent="0.2">
      <c r="B83" s="84">
        <v>43800</v>
      </c>
      <c r="C83" s="98" t="e">
        <v>#N/A</v>
      </c>
      <c r="D83" s="98">
        <v>58.47007</v>
      </c>
    </row>
  </sheetData>
  <mergeCells count="2">
    <mergeCell ref="D25:H25"/>
    <mergeCell ref="J25:M25"/>
  </mergeCells>
  <phoneticPr fontId="7" type="noConversion"/>
  <conditionalFormatting sqref="C36:D83">
    <cfRule type="expression" dxfId="7" priority="2" stopIfTrue="1">
      <formula>ISNA(C36)</formula>
    </cfRule>
  </conditionalFormatting>
  <conditionalFormatting sqref="C36:D83">
    <cfRule type="expression" dxfId="6" priority="1" stopIfTrue="1">
      <formula>ISNA(C36)</formula>
    </cfRule>
  </conditionalFormatting>
  <hyperlinks>
    <hyperlink ref="A3" location="Contents!B4" display="Return to Contents"/>
  </hyperlinks>
  <pageMargins left="0.75" right="0.75" top="1" bottom="1" header="0.5" footer="0.5"/>
  <pageSetup orientation="landscape" r:id="rId1"/>
  <headerFooter alignWithMargins="0"/>
  <drawing r:id="rId2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2:M83"/>
  <sheetViews>
    <sheetView workbookViewId="0"/>
  </sheetViews>
  <sheetFormatPr defaultRowHeight="12.75" x14ac:dyDescent="0.2"/>
  <sheetData>
    <row r="2" spans="1:1" ht="15.75" x14ac:dyDescent="0.25">
      <c r="A2" s="63" t="s">
        <v>358</v>
      </c>
    </row>
    <row r="3" spans="1:1" x14ac:dyDescent="0.2">
      <c r="A3" s="29" t="s">
        <v>32</v>
      </c>
    </row>
    <row r="25" spans="2:13" x14ac:dyDescent="0.2">
      <c r="D25" s="214" t="s">
        <v>132</v>
      </c>
      <c r="E25" s="214"/>
      <c r="F25" s="214"/>
      <c r="G25" s="214"/>
      <c r="H25" s="214"/>
      <c r="I25" s="47"/>
      <c r="J25" s="214" t="s">
        <v>133</v>
      </c>
      <c r="K25" s="214"/>
      <c r="L25" s="214"/>
      <c r="M25" s="214"/>
    </row>
    <row r="26" spans="2:13" x14ac:dyDescent="0.2">
      <c r="B26" s="12"/>
      <c r="C26" s="12"/>
      <c r="D26" s="127">
        <v>2015</v>
      </c>
      <c r="E26" s="127">
        <v>2016</v>
      </c>
      <c r="F26" s="127">
        <v>2017</v>
      </c>
      <c r="G26" s="127">
        <v>2018</v>
      </c>
      <c r="H26" s="127">
        <v>2019</v>
      </c>
      <c r="I26" s="51"/>
      <c r="J26" s="127">
        <v>2016</v>
      </c>
      <c r="K26" s="127">
        <v>2017</v>
      </c>
      <c r="L26" s="127">
        <v>2018</v>
      </c>
      <c r="M26" s="127">
        <v>2019</v>
      </c>
    </row>
    <row r="27" spans="2:13" x14ac:dyDescent="0.2">
      <c r="C27" s="14" t="s">
        <v>134</v>
      </c>
      <c r="D27" s="15">
        <v>507.39706799999999</v>
      </c>
      <c r="E27" s="15">
        <v>403.97477800000001</v>
      </c>
      <c r="F27" s="15">
        <v>431.68555800000001</v>
      </c>
      <c r="G27" s="15">
        <v>418.65310017000002</v>
      </c>
      <c r="H27" s="15">
        <v>426.80162999999999</v>
      </c>
      <c r="I27" s="15"/>
      <c r="J27" s="16">
        <f t="shared" ref="J27:M30" si="0">E27-D27</f>
        <v>-103.42228999999998</v>
      </c>
      <c r="K27" s="16">
        <f t="shared" si="0"/>
        <v>27.71078</v>
      </c>
      <c r="L27" s="16">
        <f t="shared" si="0"/>
        <v>-13.032457829999998</v>
      </c>
      <c r="M27" s="16">
        <f t="shared" si="0"/>
        <v>8.1485298299999727</v>
      </c>
    </row>
    <row r="28" spans="2:13" x14ac:dyDescent="0.2">
      <c r="C28" s="14" t="s">
        <v>135</v>
      </c>
      <c r="D28" s="15">
        <v>221.98772099999999</v>
      </c>
      <c r="E28" s="15">
        <v>180.30641199999999</v>
      </c>
      <c r="F28" s="15">
        <v>195.98307</v>
      </c>
      <c r="G28" s="15">
        <v>174.51282850000001</v>
      </c>
      <c r="H28" s="15">
        <v>167.86994999999999</v>
      </c>
      <c r="I28" s="15"/>
      <c r="J28" s="16">
        <f t="shared" si="0"/>
        <v>-41.681308999999999</v>
      </c>
      <c r="K28" s="16">
        <f t="shared" si="0"/>
        <v>15.676658000000003</v>
      </c>
      <c r="L28" s="16">
        <f t="shared" si="0"/>
        <v>-21.470241499999986</v>
      </c>
      <c r="M28" s="16">
        <f t="shared" si="0"/>
        <v>-6.6428785000000232</v>
      </c>
    </row>
    <row r="29" spans="2:13" x14ac:dyDescent="0.2">
      <c r="C29" s="14" t="s">
        <v>136</v>
      </c>
      <c r="D29" s="15">
        <v>167.55577400000001</v>
      </c>
      <c r="E29" s="15">
        <v>144.08330799999999</v>
      </c>
      <c r="F29" s="15">
        <v>144.63328200000001</v>
      </c>
      <c r="G29" s="15">
        <v>143.11298317000001</v>
      </c>
      <c r="H29" s="15">
        <v>149.90342200000001</v>
      </c>
      <c r="I29" s="15"/>
      <c r="J29" s="16">
        <f t="shared" si="0"/>
        <v>-23.472466000000026</v>
      </c>
      <c r="K29" s="16">
        <f t="shared" si="0"/>
        <v>0.54997400000002017</v>
      </c>
      <c r="L29" s="16">
        <f t="shared" si="0"/>
        <v>-1.5202988300000015</v>
      </c>
      <c r="M29" s="16">
        <f t="shared" si="0"/>
        <v>6.7904388299999994</v>
      </c>
    </row>
    <row r="30" spans="2:13" x14ac:dyDescent="0.2">
      <c r="B30" s="12"/>
      <c r="C30" s="89" t="s">
        <v>137</v>
      </c>
      <c r="D30" s="95">
        <v>896.940563</v>
      </c>
      <c r="E30" s="95">
        <v>728.36449800000003</v>
      </c>
      <c r="F30" s="95">
        <v>772.30191000000002</v>
      </c>
      <c r="G30" s="95">
        <v>736.27889883</v>
      </c>
      <c r="H30" s="95">
        <v>744.57498999999996</v>
      </c>
      <c r="I30" s="95"/>
      <c r="J30" s="94">
        <f t="shared" si="0"/>
        <v>-168.57606499999997</v>
      </c>
      <c r="K30" s="94">
        <f t="shared" si="0"/>
        <v>43.937411999999995</v>
      </c>
      <c r="L30" s="94">
        <f t="shared" si="0"/>
        <v>-36.023011170000018</v>
      </c>
      <c r="M30" s="94">
        <f t="shared" si="0"/>
        <v>8.2960911699999542</v>
      </c>
    </row>
    <row r="31" spans="2:13" x14ac:dyDescent="0.2">
      <c r="B31" t="s">
        <v>360</v>
      </c>
      <c r="E31" s="14"/>
      <c r="J31" s="14"/>
      <c r="K31" s="35"/>
      <c r="L31" s="35"/>
      <c r="M31" s="35"/>
    </row>
    <row r="32" spans="2:13" x14ac:dyDescent="0.2">
      <c r="D32" s="14"/>
      <c r="E32" s="17"/>
      <c r="F32" s="17"/>
      <c r="G32" s="17"/>
    </row>
    <row r="34" spans="2:4" x14ac:dyDescent="0.2">
      <c r="B34" s="30" t="s">
        <v>138</v>
      </c>
      <c r="C34" s="30"/>
      <c r="D34" s="30"/>
    </row>
    <row r="35" spans="2:4" x14ac:dyDescent="0.2">
      <c r="B35" s="6"/>
      <c r="C35" s="57" t="s">
        <v>120</v>
      </c>
      <c r="D35" s="57" t="s">
        <v>0</v>
      </c>
    </row>
    <row r="36" spans="2:4" x14ac:dyDescent="0.2">
      <c r="B36" s="2">
        <v>42370</v>
      </c>
      <c r="C36" s="133">
        <v>60.568714999999997</v>
      </c>
      <c r="D36" s="133" t="e">
        <v>#N/A</v>
      </c>
    </row>
    <row r="37" spans="2:4" x14ac:dyDescent="0.2">
      <c r="B37" s="2">
        <v>42401</v>
      </c>
      <c r="C37" s="134">
        <v>57.328505999999997</v>
      </c>
      <c r="D37" s="134" t="e">
        <v>#N/A</v>
      </c>
    </row>
    <row r="38" spans="2:4" x14ac:dyDescent="0.2">
      <c r="B38" s="2">
        <v>42430</v>
      </c>
      <c r="C38" s="134">
        <v>55.327888000000002</v>
      </c>
      <c r="D38" s="134" t="e">
        <v>#N/A</v>
      </c>
    </row>
    <row r="39" spans="2:4" x14ac:dyDescent="0.2">
      <c r="B39" s="2">
        <v>42461</v>
      </c>
      <c r="C39" s="134">
        <v>48.216355</v>
      </c>
      <c r="D39" s="134" t="e">
        <v>#N/A</v>
      </c>
    </row>
    <row r="40" spans="2:4" x14ac:dyDescent="0.2">
      <c r="B40" s="2">
        <v>42491</v>
      </c>
      <c r="C40" s="134">
        <v>53.123077000000002</v>
      </c>
      <c r="D40" s="134" t="e">
        <v>#N/A</v>
      </c>
    </row>
    <row r="41" spans="2:4" x14ac:dyDescent="0.2">
      <c r="B41" s="2">
        <v>42522</v>
      </c>
      <c r="C41" s="134">
        <v>59.513340999999997</v>
      </c>
      <c r="D41" s="134" t="e">
        <v>#N/A</v>
      </c>
    </row>
    <row r="42" spans="2:4" x14ac:dyDescent="0.2">
      <c r="B42" s="2">
        <v>42552</v>
      </c>
      <c r="C42" s="134">
        <v>61.783814</v>
      </c>
      <c r="D42" s="134" t="e">
        <v>#N/A</v>
      </c>
    </row>
    <row r="43" spans="2:4" x14ac:dyDescent="0.2">
      <c r="B43" s="2">
        <v>42583</v>
      </c>
      <c r="C43" s="134">
        <v>68.246998000000005</v>
      </c>
      <c r="D43" s="134" t="e">
        <v>#N/A</v>
      </c>
    </row>
    <row r="44" spans="2:4" x14ac:dyDescent="0.2">
      <c r="B44" s="2">
        <v>42614</v>
      </c>
      <c r="C44" s="134">
        <v>65.069716999999997</v>
      </c>
      <c r="D44" s="134" t="e">
        <v>#N/A</v>
      </c>
    </row>
    <row r="45" spans="2:4" x14ac:dyDescent="0.2">
      <c r="B45" s="2">
        <v>42644</v>
      </c>
      <c r="C45" s="134">
        <v>68.725230999999994</v>
      </c>
      <c r="D45" s="134" t="e">
        <v>#N/A</v>
      </c>
    </row>
    <row r="46" spans="2:4" x14ac:dyDescent="0.2">
      <c r="B46" s="2">
        <v>42675</v>
      </c>
      <c r="C46" s="134">
        <v>67.149752000000007</v>
      </c>
      <c r="D46" s="134" t="e">
        <v>#N/A</v>
      </c>
    </row>
    <row r="47" spans="2:4" x14ac:dyDescent="0.2">
      <c r="B47" s="2">
        <v>42705</v>
      </c>
      <c r="C47" s="134">
        <v>63.311104</v>
      </c>
      <c r="D47" s="134" t="e">
        <v>#N/A</v>
      </c>
    </row>
    <row r="48" spans="2:4" x14ac:dyDescent="0.2">
      <c r="B48" s="2">
        <v>42736</v>
      </c>
      <c r="C48" s="134">
        <v>68.377663999999996</v>
      </c>
      <c r="D48" s="134" t="e">
        <v>#N/A</v>
      </c>
    </row>
    <row r="49" spans="2:4" x14ac:dyDescent="0.2">
      <c r="B49" s="2">
        <v>42767</v>
      </c>
      <c r="C49" s="134">
        <v>64.354432000000003</v>
      </c>
      <c r="D49" s="134" t="e">
        <v>#N/A</v>
      </c>
    </row>
    <row r="50" spans="2:4" x14ac:dyDescent="0.2">
      <c r="B50" s="2">
        <v>42795</v>
      </c>
      <c r="C50" s="134">
        <v>64.300555000000003</v>
      </c>
      <c r="D50" s="134" t="e">
        <v>#N/A</v>
      </c>
    </row>
    <row r="51" spans="2:4" x14ac:dyDescent="0.2">
      <c r="B51" s="2">
        <v>42826</v>
      </c>
      <c r="C51" s="134">
        <v>58.748719999999999</v>
      </c>
      <c r="D51" s="134" t="e">
        <v>#N/A</v>
      </c>
    </row>
    <row r="52" spans="2:4" x14ac:dyDescent="0.2">
      <c r="B52" s="2">
        <v>42856</v>
      </c>
      <c r="C52" s="134">
        <v>62.110104</v>
      </c>
      <c r="D52" s="134" t="e">
        <v>#N/A</v>
      </c>
    </row>
    <row r="53" spans="2:4" x14ac:dyDescent="0.2">
      <c r="B53" s="2">
        <v>42887</v>
      </c>
      <c r="C53" s="134">
        <v>66.223313000000005</v>
      </c>
      <c r="D53" s="134" t="e">
        <v>#N/A</v>
      </c>
    </row>
    <row r="54" spans="2:4" x14ac:dyDescent="0.2">
      <c r="B54" s="2">
        <v>42917</v>
      </c>
      <c r="C54" s="134">
        <v>62.876919999999998</v>
      </c>
      <c r="D54" s="134" t="e">
        <v>#N/A</v>
      </c>
    </row>
    <row r="55" spans="2:4" x14ac:dyDescent="0.2">
      <c r="B55" s="2">
        <v>42948</v>
      </c>
      <c r="C55" s="134">
        <v>70.482042000000007</v>
      </c>
      <c r="D55" s="134" t="e">
        <v>#N/A</v>
      </c>
    </row>
    <row r="56" spans="2:4" x14ac:dyDescent="0.2">
      <c r="B56" s="2">
        <v>42979</v>
      </c>
      <c r="C56" s="134">
        <v>62.802154999999999</v>
      </c>
      <c r="D56" s="134" t="e">
        <v>#N/A</v>
      </c>
    </row>
    <row r="57" spans="2:4" x14ac:dyDescent="0.2">
      <c r="B57" s="2">
        <v>43009</v>
      </c>
      <c r="C57" s="134">
        <v>65.754031999999995</v>
      </c>
      <c r="D57" s="134" t="e">
        <v>#N/A</v>
      </c>
    </row>
    <row r="58" spans="2:4" x14ac:dyDescent="0.2">
      <c r="B58" s="2">
        <v>43040</v>
      </c>
      <c r="C58" s="134">
        <v>63.750394999999997</v>
      </c>
      <c r="D58" s="134" t="e">
        <v>#N/A</v>
      </c>
    </row>
    <row r="59" spans="2:4" x14ac:dyDescent="0.2">
      <c r="B59" s="2">
        <v>43070</v>
      </c>
      <c r="C59" s="134">
        <v>62.521577999999998</v>
      </c>
      <c r="D59" s="134" t="e">
        <v>#N/A</v>
      </c>
    </row>
    <row r="60" spans="2:4" x14ac:dyDescent="0.2">
      <c r="B60" s="2">
        <v>43101</v>
      </c>
      <c r="C60" s="134">
        <v>63.112637999999997</v>
      </c>
      <c r="D60" s="134" t="e">
        <v>#N/A</v>
      </c>
    </row>
    <row r="61" spans="2:4" x14ac:dyDescent="0.2">
      <c r="B61" s="2">
        <v>43132</v>
      </c>
      <c r="C61" s="134">
        <v>61.459290832999997</v>
      </c>
      <c r="D61" s="134">
        <v>61.459290832999997</v>
      </c>
    </row>
    <row r="62" spans="2:4" x14ac:dyDescent="0.2">
      <c r="B62" s="2">
        <v>43160</v>
      </c>
      <c r="C62" s="134" t="e">
        <v>#N/A</v>
      </c>
      <c r="D62" s="134">
        <v>62.56653</v>
      </c>
    </row>
    <row r="63" spans="2:4" x14ac:dyDescent="0.2">
      <c r="B63" s="2">
        <v>43191</v>
      </c>
      <c r="C63" s="134" t="e">
        <v>#N/A</v>
      </c>
      <c r="D63" s="134">
        <v>49.796849999999999</v>
      </c>
    </row>
    <row r="64" spans="2:4" x14ac:dyDescent="0.2">
      <c r="B64" s="2">
        <v>43221</v>
      </c>
      <c r="C64" s="134" t="e">
        <v>#N/A</v>
      </c>
      <c r="D64" s="134">
        <v>56.78895</v>
      </c>
    </row>
    <row r="65" spans="2:4" x14ac:dyDescent="0.2">
      <c r="B65" s="2">
        <v>43252</v>
      </c>
      <c r="C65" s="134" t="e">
        <v>#N/A</v>
      </c>
      <c r="D65" s="134">
        <v>58.652560000000001</v>
      </c>
    </row>
    <row r="66" spans="2:4" x14ac:dyDescent="0.2">
      <c r="B66" s="2">
        <v>43282</v>
      </c>
      <c r="C66" s="134" t="e">
        <v>#N/A</v>
      </c>
      <c r="D66" s="134">
        <v>66.604740000000007</v>
      </c>
    </row>
    <row r="67" spans="2:4" x14ac:dyDescent="0.2">
      <c r="B67" s="2">
        <v>43313</v>
      </c>
      <c r="C67" s="134" t="e">
        <v>#N/A</v>
      </c>
      <c r="D67" s="134">
        <v>68.549139999999994</v>
      </c>
    </row>
    <row r="68" spans="2:4" x14ac:dyDescent="0.2">
      <c r="B68" s="2">
        <v>43344</v>
      </c>
      <c r="C68" s="134" t="e">
        <v>#N/A</v>
      </c>
      <c r="D68" s="134">
        <v>59.51097</v>
      </c>
    </row>
    <row r="69" spans="2:4" x14ac:dyDescent="0.2">
      <c r="B69" s="2">
        <v>43374</v>
      </c>
      <c r="C69" s="134" t="e">
        <v>#N/A</v>
      </c>
      <c r="D69" s="134">
        <v>63.859209999999997</v>
      </c>
    </row>
    <row r="70" spans="2:4" x14ac:dyDescent="0.2">
      <c r="B70" s="2">
        <v>43405</v>
      </c>
      <c r="C70" s="134" t="e">
        <v>#N/A</v>
      </c>
      <c r="D70" s="134">
        <v>61.279719999999998</v>
      </c>
    </row>
    <row r="71" spans="2:4" x14ac:dyDescent="0.2">
      <c r="B71" s="2">
        <v>43435</v>
      </c>
      <c r="C71" s="134" t="e">
        <v>#N/A</v>
      </c>
      <c r="D71" s="134">
        <v>64.098299999999995</v>
      </c>
    </row>
    <row r="72" spans="2:4" x14ac:dyDescent="0.2">
      <c r="B72" s="2">
        <v>43466</v>
      </c>
      <c r="C72" s="134" t="e">
        <v>#N/A</v>
      </c>
      <c r="D72" s="134">
        <v>69.508679999999998</v>
      </c>
    </row>
    <row r="73" spans="2:4" x14ac:dyDescent="0.2">
      <c r="B73" s="2">
        <v>43497</v>
      </c>
      <c r="C73" s="134" t="e">
        <v>#N/A</v>
      </c>
      <c r="D73" s="134">
        <v>60.055999999999997</v>
      </c>
    </row>
    <row r="74" spans="2:4" x14ac:dyDescent="0.2">
      <c r="B74" s="2">
        <v>43525</v>
      </c>
      <c r="C74" s="134" t="e">
        <v>#N/A</v>
      </c>
      <c r="D74" s="134">
        <v>62.91113</v>
      </c>
    </row>
    <row r="75" spans="2:4" x14ac:dyDescent="0.2">
      <c r="B75" s="2">
        <v>43556</v>
      </c>
      <c r="C75" s="134" t="e">
        <v>#N/A</v>
      </c>
      <c r="D75" s="134">
        <v>47.33475</v>
      </c>
    </row>
    <row r="76" spans="2:4" x14ac:dyDescent="0.2">
      <c r="B76" s="2">
        <v>43586</v>
      </c>
      <c r="C76" s="134" t="e">
        <v>#N/A</v>
      </c>
      <c r="D76" s="134">
        <v>56.230559999999997</v>
      </c>
    </row>
    <row r="77" spans="2:4" x14ac:dyDescent="0.2">
      <c r="B77" s="2">
        <v>43617</v>
      </c>
      <c r="C77" s="134" t="e">
        <v>#N/A</v>
      </c>
      <c r="D77" s="134">
        <v>56.908200000000001</v>
      </c>
    </row>
    <row r="78" spans="2:4" x14ac:dyDescent="0.2">
      <c r="B78" s="2">
        <v>43647</v>
      </c>
      <c r="C78" s="134" t="e">
        <v>#N/A</v>
      </c>
      <c r="D78" s="134">
        <v>72.326759999999993</v>
      </c>
    </row>
    <row r="79" spans="2:4" x14ac:dyDescent="0.2">
      <c r="B79" s="2">
        <v>43678</v>
      </c>
      <c r="C79" s="134" t="e">
        <v>#N/A</v>
      </c>
      <c r="D79" s="134">
        <v>73.637150000000005</v>
      </c>
    </row>
    <row r="80" spans="2:4" x14ac:dyDescent="0.2">
      <c r="B80" s="2">
        <v>43709</v>
      </c>
      <c r="C80" s="134" t="e">
        <v>#N/A</v>
      </c>
      <c r="D80" s="134">
        <v>57.758650000000003</v>
      </c>
    </row>
    <row r="81" spans="2:4" x14ac:dyDescent="0.2">
      <c r="B81" s="2">
        <v>43739</v>
      </c>
      <c r="C81" s="134" t="e">
        <v>#N/A</v>
      </c>
      <c r="D81" s="134">
        <v>64.472480000000004</v>
      </c>
    </row>
    <row r="82" spans="2:4" x14ac:dyDescent="0.2">
      <c r="B82" s="2">
        <v>43770</v>
      </c>
      <c r="C82" s="134" t="e">
        <v>#N/A</v>
      </c>
      <c r="D82" s="134">
        <v>60.965130000000002</v>
      </c>
    </row>
    <row r="83" spans="2:4" x14ac:dyDescent="0.2">
      <c r="B83" s="84">
        <v>43800</v>
      </c>
      <c r="C83" s="98" t="e">
        <v>#N/A</v>
      </c>
      <c r="D83" s="98">
        <v>62.465499999999999</v>
      </c>
    </row>
  </sheetData>
  <mergeCells count="2">
    <mergeCell ref="D25:H25"/>
    <mergeCell ref="J25:M25"/>
  </mergeCells>
  <phoneticPr fontId="7" type="noConversion"/>
  <conditionalFormatting sqref="C36:D83">
    <cfRule type="expression" dxfId="5" priority="2" stopIfTrue="1">
      <formula>ISNA(C36)</formula>
    </cfRule>
  </conditionalFormatting>
  <conditionalFormatting sqref="C36:D83">
    <cfRule type="expression" dxfId="4" priority="1" stopIfTrue="1">
      <formula>ISNA(C36)</formula>
    </cfRule>
  </conditionalFormatting>
  <hyperlinks>
    <hyperlink ref="A3" location="Contents!B4" display="Return to Contents"/>
  </hyperlinks>
  <pageMargins left="0.75" right="0.75" top="1" bottom="1" header="0.5" footer="0.5"/>
  <pageSetup orientation="landscape" r:id="rId1"/>
  <headerFooter alignWithMargins="0"/>
  <drawing r:id="rId2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>
    <pageSetUpPr fitToPage="1"/>
  </sheetPr>
  <dimension ref="A2:F160"/>
  <sheetViews>
    <sheetView zoomScaleNormal="100" workbookViewId="0"/>
  </sheetViews>
  <sheetFormatPr defaultRowHeight="12.75" x14ac:dyDescent="0.2"/>
  <sheetData>
    <row r="2" spans="1:1" ht="15.75" x14ac:dyDescent="0.25">
      <c r="A2" s="63" t="s">
        <v>358</v>
      </c>
    </row>
    <row r="3" spans="1:1" x14ac:dyDescent="0.2">
      <c r="A3" s="29" t="s">
        <v>32</v>
      </c>
    </row>
    <row r="25" spans="1:5" x14ac:dyDescent="0.2">
      <c r="A25" s="40"/>
      <c r="B25" s="217" t="s">
        <v>106</v>
      </c>
      <c r="C25" s="217"/>
      <c r="D25" s="217"/>
      <c r="E25" s="217"/>
    </row>
    <row r="26" spans="1:5" x14ac:dyDescent="0.2">
      <c r="A26" s="40"/>
      <c r="B26" s="106" t="s">
        <v>104</v>
      </c>
      <c r="C26" s="216" t="s">
        <v>396</v>
      </c>
      <c r="D26" s="216"/>
      <c r="E26" s="216"/>
    </row>
    <row r="27" spans="1:5" x14ac:dyDescent="0.2">
      <c r="A27" s="110"/>
      <c r="B27" s="107" t="s">
        <v>105</v>
      </c>
      <c r="C27" s="108" t="s">
        <v>13</v>
      </c>
      <c r="D27" s="108" t="s">
        <v>14</v>
      </c>
      <c r="E27" s="109" t="s">
        <v>23</v>
      </c>
    </row>
    <row r="28" spans="1:5" x14ac:dyDescent="0.2">
      <c r="A28" s="2">
        <v>40179</v>
      </c>
      <c r="B28" s="111">
        <v>178.09109699999999</v>
      </c>
      <c r="C28" s="111">
        <f>MIN($B$52,$B$40,$B$28,$B$64,$B$76,$B$88,$B$100,$B$112)</f>
        <v>133.70472699999999</v>
      </c>
      <c r="D28" s="111">
        <f>MAX($B$52,$B$40,$B$28,$B$64,$B$76,$B$88,$B$100,$B$112)</f>
        <v>187.203047</v>
      </c>
      <c r="E28" s="112">
        <f t="shared" ref="E28:E91" si="0">D28-C28</f>
        <v>53.498320000000007</v>
      </c>
    </row>
    <row r="29" spans="1:5" x14ac:dyDescent="0.2">
      <c r="A29" s="2">
        <v>40210</v>
      </c>
      <c r="B29" s="111">
        <v>171.025848</v>
      </c>
      <c r="C29" s="111">
        <f>MIN($B$53,$B$41,$B$29,$B$65,$B$77,$B$89,$B$101,$B$113)</f>
        <v>119.90428300000001</v>
      </c>
      <c r="D29" s="111">
        <f>MAX($B$53,$B$41,$B$29,$B$65,$B$77,$B$89,$B$101,$B$113)</f>
        <v>187.06361799999999</v>
      </c>
      <c r="E29" s="112">
        <f t="shared" si="0"/>
        <v>67.159334999999984</v>
      </c>
    </row>
    <row r="30" spans="1:5" x14ac:dyDescent="0.2">
      <c r="A30" s="2">
        <v>40238</v>
      </c>
      <c r="B30" s="111">
        <v>177.74158700000001</v>
      </c>
      <c r="C30" s="111">
        <f>MIN($B$54,$B$42,$B$30,$B$66,$B$78,$B$90,$B$102,$B$114)</f>
        <v>118.260238</v>
      </c>
      <c r="D30" s="111">
        <f>MAX($B$54,$B$42,$B$30,$B$66,$B$78,$B$90,$B$102,$B$114)</f>
        <v>195.37981099999999</v>
      </c>
      <c r="E30" s="112">
        <f t="shared" si="0"/>
        <v>77.119572999999988</v>
      </c>
    </row>
    <row r="31" spans="1:5" x14ac:dyDescent="0.2">
      <c r="A31" s="2">
        <v>40269</v>
      </c>
      <c r="B31" s="111">
        <v>189.26026899999999</v>
      </c>
      <c r="C31" s="111">
        <f>MIN($B$55,$B$43,$B$31,$B$67,$B$79,$B$91,$B$103,$B$115)</f>
        <v>128.92501799999999</v>
      </c>
      <c r="D31" s="111">
        <f>MAX($B$55,$B$43,$B$31,$B$67,$B$79,$B$91,$B$103,$B$115)</f>
        <v>202.26539299999999</v>
      </c>
      <c r="E31" s="112">
        <f t="shared" si="0"/>
        <v>73.340374999999995</v>
      </c>
    </row>
    <row r="32" spans="1:5" x14ac:dyDescent="0.2">
      <c r="A32" s="2">
        <v>40299</v>
      </c>
      <c r="B32" s="111">
        <v>191.66898599999999</v>
      </c>
      <c r="C32" s="111">
        <f>MIN($B$56,$B$44,$B$32,$B$68,$B$80,$B$92,$B$104,$B$116)</f>
        <v>136.92056299999999</v>
      </c>
      <c r="D32" s="111">
        <f>MAX($B$56,$B$44,$B$32,$B$68,$B$80,$B$92,$B$104,$B$116)</f>
        <v>203.13744500000001</v>
      </c>
      <c r="E32" s="112">
        <f t="shared" si="0"/>
        <v>66.216882000000027</v>
      </c>
    </row>
    <row r="33" spans="1:5" x14ac:dyDescent="0.2">
      <c r="A33" s="2">
        <v>40330</v>
      </c>
      <c r="B33" s="111">
        <v>181.489676</v>
      </c>
      <c r="C33" s="111">
        <f>MIN($B$57,$B$45,$B$33,$B$69,$B$81,$B$93,$B$105,$B$117)</f>
        <v>133.479434</v>
      </c>
      <c r="D33" s="111">
        <f>MAX($B$57,$B$45,$B$33,$B$69,$B$81,$B$93,$B$105,$B$117)</f>
        <v>197.92399</v>
      </c>
      <c r="E33" s="112">
        <f t="shared" si="0"/>
        <v>64.444556000000006</v>
      </c>
    </row>
    <row r="34" spans="1:5" x14ac:dyDescent="0.2">
      <c r="A34" s="2">
        <v>40360</v>
      </c>
      <c r="B34" s="111">
        <v>169.50435999999999</v>
      </c>
      <c r="C34" s="111">
        <f>MIN($B$58,$B$46,$B$34,$B$70,$B$82,$B$94,$B$106,$B$118)</f>
        <v>125.869913</v>
      </c>
      <c r="D34" s="111">
        <f>MAX($B$58,$B$46,$B$34,$B$70,$B$82,$B$94,$B$106,$B$118)</f>
        <v>183.95845399999999</v>
      </c>
      <c r="E34" s="112">
        <f t="shared" si="0"/>
        <v>58.088540999999992</v>
      </c>
    </row>
    <row r="35" spans="1:5" x14ac:dyDescent="0.2">
      <c r="A35" s="2">
        <v>40391</v>
      </c>
      <c r="B35" s="111">
        <v>159.98734400000001</v>
      </c>
      <c r="C35" s="111">
        <f>MIN($B$59,$B$47,$B$35,$B$71,$B$83,$B$95,$B$107,$B$119)</f>
        <v>121.36913199999999</v>
      </c>
      <c r="D35" s="111">
        <f>MAX($B$59,$B$47,$B$35,$B$71,$B$83,$B$95,$B$107,$B$119)</f>
        <v>178.536947</v>
      </c>
      <c r="E35" s="112">
        <f t="shared" si="0"/>
        <v>57.167815000000004</v>
      </c>
    </row>
    <row r="36" spans="1:5" x14ac:dyDescent="0.2">
      <c r="A36" s="2">
        <v>40422</v>
      </c>
      <c r="B36" s="111">
        <v>163.77565100000001</v>
      </c>
      <c r="C36" s="111">
        <f>MIN($B$60,$B$48,$B$36,$B$72,$B$84,$B$96,$B$108,$B$120)</f>
        <v>124.54611800000001</v>
      </c>
      <c r="D36" s="111">
        <f>MAX($B$60,$B$48,$B$36,$B$72,$B$84,$B$96,$B$108,$B$120)</f>
        <v>182.01965100000001</v>
      </c>
      <c r="E36" s="112">
        <f t="shared" si="0"/>
        <v>57.473533000000003</v>
      </c>
    </row>
    <row r="37" spans="1:5" x14ac:dyDescent="0.2">
      <c r="A37" s="2">
        <v>40452</v>
      </c>
      <c r="B37" s="111">
        <v>175.68646699999999</v>
      </c>
      <c r="C37" s="111">
        <f>MIN($B$61,$B$49,$B$37,$B$73,$B$85,$B$97,$B$109,$B$121)</f>
        <v>136.96425400000001</v>
      </c>
      <c r="D37" s="111">
        <f>MAX($B$61,$B$49,$B$37,$B$73,$B$85,$B$97,$B$109,$B$121)</f>
        <v>186.39613399999999</v>
      </c>
      <c r="E37" s="112">
        <f t="shared" si="0"/>
        <v>49.431879999999978</v>
      </c>
    </row>
    <row r="38" spans="1:5" x14ac:dyDescent="0.2">
      <c r="A38" s="2">
        <v>40483</v>
      </c>
      <c r="B38" s="111">
        <v>183.388507</v>
      </c>
      <c r="C38" s="111">
        <f>MIN($B$62,$B$50,$B$38,$B$74,$B$86,$B$98,$B$110,$B$122)</f>
        <v>142.59539599999999</v>
      </c>
      <c r="D38" s="111">
        <f>MAX($B$62,$B$50,$B$38,$B$74,$B$86,$B$98,$B$110,$B$122)</f>
        <v>188.594571</v>
      </c>
      <c r="E38" s="112">
        <f t="shared" si="0"/>
        <v>45.999175000000008</v>
      </c>
    </row>
    <row r="39" spans="1:5" x14ac:dyDescent="0.2">
      <c r="A39" s="2">
        <v>40513</v>
      </c>
      <c r="B39" s="111">
        <v>174.91726</v>
      </c>
      <c r="C39" s="111">
        <f>MIN($B$63,$B$51,$B$39,$B$75,$B$87,$B$99,$B$111,$B$123)</f>
        <v>137.188896</v>
      </c>
      <c r="D39" s="111">
        <f>MAX($B$63,$B$51,$B$39,$B$75,$B$87,$B$99,$B$111,$B$123)</f>
        <v>195.54803699999999</v>
      </c>
      <c r="E39" s="112">
        <f t="shared" si="0"/>
        <v>58.359140999999994</v>
      </c>
    </row>
    <row r="40" spans="1:5" x14ac:dyDescent="0.2">
      <c r="A40" s="2">
        <v>40544</v>
      </c>
      <c r="B40" s="111">
        <v>164.57453000000001</v>
      </c>
      <c r="C40" s="111">
        <f>MIN($B$52,$B$40,$B$28,$B$64,$B$76,$B$88,$B$100,$B$112)</f>
        <v>133.70472699999999</v>
      </c>
      <c r="D40" s="111">
        <f>MAX($B$52,$B$40,$B$28,$B$64,$B$76,$B$88,$B$100,$B$112)</f>
        <v>187.203047</v>
      </c>
      <c r="E40" s="112">
        <f t="shared" si="0"/>
        <v>53.498320000000007</v>
      </c>
    </row>
    <row r="41" spans="1:5" x14ac:dyDescent="0.2">
      <c r="A41" s="2">
        <v>40575</v>
      </c>
      <c r="B41" s="111">
        <v>161.06355400000001</v>
      </c>
      <c r="C41" s="111">
        <f>MIN($B$53,$B$41,$B$29,$B$65,$B$77,$B$89,$B$101,$B$113)</f>
        <v>119.90428300000001</v>
      </c>
      <c r="D41" s="111">
        <f>MAX($B$53,$B$41,$B$29,$B$65,$B$77,$B$89,$B$101,$B$113)</f>
        <v>187.06361799999999</v>
      </c>
      <c r="E41" s="112">
        <f t="shared" si="0"/>
        <v>67.159334999999984</v>
      </c>
    </row>
    <row r="42" spans="1:5" x14ac:dyDescent="0.2">
      <c r="A42" s="2">
        <v>40603</v>
      </c>
      <c r="B42" s="111">
        <v>166.255223</v>
      </c>
      <c r="C42" s="111">
        <f>MIN($B$54,$B$42,$B$30,$B$66,$B$78,$B$90,$B$102,$B$114)</f>
        <v>118.260238</v>
      </c>
      <c r="D42" s="111">
        <f>MAX($B$54,$B$42,$B$30,$B$66,$B$78,$B$90,$B$102,$B$114)</f>
        <v>195.37981099999999</v>
      </c>
      <c r="E42" s="112">
        <f t="shared" si="0"/>
        <v>77.119572999999988</v>
      </c>
    </row>
    <row r="43" spans="1:5" x14ac:dyDescent="0.2">
      <c r="A43" s="2">
        <v>40634</v>
      </c>
      <c r="B43" s="111">
        <v>173.42745400000001</v>
      </c>
      <c r="C43" s="111">
        <f>MIN($B$55,$B$43,$B$31,$B$67,$B$79,$B$91,$B$103,$B$115)</f>
        <v>128.92501799999999</v>
      </c>
      <c r="D43" s="111">
        <f>MAX($B$55,$B$43,$B$31,$B$67,$B$79,$B$91,$B$103,$B$115)</f>
        <v>202.26539299999999</v>
      </c>
      <c r="E43" s="112">
        <f t="shared" si="0"/>
        <v>73.340374999999995</v>
      </c>
    </row>
    <row r="44" spans="1:5" x14ac:dyDescent="0.2">
      <c r="A44" s="2">
        <v>40664</v>
      </c>
      <c r="B44" s="111">
        <v>174.09295800000001</v>
      </c>
      <c r="C44" s="111">
        <f>MIN($B$56,$B$44,$B$32,$B$68,$B$80,$B$92,$B$104,$B$116)</f>
        <v>136.92056299999999</v>
      </c>
      <c r="D44" s="111">
        <f>MAX($B$56,$B$44,$B$32,$B$68,$B$80,$B$92,$B$104,$B$116)</f>
        <v>203.13744500000001</v>
      </c>
      <c r="E44" s="112">
        <f t="shared" si="0"/>
        <v>66.216882000000027</v>
      </c>
    </row>
    <row r="45" spans="1:5" x14ac:dyDescent="0.2">
      <c r="A45" s="2">
        <v>40695</v>
      </c>
      <c r="B45" s="111">
        <v>165.14904999999999</v>
      </c>
      <c r="C45" s="111">
        <f>MIN($B$57,$B$45,$B$33,$B$69,$B$81,$B$93,$B$105,$B$117)</f>
        <v>133.479434</v>
      </c>
      <c r="D45" s="111">
        <f>MAX($B$57,$B$45,$B$33,$B$69,$B$81,$B$93,$B$105,$B$117)</f>
        <v>197.92399</v>
      </c>
      <c r="E45" s="112">
        <f t="shared" si="0"/>
        <v>64.444556000000006</v>
      </c>
    </row>
    <row r="46" spans="1:5" x14ac:dyDescent="0.2">
      <c r="A46" s="2">
        <v>40725</v>
      </c>
      <c r="B46" s="111">
        <v>147.296233</v>
      </c>
      <c r="C46" s="111">
        <f>MIN($B$58,$B$46,$B$34,$B$70,$B$82,$B$94,$B$106,$B$118)</f>
        <v>125.869913</v>
      </c>
      <c r="D46" s="111">
        <f>MAX($B$58,$B$46,$B$34,$B$70,$B$82,$B$94,$B$106,$B$118)</f>
        <v>183.95845399999999</v>
      </c>
      <c r="E46" s="112">
        <f t="shared" si="0"/>
        <v>58.088540999999992</v>
      </c>
    </row>
    <row r="47" spans="1:5" x14ac:dyDescent="0.2">
      <c r="A47" s="2">
        <v>40756</v>
      </c>
      <c r="B47" s="111">
        <v>138.52697699999999</v>
      </c>
      <c r="C47" s="111">
        <f>MIN($B$59,$B$47,$B$35,$B$71,$B$83,$B$95,$B$107,$B$119)</f>
        <v>121.36913199999999</v>
      </c>
      <c r="D47" s="111">
        <f>MAX($B$59,$B$47,$B$35,$B$71,$B$83,$B$95,$B$107,$B$119)</f>
        <v>178.536947</v>
      </c>
      <c r="E47" s="112">
        <f t="shared" si="0"/>
        <v>57.167815000000004</v>
      </c>
    </row>
    <row r="48" spans="1:5" x14ac:dyDescent="0.2">
      <c r="A48" s="2">
        <v>40787</v>
      </c>
      <c r="B48" s="111">
        <v>143.710892</v>
      </c>
      <c r="C48" s="111">
        <f>MIN($B$60,$B$48,$B$36,$B$72,$B$84,$B$96,$B$108,$B$120)</f>
        <v>124.54611800000001</v>
      </c>
      <c r="D48" s="111">
        <f>MAX($B$60,$B$48,$B$36,$B$72,$B$84,$B$96,$B$108,$B$120)</f>
        <v>182.01965100000001</v>
      </c>
      <c r="E48" s="112">
        <f t="shared" si="0"/>
        <v>57.473533000000003</v>
      </c>
    </row>
    <row r="49" spans="1:5" x14ac:dyDescent="0.2">
      <c r="A49" s="2">
        <v>40817</v>
      </c>
      <c r="B49" s="111">
        <v>156.195866</v>
      </c>
      <c r="C49" s="111">
        <f>MIN($B$61,$B$49,$B$37,$B$73,$B$85,$B$97,$B$109,$B$121)</f>
        <v>136.96425400000001</v>
      </c>
      <c r="D49" s="111">
        <f>MAX($B$61,$B$49,$B$37,$B$73,$B$85,$B$97,$B$109,$B$121)</f>
        <v>186.39613399999999</v>
      </c>
      <c r="E49" s="112">
        <f t="shared" si="0"/>
        <v>49.431879999999978</v>
      </c>
    </row>
    <row r="50" spans="1:5" x14ac:dyDescent="0.2">
      <c r="A50" s="2">
        <v>40848</v>
      </c>
      <c r="B50" s="111">
        <v>167.754198</v>
      </c>
      <c r="C50" s="111">
        <f>MIN($B$62,$B$50,$B$38,$B$74,$B$86,$B$98,$B$110,$B$122)</f>
        <v>142.59539599999999</v>
      </c>
      <c r="D50" s="111">
        <f>MAX($B$62,$B$50,$B$38,$B$74,$B$86,$B$98,$B$110,$B$122)</f>
        <v>188.594571</v>
      </c>
      <c r="E50" s="112">
        <f t="shared" si="0"/>
        <v>45.999175000000008</v>
      </c>
    </row>
    <row r="51" spans="1:5" x14ac:dyDescent="0.2">
      <c r="A51" s="2">
        <v>40878</v>
      </c>
      <c r="B51" s="111">
        <v>172.38668000000001</v>
      </c>
      <c r="C51" s="111">
        <f>MIN($B$63,$B$51,$B$39,$B$75,$B$87,$B$99,$B$111,$B$123)</f>
        <v>137.188896</v>
      </c>
      <c r="D51" s="111">
        <f>MAX($B$63,$B$51,$B$39,$B$75,$B$87,$B$99,$B$111,$B$123)</f>
        <v>195.54803699999999</v>
      </c>
      <c r="E51" s="112">
        <f t="shared" si="0"/>
        <v>58.359140999999994</v>
      </c>
    </row>
    <row r="52" spans="1:5" x14ac:dyDescent="0.2">
      <c r="A52" s="2">
        <v>40909</v>
      </c>
      <c r="B52" s="111">
        <v>180.091309</v>
      </c>
      <c r="C52" s="111">
        <f>MIN($B$52,$B$40,$B$28,$B$64,$B$76,$B$88,$B$100,$B$112)</f>
        <v>133.70472699999999</v>
      </c>
      <c r="D52" s="111">
        <f>MAX($B$52,$B$40,$B$28,$B$64,$B$76,$B$88,$B$100,$B$112)</f>
        <v>187.203047</v>
      </c>
      <c r="E52" s="112">
        <f t="shared" si="0"/>
        <v>53.498320000000007</v>
      </c>
    </row>
    <row r="53" spans="1:5" x14ac:dyDescent="0.2">
      <c r="A53" s="2">
        <v>40940</v>
      </c>
      <c r="B53" s="111">
        <v>186.86552</v>
      </c>
      <c r="C53" s="111">
        <f>MIN($B$53,$B$41,$B$29,$B$65,$B$77,$B$89,$B$101,$B$113)</f>
        <v>119.90428300000001</v>
      </c>
      <c r="D53" s="111">
        <f>MAX($B$53,$B$41,$B$29,$B$65,$B$77,$B$89,$B$101,$B$113)</f>
        <v>187.06361799999999</v>
      </c>
      <c r="E53" s="112">
        <f t="shared" si="0"/>
        <v>67.159334999999984</v>
      </c>
    </row>
    <row r="54" spans="1:5" x14ac:dyDescent="0.2">
      <c r="A54" s="2">
        <v>40969</v>
      </c>
      <c r="B54" s="111">
        <v>195.37981099999999</v>
      </c>
      <c r="C54" s="111">
        <f>MIN($B$54,$B$42,$B$30,$B$66,$B$78,$B$90,$B$102,$B$114)</f>
        <v>118.260238</v>
      </c>
      <c r="D54" s="111">
        <f>MAX($B$54,$B$42,$B$30,$B$66,$B$78,$B$90,$B$102,$B$114)</f>
        <v>195.37981099999999</v>
      </c>
      <c r="E54" s="112">
        <f t="shared" si="0"/>
        <v>77.119572999999988</v>
      </c>
    </row>
    <row r="55" spans="1:5" x14ac:dyDescent="0.2">
      <c r="A55" s="2">
        <v>41000</v>
      </c>
      <c r="B55" s="111">
        <v>202.26539299999999</v>
      </c>
      <c r="C55" s="111">
        <f>MIN($B$55,$B$43,$B$31,$B$67,$B$79,$B$91,$B$103,$B$115)</f>
        <v>128.92501799999999</v>
      </c>
      <c r="D55" s="111">
        <f>MAX($B$55,$B$43,$B$31,$B$67,$B$79,$B$91,$B$103,$B$115)</f>
        <v>202.26539299999999</v>
      </c>
      <c r="E55" s="112">
        <f t="shared" si="0"/>
        <v>73.340374999999995</v>
      </c>
    </row>
    <row r="56" spans="1:5" x14ac:dyDescent="0.2">
      <c r="A56" s="2">
        <v>41030</v>
      </c>
      <c r="B56" s="111">
        <v>203.13744500000001</v>
      </c>
      <c r="C56" s="111">
        <f>MIN($B$56,$B$44,$B$32,$B$68,$B$80,$B$92,$B$104,$B$116)</f>
        <v>136.92056299999999</v>
      </c>
      <c r="D56" s="111">
        <f>MAX($B$56,$B$44,$B$32,$B$68,$B$80,$B$92,$B$104,$B$116)</f>
        <v>203.13744500000001</v>
      </c>
      <c r="E56" s="112">
        <f t="shared" si="0"/>
        <v>66.216882000000027</v>
      </c>
    </row>
    <row r="57" spans="1:5" x14ac:dyDescent="0.2">
      <c r="A57" s="2">
        <v>41061</v>
      </c>
      <c r="B57" s="111">
        <v>197.92399</v>
      </c>
      <c r="C57" s="111">
        <f>MIN($B$57,$B$45,$B$33,$B$69,$B$81,$B$93,$B$105,$B$117)</f>
        <v>133.479434</v>
      </c>
      <c r="D57" s="111">
        <f>MAX($B$57,$B$45,$B$33,$B$69,$B$81,$B$93,$B$105,$B$117)</f>
        <v>197.92399</v>
      </c>
      <c r="E57" s="112">
        <f t="shared" si="0"/>
        <v>64.444556000000006</v>
      </c>
    </row>
    <row r="58" spans="1:5" x14ac:dyDescent="0.2">
      <c r="A58" s="2">
        <v>41091</v>
      </c>
      <c r="B58" s="111">
        <v>183.95845399999999</v>
      </c>
      <c r="C58" s="111">
        <f>MIN($B$58,$B$46,$B$34,$B$70,$B$82,$B$94,$B$106,$B$118)</f>
        <v>125.869913</v>
      </c>
      <c r="D58" s="111">
        <f>MAX($B$58,$B$46,$B$34,$B$70,$B$82,$B$94,$B$106,$B$118)</f>
        <v>183.95845399999999</v>
      </c>
      <c r="E58" s="112">
        <f t="shared" si="0"/>
        <v>58.088540999999992</v>
      </c>
    </row>
    <row r="59" spans="1:5" x14ac:dyDescent="0.2">
      <c r="A59" s="2">
        <v>41122</v>
      </c>
      <c r="B59" s="111">
        <v>178.536947</v>
      </c>
      <c r="C59" s="111">
        <f>MIN($B$59,$B$47,$B$35,$B$71,$B$83,$B$95,$B$107,$B$119)</f>
        <v>121.36913199999999</v>
      </c>
      <c r="D59" s="111">
        <f>MAX($B$59,$B$47,$B$35,$B$71,$B$83,$B$95,$B$107,$B$119)</f>
        <v>178.536947</v>
      </c>
      <c r="E59" s="112">
        <f t="shared" si="0"/>
        <v>57.167815000000004</v>
      </c>
    </row>
    <row r="60" spans="1:5" x14ac:dyDescent="0.2">
      <c r="A60" s="2">
        <v>41153</v>
      </c>
      <c r="B60" s="111">
        <v>182.01965100000001</v>
      </c>
      <c r="C60" s="111">
        <f>MIN($B$60,$B$48,$B$36,$B$72,$B$84,$B$96,$B$108,$B$120)</f>
        <v>124.54611800000001</v>
      </c>
      <c r="D60" s="111">
        <f>MAX($B$60,$B$48,$B$36,$B$72,$B$84,$B$96,$B$108,$B$120)</f>
        <v>182.01965100000001</v>
      </c>
      <c r="E60" s="112">
        <f t="shared" si="0"/>
        <v>57.473533000000003</v>
      </c>
    </row>
    <row r="61" spans="1:5" x14ac:dyDescent="0.2">
      <c r="A61" s="2">
        <v>41183</v>
      </c>
      <c r="B61" s="111">
        <v>186.39613399999999</v>
      </c>
      <c r="C61" s="111">
        <f>MIN($B$61,$B$49,$B$37,$B$73,$B$85,$B$97,$B$109,$B$121)</f>
        <v>136.96425400000001</v>
      </c>
      <c r="D61" s="111">
        <f>MAX($B$61,$B$49,$B$37,$B$73,$B$85,$B$97,$B$109,$B$121)</f>
        <v>186.39613399999999</v>
      </c>
      <c r="E61" s="112">
        <f t="shared" si="0"/>
        <v>49.431879999999978</v>
      </c>
    </row>
    <row r="62" spans="1:5" x14ac:dyDescent="0.2">
      <c r="A62" s="2">
        <v>41214</v>
      </c>
      <c r="B62" s="111">
        <v>188.291324</v>
      </c>
      <c r="C62" s="111">
        <f>MIN($B$62,$B$50,$B$38,$B$74,$B$86,$B$98,$B$110,$B$122)</f>
        <v>142.59539599999999</v>
      </c>
      <c r="D62" s="111">
        <f>MAX($B$62,$B$50,$B$38,$B$74,$B$86,$B$98,$B$110,$B$122)</f>
        <v>188.594571</v>
      </c>
      <c r="E62" s="112">
        <f t="shared" si="0"/>
        <v>45.999175000000008</v>
      </c>
    </row>
    <row r="63" spans="1:5" x14ac:dyDescent="0.2">
      <c r="A63" s="2">
        <v>41244</v>
      </c>
      <c r="B63" s="111">
        <v>185.11583300000001</v>
      </c>
      <c r="C63" s="111">
        <f>MIN($B$63,$B$51,$B$39,$B$75,$B$87,$B$99,$B$111,$B$123)</f>
        <v>137.188896</v>
      </c>
      <c r="D63" s="111">
        <f>MAX($B$63,$B$51,$B$39,$B$75,$B$87,$B$99,$B$111,$B$123)</f>
        <v>195.54803699999999</v>
      </c>
      <c r="E63" s="112">
        <f t="shared" si="0"/>
        <v>58.359140999999994</v>
      </c>
    </row>
    <row r="64" spans="1:5" x14ac:dyDescent="0.2">
      <c r="A64" s="2">
        <v>41275</v>
      </c>
      <c r="B64" s="111">
        <v>178.85896299999999</v>
      </c>
      <c r="C64" s="111">
        <f>MIN($B$52,$B$40,$B$28,$B$64,$B$76,$B$88,$B$100,$B$112)</f>
        <v>133.70472699999999</v>
      </c>
      <c r="D64" s="111">
        <f>MAX($B$52,$B$40,$B$28,$B$64,$B$76,$B$88,$B$100,$B$112)</f>
        <v>187.203047</v>
      </c>
      <c r="E64" s="112">
        <f t="shared" si="0"/>
        <v>53.498320000000007</v>
      </c>
    </row>
    <row r="65" spans="1:6" x14ac:dyDescent="0.2">
      <c r="A65" s="2">
        <v>41306</v>
      </c>
      <c r="B65" s="111">
        <v>175.56505300000001</v>
      </c>
      <c r="C65" s="111">
        <f>MIN($B$53,$B$41,$B$29,$B$65,$B$77,$B$89,$B$101,$B$113)</f>
        <v>119.90428300000001</v>
      </c>
      <c r="D65" s="111">
        <f>MAX($B$53,$B$41,$B$29,$B$65,$B$77,$B$89,$B$101,$B$113)</f>
        <v>187.06361799999999</v>
      </c>
      <c r="E65" s="112">
        <f t="shared" si="0"/>
        <v>67.159334999999984</v>
      </c>
    </row>
    <row r="66" spans="1:6" x14ac:dyDescent="0.2">
      <c r="A66" s="2">
        <v>41334</v>
      </c>
      <c r="B66" s="111">
        <v>171.73636999999999</v>
      </c>
      <c r="C66" s="111">
        <f>MIN($B$54,$B$42,$B$30,$B$66,$B$78,$B$90,$B$102,$B$114)</f>
        <v>118.260238</v>
      </c>
      <c r="D66" s="111">
        <f>MAX($B$54,$B$42,$B$30,$B$66,$B$78,$B$90,$B$102,$B$114)</f>
        <v>195.37981099999999</v>
      </c>
      <c r="E66" s="112">
        <f t="shared" si="0"/>
        <v>77.119572999999988</v>
      </c>
    </row>
    <row r="67" spans="1:6" x14ac:dyDescent="0.2">
      <c r="A67" s="2">
        <v>41365</v>
      </c>
      <c r="B67" s="111">
        <v>173.014216</v>
      </c>
      <c r="C67" s="111">
        <f>MIN($B$55,$B$43,$B$31,$B$67,$B$79,$B$91,$B$103,$B$115)</f>
        <v>128.92501799999999</v>
      </c>
      <c r="D67" s="111">
        <f>MAX($B$55,$B$43,$B$31,$B$67,$B$79,$B$91,$B$103,$B$115)</f>
        <v>202.26539299999999</v>
      </c>
      <c r="E67" s="112">
        <f t="shared" si="0"/>
        <v>73.340374999999995</v>
      </c>
    </row>
    <row r="68" spans="1:6" x14ac:dyDescent="0.2">
      <c r="A68" s="2">
        <v>41395</v>
      </c>
      <c r="B68" s="111">
        <v>177.17407700000001</v>
      </c>
      <c r="C68" s="111">
        <f>MIN($B$56,$B$44,$B$32,$B$68,$B$80,$B$92,$B$104,$B$116)</f>
        <v>136.92056299999999</v>
      </c>
      <c r="D68" s="111">
        <f>MAX($B$56,$B$44,$B$32,$B$68,$B$80,$B$92,$B$104,$B$116)</f>
        <v>203.13744500000001</v>
      </c>
      <c r="E68" s="112">
        <f t="shared" si="0"/>
        <v>66.216882000000027</v>
      </c>
    </row>
    <row r="69" spans="1:6" x14ac:dyDescent="0.2">
      <c r="A69" s="2">
        <v>41426</v>
      </c>
      <c r="B69" s="111">
        <v>171.12356399999999</v>
      </c>
      <c r="C69" s="111">
        <f>MIN($B$57,$B$45,$B$33,$B$69,$B$81,$B$93,$B$105,$B$117)</f>
        <v>133.479434</v>
      </c>
      <c r="D69" s="111">
        <f>MAX($B$57,$B$45,$B$33,$B$69,$B$81,$B$93,$B$105,$B$117)</f>
        <v>197.92399</v>
      </c>
      <c r="E69" s="112">
        <f t="shared" si="0"/>
        <v>64.444556000000006</v>
      </c>
    </row>
    <row r="70" spans="1:6" x14ac:dyDescent="0.2">
      <c r="A70" s="2">
        <v>41456</v>
      </c>
      <c r="B70" s="111">
        <v>160.019272</v>
      </c>
      <c r="C70" s="111">
        <f>MIN($B$58,$B$46,$B$34,$B$70,$B$82,$B$94,$B$106,$B$118)</f>
        <v>125.869913</v>
      </c>
      <c r="D70" s="111">
        <f>MAX($B$58,$B$46,$B$34,$B$70,$B$82,$B$94,$B$106,$B$118)</f>
        <v>183.95845399999999</v>
      </c>
      <c r="E70" s="112">
        <f t="shared" si="0"/>
        <v>58.088540999999992</v>
      </c>
    </row>
    <row r="71" spans="1:6" x14ac:dyDescent="0.2">
      <c r="A71" s="2">
        <v>41487</v>
      </c>
      <c r="B71" s="111">
        <v>154.567047</v>
      </c>
      <c r="C71" s="111">
        <f>MIN($B$59,$B$47,$B$35,$B$71,$B$83,$B$95,$B$107,$B$119)</f>
        <v>121.36913199999999</v>
      </c>
      <c r="D71" s="111">
        <f>MAX($B$59,$B$47,$B$35,$B$71,$B$83,$B$95,$B$107,$B$119)</f>
        <v>178.536947</v>
      </c>
      <c r="E71" s="112">
        <f t="shared" si="0"/>
        <v>57.167815000000004</v>
      </c>
    </row>
    <row r="72" spans="1:6" x14ac:dyDescent="0.2">
      <c r="A72" s="2">
        <v>41518</v>
      </c>
      <c r="B72" s="111">
        <v>152.693941</v>
      </c>
      <c r="C72" s="111">
        <f>MIN($B$60,$B$48,$B$36,$B$72,$B$84,$B$96,$B$108,$B$120)</f>
        <v>124.54611800000001</v>
      </c>
      <c r="D72" s="111">
        <f>MAX($B$60,$B$48,$B$36,$B$72,$B$84,$B$96,$B$108,$B$120)</f>
        <v>182.01965100000001</v>
      </c>
      <c r="E72" s="112">
        <f t="shared" si="0"/>
        <v>57.473533000000003</v>
      </c>
    </row>
    <row r="73" spans="1:6" x14ac:dyDescent="0.2">
      <c r="A73" s="2">
        <v>41548</v>
      </c>
      <c r="B73" s="111">
        <v>154.19420600000001</v>
      </c>
      <c r="C73" s="111">
        <f>MIN($B$61,$B$49,$B$37,$B$73,$B$85,$B$97,$B$109,$B$121)</f>
        <v>136.96425400000001</v>
      </c>
      <c r="D73" s="111">
        <f>MAX($B$61,$B$49,$B$37,$B$73,$B$85,$B$97,$B$109,$B$121)</f>
        <v>186.39613399999999</v>
      </c>
      <c r="E73" s="112">
        <f t="shared" si="0"/>
        <v>49.431879999999978</v>
      </c>
    </row>
    <row r="74" spans="1:6" x14ac:dyDescent="0.2">
      <c r="A74" s="2">
        <v>41579</v>
      </c>
      <c r="B74" s="111">
        <v>156.24880999999999</v>
      </c>
      <c r="C74" s="111">
        <f>MIN($B$62,$B$50,$B$38,$B$74,$B$86,$B$98,$B$110,$B$122)</f>
        <v>142.59539599999999</v>
      </c>
      <c r="D74" s="111">
        <f>MAX($B$62,$B$50,$B$38,$B$74,$B$86,$B$98,$B$110,$B$122)</f>
        <v>188.594571</v>
      </c>
      <c r="E74" s="112">
        <f t="shared" si="0"/>
        <v>45.999175000000008</v>
      </c>
    </row>
    <row r="75" spans="1:6" x14ac:dyDescent="0.2">
      <c r="A75" s="2">
        <v>41609</v>
      </c>
      <c r="B75" s="111">
        <v>147.88424699999999</v>
      </c>
      <c r="C75" s="111">
        <f>MIN($B$63,$B$51,$B$39,$B$75,$B$87,$B$99,$B$111,$B$123)</f>
        <v>137.188896</v>
      </c>
      <c r="D75" s="111">
        <f>MAX($B$63,$B$51,$B$39,$B$75,$B$87,$B$99,$B$111,$B$123)</f>
        <v>195.54803699999999</v>
      </c>
      <c r="E75" s="112">
        <f t="shared" si="0"/>
        <v>58.359140999999994</v>
      </c>
    </row>
    <row r="76" spans="1:6" x14ac:dyDescent="0.2">
      <c r="A76" s="2">
        <v>41640</v>
      </c>
      <c r="B76" s="113">
        <v>133.70472699999999</v>
      </c>
      <c r="C76" s="113">
        <f>MIN($B$52,$B$40,$B$28,$B$64,$B$76,$B$88,$B$100,$B$112)</f>
        <v>133.70472699999999</v>
      </c>
      <c r="D76" s="113">
        <f>MAX($B$52,$B$40,$B$28,$B$64,$B$76,$B$88,$B$100,$B$112)</f>
        <v>187.203047</v>
      </c>
      <c r="E76" s="113">
        <f t="shared" si="0"/>
        <v>53.498320000000007</v>
      </c>
      <c r="F76" s="10"/>
    </row>
    <row r="77" spans="1:6" x14ac:dyDescent="0.2">
      <c r="A77" s="2">
        <v>41671</v>
      </c>
      <c r="B77" s="113">
        <v>119.90428300000001</v>
      </c>
      <c r="C77" s="113">
        <f>MIN($B$53,$B$41,$B$29,$B$65,$B$77,$B$89,$B$101,$B$113)</f>
        <v>119.90428300000001</v>
      </c>
      <c r="D77" s="113">
        <f>MAX($B$53,$B$41,$B$29,$B$65,$B$77,$B$89,$B$101,$B$113)</f>
        <v>187.06361799999999</v>
      </c>
      <c r="E77" s="113">
        <f t="shared" si="0"/>
        <v>67.159334999999984</v>
      </c>
      <c r="F77" s="10"/>
    </row>
    <row r="78" spans="1:6" x14ac:dyDescent="0.2">
      <c r="A78" s="2">
        <v>41699</v>
      </c>
      <c r="B78" s="113">
        <v>118.260238</v>
      </c>
      <c r="C78" s="113">
        <f>MIN($B$54,$B$42,$B$30,$B$66,$B$78,$B$90,$B$102,$B$114)</f>
        <v>118.260238</v>
      </c>
      <c r="D78" s="113">
        <f>MAX($B$54,$B$42,$B$30,$B$66,$B$78,$B$90,$B$102,$B$114)</f>
        <v>195.37981099999999</v>
      </c>
      <c r="E78" s="113">
        <f t="shared" si="0"/>
        <v>77.119572999999988</v>
      </c>
      <c r="F78" s="10"/>
    </row>
    <row r="79" spans="1:6" x14ac:dyDescent="0.2">
      <c r="A79" s="2">
        <v>41730</v>
      </c>
      <c r="B79" s="113">
        <v>128.92501799999999</v>
      </c>
      <c r="C79" s="113">
        <f>MIN($B$55,$B$43,$B$31,$B$67,$B$79,$B$91,$B$103,$B$115)</f>
        <v>128.92501799999999</v>
      </c>
      <c r="D79" s="113">
        <f>MAX($B$55,$B$43,$B$31,$B$67,$B$79,$B$91,$B$103,$B$115)</f>
        <v>202.26539299999999</v>
      </c>
      <c r="E79" s="113">
        <f t="shared" si="0"/>
        <v>73.340374999999995</v>
      </c>
    </row>
    <row r="80" spans="1:6" x14ac:dyDescent="0.2">
      <c r="A80" s="2">
        <v>41760</v>
      </c>
      <c r="B80" s="113">
        <v>136.92056299999999</v>
      </c>
      <c r="C80" s="113">
        <f>MIN($B$56,$B$44,$B$32,$B$68,$B$80,$B$92,$B$104,$B$116)</f>
        <v>136.92056299999999</v>
      </c>
      <c r="D80" s="113">
        <f>MAX($B$56,$B$44,$B$32,$B$68,$B$80,$B$92,$B$104,$B$116)</f>
        <v>203.13744500000001</v>
      </c>
      <c r="E80" s="113">
        <f t="shared" si="0"/>
        <v>66.216882000000027</v>
      </c>
    </row>
    <row r="81" spans="1:5" x14ac:dyDescent="0.2">
      <c r="A81" s="2">
        <v>41791</v>
      </c>
      <c r="B81" s="113">
        <v>133.479434</v>
      </c>
      <c r="C81" s="113">
        <f>MIN($B$57,$B$45,$B$33,$B$69,$B$81,$B$93,$B$105,$B$117)</f>
        <v>133.479434</v>
      </c>
      <c r="D81" s="113">
        <f>MAX($B$57,$B$45,$B$33,$B$69,$B$81,$B$93,$B$105,$B$117)</f>
        <v>197.92399</v>
      </c>
      <c r="E81" s="113">
        <f t="shared" si="0"/>
        <v>64.444556000000006</v>
      </c>
    </row>
    <row r="82" spans="1:5" x14ac:dyDescent="0.2">
      <c r="A82" s="2">
        <v>41821</v>
      </c>
      <c r="B82" s="113">
        <v>125.869913</v>
      </c>
      <c r="C82" s="113">
        <f>MIN($B$58,$B$46,$B$34,$B$70,$B$82,$B$94,$B$106,$B$118)</f>
        <v>125.869913</v>
      </c>
      <c r="D82" s="113">
        <f>MAX($B$58,$B$46,$B$34,$B$70,$B$82,$B$94,$B$106,$B$118)</f>
        <v>183.95845399999999</v>
      </c>
      <c r="E82" s="113">
        <f t="shared" si="0"/>
        <v>58.088540999999992</v>
      </c>
    </row>
    <row r="83" spans="1:5" x14ac:dyDescent="0.2">
      <c r="A83" s="2">
        <v>41852</v>
      </c>
      <c r="B83" s="113">
        <v>121.36913199999999</v>
      </c>
      <c r="C83" s="113">
        <f>MIN($B$59,$B$47,$B$35,$B$71,$B$83,$B$95,$B$107,$B$119)</f>
        <v>121.36913199999999</v>
      </c>
      <c r="D83" s="113">
        <f>MAX($B$59,$B$47,$B$35,$B$71,$B$83,$B$95,$B$107,$B$119)</f>
        <v>178.536947</v>
      </c>
      <c r="E83" s="113">
        <f t="shared" si="0"/>
        <v>57.167815000000004</v>
      </c>
    </row>
    <row r="84" spans="1:5" x14ac:dyDescent="0.2">
      <c r="A84" s="2">
        <v>41883</v>
      </c>
      <c r="B84" s="113">
        <v>124.54611800000001</v>
      </c>
      <c r="C84" s="113">
        <f>MIN($B$60,$B$48,$B$36,$B$72,$B$84,$B$96,$B$108,$B$120)</f>
        <v>124.54611800000001</v>
      </c>
      <c r="D84" s="113">
        <f>MAX($B$60,$B$48,$B$36,$B$72,$B$84,$B$96,$B$108,$B$120)</f>
        <v>182.01965100000001</v>
      </c>
      <c r="E84" s="113">
        <f t="shared" si="0"/>
        <v>57.473533000000003</v>
      </c>
    </row>
    <row r="85" spans="1:5" x14ac:dyDescent="0.2">
      <c r="A85" s="2">
        <v>41913</v>
      </c>
      <c r="B85" s="113">
        <v>136.96425400000001</v>
      </c>
      <c r="C85" s="113">
        <f>MIN($B$61,$B$49,$B$37,$B$73,$B$85,$B$97,$B$109,$B$121)</f>
        <v>136.96425400000001</v>
      </c>
      <c r="D85" s="113">
        <f>MAX($B$61,$B$49,$B$37,$B$73,$B$85,$B$97,$B$109,$B$121)</f>
        <v>186.39613399999999</v>
      </c>
      <c r="E85" s="113">
        <f t="shared" si="0"/>
        <v>49.431879999999978</v>
      </c>
    </row>
    <row r="86" spans="1:5" x14ac:dyDescent="0.2">
      <c r="A86" s="2">
        <v>41944</v>
      </c>
      <c r="B86" s="113">
        <v>142.59539599999999</v>
      </c>
      <c r="C86" s="113">
        <f>MIN($B$62,$B$50,$B$38,$B$74,$B$86,$B$98,$B$110,$B$122)</f>
        <v>142.59539599999999</v>
      </c>
      <c r="D86" s="113">
        <f>MAX($B$62,$B$50,$B$38,$B$74,$B$86,$B$98,$B$110,$B$122)</f>
        <v>188.594571</v>
      </c>
      <c r="E86" s="113">
        <f t="shared" si="0"/>
        <v>45.999175000000008</v>
      </c>
    </row>
    <row r="87" spans="1:5" x14ac:dyDescent="0.2">
      <c r="A87" s="2">
        <v>41974</v>
      </c>
      <c r="B87" s="113">
        <v>151.54845399999999</v>
      </c>
      <c r="C87" s="113">
        <f>MIN($B$63,$B$51,$B$39,$B$75,$B$87,$B$99,$B$111,$B$123)</f>
        <v>137.188896</v>
      </c>
      <c r="D87" s="113">
        <f>MAX($B$63,$B$51,$B$39,$B$75,$B$87,$B$99,$B$111,$B$123)</f>
        <v>195.54803699999999</v>
      </c>
      <c r="E87" s="113">
        <f t="shared" si="0"/>
        <v>58.359140999999994</v>
      </c>
    </row>
    <row r="88" spans="1:5" x14ac:dyDescent="0.2">
      <c r="A88" s="2">
        <v>42005</v>
      </c>
      <c r="B88" s="113">
        <v>154.389578</v>
      </c>
      <c r="C88" s="113">
        <f>MIN($B$52,$B$40,$B$28,$B$64,$B$76,$B$88,$B$100,$B$112)</f>
        <v>133.70472699999999</v>
      </c>
      <c r="D88" s="113">
        <f>MAX($B$52,$B$40,$B$28,$B$64,$B$76,$B$88,$B$100,$B$112)</f>
        <v>187.203047</v>
      </c>
      <c r="E88" s="113">
        <f t="shared" si="0"/>
        <v>53.498320000000007</v>
      </c>
    </row>
    <row r="89" spans="1:5" x14ac:dyDescent="0.2">
      <c r="A89" s="2">
        <v>42036</v>
      </c>
      <c r="B89" s="113">
        <v>149.07128700000001</v>
      </c>
      <c r="C89" s="113">
        <f>MIN($B$53,$B$41,$B$29,$B$65,$B$77,$B$89,$B$101,$B$113)</f>
        <v>119.90428300000001</v>
      </c>
      <c r="D89" s="113">
        <f>MAX($B$53,$B$41,$B$29,$B$65,$B$77,$B$89,$B$101,$B$113)</f>
        <v>187.06361799999999</v>
      </c>
      <c r="E89" s="113">
        <f t="shared" si="0"/>
        <v>67.159334999999984</v>
      </c>
    </row>
    <row r="90" spans="1:5" x14ac:dyDescent="0.2">
      <c r="A90" s="2">
        <v>42064</v>
      </c>
      <c r="B90" s="113">
        <v>154.346698</v>
      </c>
      <c r="C90" s="113">
        <f>MIN($B$54,$B$42,$B$30,$B$66,$B$78,$B$90,$B$102,$B$114)</f>
        <v>118.260238</v>
      </c>
      <c r="D90" s="113">
        <f>MAX($B$54,$B$42,$B$30,$B$66,$B$78,$B$90,$B$102,$B$114)</f>
        <v>195.37981099999999</v>
      </c>
      <c r="E90" s="113">
        <f t="shared" si="0"/>
        <v>77.119572999999988</v>
      </c>
    </row>
    <row r="91" spans="1:5" x14ac:dyDescent="0.2">
      <c r="A91" s="2">
        <v>42095</v>
      </c>
      <c r="B91" s="113">
        <v>167.06340900000001</v>
      </c>
      <c r="C91" s="113">
        <f>MIN($B$55,$B$43,$B$31,$B$67,$B$79,$B$91,$B$103,$B$115)</f>
        <v>128.92501799999999</v>
      </c>
      <c r="D91" s="113">
        <f>MAX($B$55,$B$43,$B$31,$B$67,$B$79,$B$91,$B$103,$B$115)</f>
        <v>202.26539299999999</v>
      </c>
      <c r="E91" s="113">
        <f t="shared" si="0"/>
        <v>73.340374999999995</v>
      </c>
    </row>
    <row r="92" spans="1:5" x14ac:dyDescent="0.2">
      <c r="A92" s="2">
        <v>42125</v>
      </c>
      <c r="B92" s="113">
        <v>172.809335</v>
      </c>
      <c r="C92" s="113">
        <f>MIN($B$56,$B$44,$B$32,$B$68,$B$80,$B$92,$B$104,$B$116)</f>
        <v>136.92056299999999</v>
      </c>
      <c r="D92" s="113">
        <f>MAX($B$56,$B$44,$B$32,$B$68,$B$80,$B$92,$B$104,$B$116)</f>
        <v>203.13744500000001</v>
      </c>
      <c r="E92" s="113">
        <f t="shared" ref="E92:E147" si="1">D92-C92</f>
        <v>66.216882000000027</v>
      </c>
    </row>
    <row r="93" spans="1:5" x14ac:dyDescent="0.2">
      <c r="A93" s="2">
        <v>42156</v>
      </c>
      <c r="B93" s="113">
        <v>166.43659700000001</v>
      </c>
      <c r="C93" s="113">
        <f>MIN($B$57,$B$45,$B$33,$B$69,$B$81,$B$93,$B$105,$B$117)</f>
        <v>133.479434</v>
      </c>
      <c r="D93" s="113">
        <f>MAX($B$57,$B$45,$B$33,$B$69,$B$81,$B$93,$B$105,$B$117)</f>
        <v>197.92399</v>
      </c>
      <c r="E93" s="113">
        <f t="shared" si="1"/>
        <v>64.444556000000006</v>
      </c>
    </row>
    <row r="94" spans="1:5" x14ac:dyDescent="0.2">
      <c r="A94" s="2">
        <v>42186</v>
      </c>
      <c r="B94" s="113">
        <v>157.93807699999999</v>
      </c>
      <c r="C94" s="113">
        <f>MIN($B$58,$B$46,$B$34,$B$70,$B$82,$B$94,$B$106,$B$118)</f>
        <v>125.869913</v>
      </c>
      <c r="D94" s="113">
        <f>MAX($B$58,$B$46,$B$34,$B$70,$B$82,$B$94,$B$106,$B$118)</f>
        <v>183.95845399999999</v>
      </c>
      <c r="E94" s="113">
        <f t="shared" si="1"/>
        <v>58.088540999999992</v>
      </c>
    </row>
    <row r="95" spans="1:5" x14ac:dyDescent="0.2">
      <c r="A95" s="2">
        <v>42217</v>
      </c>
      <c r="B95" s="113">
        <v>155.95185499999999</v>
      </c>
      <c r="C95" s="113">
        <f>MIN($B$59,$B$47,$B$35,$B$71,$B$83,$B$95,$B$107,$B$119)</f>
        <v>121.36913199999999</v>
      </c>
      <c r="D95" s="113">
        <f>MAX($B$59,$B$47,$B$35,$B$71,$B$83,$B$95,$B$107,$B$119)</f>
        <v>178.536947</v>
      </c>
      <c r="E95" s="113">
        <f t="shared" si="1"/>
        <v>57.167815000000004</v>
      </c>
    </row>
    <row r="96" spans="1:5" x14ac:dyDescent="0.2">
      <c r="A96" s="2">
        <v>42248</v>
      </c>
      <c r="B96" s="113">
        <v>162.108619</v>
      </c>
      <c r="C96" s="113">
        <f>MIN($B$60,$B$48,$B$36,$B$72,$B$84,$B$96,$B$108,$B$120)</f>
        <v>124.54611800000001</v>
      </c>
      <c r="D96" s="113">
        <f>MAX($B$60,$B$48,$B$36,$B$72,$B$84,$B$96,$B$108,$B$120)</f>
        <v>182.01965100000001</v>
      </c>
      <c r="E96" s="113">
        <f t="shared" si="1"/>
        <v>57.473533000000003</v>
      </c>
    </row>
    <row r="97" spans="1:5" x14ac:dyDescent="0.2">
      <c r="A97" s="2">
        <v>42278</v>
      </c>
      <c r="B97" s="113">
        <v>175.587987</v>
      </c>
      <c r="C97" s="113">
        <f>MIN($B$61,$B$49,$B$37,$B$73,$B$85,$B$97,$B$109,$B$121)</f>
        <v>136.96425400000001</v>
      </c>
      <c r="D97" s="113">
        <f>MAX($B$61,$B$49,$B$37,$B$73,$B$85,$B$97,$B$109,$B$121)</f>
        <v>186.39613399999999</v>
      </c>
      <c r="E97" s="113">
        <f t="shared" si="1"/>
        <v>49.431879999999978</v>
      </c>
    </row>
    <row r="98" spans="1:5" x14ac:dyDescent="0.2">
      <c r="A98" s="2">
        <v>42309</v>
      </c>
      <c r="B98" s="113">
        <v>188.594571</v>
      </c>
      <c r="C98" s="113">
        <f>MIN($B$62,$B$50,$B$38,$B$74,$B$86,$B$98,$B$110,$B$122)</f>
        <v>142.59539599999999</v>
      </c>
      <c r="D98" s="113">
        <f>MAX($B$62,$B$50,$B$38,$B$74,$B$86,$B$98,$B$110,$B$122)</f>
        <v>188.594571</v>
      </c>
      <c r="E98" s="113">
        <f t="shared" si="1"/>
        <v>45.999175000000008</v>
      </c>
    </row>
    <row r="99" spans="1:5" x14ac:dyDescent="0.2">
      <c r="A99" s="2">
        <v>42339</v>
      </c>
      <c r="B99" s="113">
        <v>195.54803699999999</v>
      </c>
      <c r="C99" s="113">
        <f>MIN($B$63,$B$51,$B$39,$B$75,$B$87,$B$99,$B$111,$B$123)</f>
        <v>137.188896</v>
      </c>
      <c r="D99" s="113">
        <f>MAX($B$63,$B$51,$B$39,$B$75,$B$87,$B$99,$B$111,$B$123)</f>
        <v>195.54803699999999</v>
      </c>
      <c r="E99" s="113">
        <f t="shared" si="1"/>
        <v>58.359140999999994</v>
      </c>
    </row>
    <row r="100" spans="1:5" x14ac:dyDescent="0.2">
      <c r="A100" s="2">
        <v>42370</v>
      </c>
      <c r="B100" s="113">
        <v>187.203047</v>
      </c>
      <c r="C100" s="113">
        <f>MIN($B$52,$B$40,$B$28,$B$64,$B$76,$B$88,$B$100,$B$112)</f>
        <v>133.70472699999999</v>
      </c>
      <c r="D100" s="113">
        <f>MAX($B$52,$B$40,$B$28,$B$64,$B$76,$B$88,$B$100,$B$112)</f>
        <v>187.203047</v>
      </c>
      <c r="E100" s="113">
        <f t="shared" si="1"/>
        <v>53.498320000000007</v>
      </c>
    </row>
    <row r="101" spans="1:5" x14ac:dyDescent="0.2">
      <c r="A101" s="2">
        <v>42401</v>
      </c>
      <c r="B101" s="113">
        <v>187.06361799999999</v>
      </c>
      <c r="C101" s="113">
        <f>MIN($B$53,$B$41,$B$29,$B$65,$B$77,$B$89,$B$101,$B$113)</f>
        <v>119.90428300000001</v>
      </c>
      <c r="D101" s="113">
        <f>MAX($B$53,$B$41,$B$29,$B$65,$B$77,$B$89,$B$101,$B$113)</f>
        <v>187.06361799999999</v>
      </c>
      <c r="E101" s="113">
        <f t="shared" si="1"/>
        <v>67.159334999999984</v>
      </c>
    </row>
    <row r="102" spans="1:5" x14ac:dyDescent="0.2">
      <c r="A102" s="2">
        <v>42430</v>
      </c>
      <c r="B102" s="113">
        <v>191.55273500000001</v>
      </c>
      <c r="C102" s="113">
        <f>MIN($B$54,$B$42,$B$30,$B$66,$B$78,$B$90,$B$102,$B$114)</f>
        <v>118.260238</v>
      </c>
      <c r="D102" s="113">
        <f>MAX($B$54,$B$42,$B$30,$B$66,$B$78,$B$90,$B$102,$B$114)</f>
        <v>195.37981099999999</v>
      </c>
      <c r="E102" s="113">
        <f t="shared" si="1"/>
        <v>77.119572999999988</v>
      </c>
    </row>
    <row r="103" spans="1:5" x14ac:dyDescent="0.2">
      <c r="A103" s="2">
        <v>42461</v>
      </c>
      <c r="B103" s="113">
        <v>193.18521200000001</v>
      </c>
      <c r="C103" s="113">
        <f>MIN($B$55,$B$43,$B$31,$B$67,$B$79,$B$91,$B$103,$B$115)</f>
        <v>128.92501799999999</v>
      </c>
      <c r="D103" s="113">
        <f>MAX($B$55,$B$43,$B$31,$B$67,$B$79,$B$91,$B$103,$B$115)</f>
        <v>202.26539299999999</v>
      </c>
      <c r="E103" s="113">
        <f t="shared" si="1"/>
        <v>73.340374999999995</v>
      </c>
    </row>
    <row r="104" spans="1:5" x14ac:dyDescent="0.2">
      <c r="A104" s="2">
        <v>42491</v>
      </c>
      <c r="B104" s="113">
        <v>192.41693000000001</v>
      </c>
      <c r="C104" s="113">
        <f>MIN($B$56,$B$44,$B$32,$B$68,$B$80,$B$92,$B$104,$B$116)</f>
        <v>136.92056299999999</v>
      </c>
      <c r="D104" s="113">
        <f>MAX($B$56,$B$44,$B$32,$B$68,$B$80,$B$92,$B$104,$B$116)</f>
        <v>203.13744500000001</v>
      </c>
      <c r="E104" s="113">
        <f t="shared" si="1"/>
        <v>66.216882000000027</v>
      </c>
    </row>
    <row r="105" spans="1:5" x14ac:dyDescent="0.2">
      <c r="A105" s="2">
        <v>42522</v>
      </c>
      <c r="B105" s="113">
        <v>182.086476</v>
      </c>
      <c r="C105" s="113">
        <f>MIN($B$57,$B$45,$B$33,$B$69,$B$81,$B$93,$B$105,$B$117)</f>
        <v>133.479434</v>
      </c>
      <c r="D105" s="113">
        <f>MAX($B$57,$B$45,$B$33,$B$69,$B$81,$B$93,$B$105,$B$117)</f>
        <v>197.92399</v>
      </c>
      <c r="E105" s="113">
        <f t="shared" si="1"/>
        <v>64.444556000000006</v>
      </c>
    </row>
    <row r="106" spans="1:5" x14ac:dyDescent="0.2">
      <c r="A106" s="2">
        <v>42552</v>
      </c>
      <c r="B106" s="113">
        <v>168.11860899999999</v>
      </c>
      <c r="C106" s="113">
        <f>MIN($B$58,$B$46,$B$34,$B$70,$B$82,$B$94,$B$106,$B$118)</f>
        <v>125.869913</v>
      </c>
      <c r="D106" s="113">
        <f>MAX($B$58,$B$46,$B$34,$B$70,$B$82,$B$94,$B$106,$B$118)</f>
        <v>183.95845399999999</v>
      </c>
      <c r="E106" s="113">
        <f t="shared" si="1"/>
        <v>58.088540999999992</v>
      </c>
    </row>
    <row r="107" spans="1:5" x14ac:dyDescent="0.2">
      <c r="A107" s="2">
        <v>42583</v>
      </c>
      <c r="B107" s="113">
        <v>158.908174</v>
      </c>
      <c r="C107" s="113">
        <f>MIN($B$59,$B$47,$B$35,$B$71,$B$83,$B$95,$B$107,$B$119)</f>
        <v>121.36913199999999</v>
      </c>
      <c r="D107" s="113">
        <f>MAX($B$59,$B$47,$B$35,$B$71,$B$83,$B$95,$B$107,$B$119)</f>
        <v>178.536947</v>
      </c>
      <c r="E107" s="113">
        <f t="shared" si="1"/>
        <v>57.167815000000004</v>
      </c>
    </row>
    <row r="108" spans="1:5" x14ac:dyDescent="0.2">
      <c r="A108" s="2">
        <v>42614</v>
      </c>
      <c r="B108" s="113">
        <v>156.56690900000001</v>
      </c>
      <c r="C108" s="113">
        <f>MIN($B$60,$B$48,$B$36,$B$72,$B$84,$B$96,$B$108,$B$120)</f>
        <v>124.54611800000001</v>
      </c>
      <c r="D108" s="113">
        <f>MAX($B$60,$B$48,$B$36,$B$72,$B$84,$B$96,$B$108,$B$120)</f>
        <v>182.01965100000001</v>
      </c>
      <c r="E108" s="113">
        <f t="shared" si="1"/>
        <v>57.473533000000003</v>
      </c>
    </row>
    <row r="109" spans="1:5" x14ac:dyDescent="0.2">
      <c r="A109" s="2">
        <v>42644</v>
      </c>
      <c r="B109" s="113">
        <v>160.93226000000001</v>
      </c>
      <c r="C109" s="113">
        <f>MIN($B$61,$B$49,$B$37,$B$73,$B$85,$B$97,$B$109,$B$121)</f>
        <v>136.96425400000001</v>
      </c>
      <c r="D109" s="113">
        <f>MAX($B$61,$B$49,$B$37,$B$73,$B$85,$B$97,$B$109,$B$121)</f>
        <v>186.39613399999999</v>
      </c>
      <c r="E109" s="113">
        <f t="shared" si="1"/>
        <v>49.431879999999978</v>
      </c>
    </row>
    <row r="110" spans="1:5" x14ac:dyDescent="0.2">
      <c r="A110" s="2">
        <v>42675</v>
      </c>
      <c r="B110" s="113">
        <v>170.27655799999999</v>
      </c>
      <c r="C110" s="113">
        <f>MIN($B$62,$B$50,$B$38,$B$74,$B$86,$B$98,$B$110,$B$122)</f>
        <v>142.59539599999999</v>
      </c>
      <c r="D110" s="113">
        <f>MAX($B$62,$B$50,$B$38,$B$74,$B$86,$B$98,$B$110,$B$122)</f>
        <v>188.594571</v>
      </c>
      <c r="E110" s="113">
        <f t="shared" si="1"/>
        <v>45.999175000000008</v>
      </c>
    </row>
    <row r="111" spans="1:5" x14ac:dyDescent="0.2">
      <c r="A111" s="2">
        <v>42705</v>
      </c>
      <c r="B111" s="113">
        <v>162.00901400000001</v>
      </c>
      <c r="C111" s="113">
        <f>MIN($B$63,$B$51,$B$39,$B$75,$B$87,$B$99,$B$111,$B$123)</f>
        <v>137.188896</v>
      </c>
      <c r="D111" s="113">
        <f>MAX($B$63,$B$51,$B$39,$B$75,$B$87,$B$99,$B$111,$B$123)</f>
        <v>195.54803699999999</v>
      </c>
      <c r="E111" s="113">
        <f t="shared" si="1"/>
        <v>58.359140999999994</v>
      </c>
    </row>
    <row r="112" spans="1:5" x14ac:dyDescent="0.2">
      <c r="A112" s="2">
        <v>42736</v>
      </c>
      <c r="B112" s="113">
        <v>156.20704900000001</v>
      </c>
      <c r="C112" s="113">
        <f>MIN($B$52,$B$40,$B$28,$B$64,$B$76,$B$88,$B$100,$B$112)</f>
        <v>133.70472699999999</v>
      </c>
      <c r="D112" s="113">
        <f>MAX($B$52,$B$40,$B$28,$B$64,$B$76,$B$88,$B$100,$B$112)</f>
        <v>187.203047</v>
      </c>
      <c r="E112" s="113">
        <f t="shared" si="1"/>
        <v>53.498320000000007</v>
      </c>
    </row>
    <row r="113" spans="1:5" x14ac:dyDescent="0.2">
      <c r="A113" s="2">
        <v>42767</v>
      </c>
      <c r="B113" s="113">
        <v>160.48021800000001</v>
      </c>
      <c r="C113" s="113">
        <f>MIN($B$53,$B$41,$B$29,$B$65,$B$77,$B$89,$B$101,$B$113)</f>
        <v>119.90428300000001</v>
      </c>
      <c r="D113" s="113">
        <f>MAX($B$53,$B$41,$B$29,$B$65,$B$77,$B$89,$B$101,$B$113)</f>
        <v>187.06361799999999</v>
      </c>
      <c r="E113" s="113">
        <f t="shared" si="1"/>
        <v>67.159334999999984</v>
      </c>
    </row>
    <row r="114" spans="1:5" x14ac:dyDescent="0.2">
      <c r="A114" s="2">
        <v>42795</v>
      </c>
      <c r="B114" s="113">
        <v>161.730985</v>
      </c>
      <c r="C114" s="113">
        <f>MIN($B$54,$B$42,$B$30,$B$66,$B$78,$B$90,$B$102,$B$114)</f>
        <v>118.260238</v>
      </c>
      <c r="D114" s="113">
        <f>MAX($B$54,$B$42,$B$30,$B$66,$B$78,$B$90,$B$102,$B$114)</f>
        <v>195.37981099999999</v>
      </c>
      <c r="E114" s="113">
        <f t="shared" si="1"/>
        <v>77.119572999999988</v>
      </c>
    </row>
    <row r="115" spans="1:5" x14ac:dyDescent="0.2">
      <c r="A115" s="2">
        <v>42826</v>
      </c>
      <c r="B115" s="113">
        <v>163.768969</v>
      </c>
      <c r="C115" s="113">
        <f>MIN($B$55,$B$43,$B$31,$B$67,$B$79,$B$91,$B$103,$B$115)</f>
        <v>128.92501799999999</v>
      </c>
      <c r="D115" s="113">
        <f>MAX($B$55,$B$43,$B$31,$B$67,$B$79,$B$91,$B$103,$B$115)</f>
        <v>202.26539299999999</v>
      </c>
      <c r="E115" s="113">
        <f t="shared" si="1"/>
        <v>73.340374999999995</v>
      </c>
    </row>
    <row r="116" spans="1:5" x14ac:dyDescent="0.2">
      <c r="A116" s="2">
        <v>42856</v>
      </c>
      <c r="B116" s="113">
        <v>162.36142000000001</v>
      </c>
      <c r="C116" s="113">
        <f>MIN($B$56,$B$44,$B$32,$B$68,$B$80,$B$92,$B$104,$B$116)</f>
        <v>136.92056299999999</v>
      </c>
      <c r="D116" s="113">
        <f>MAX($B$56,$B$44,$B$32,$B$68,$B$80,$B$92,$B$104,$B$116)</f>
        <v>203.13744500000001</v>
      </c>
      <c r="E116" s="113">
        <f t="shared" si="1"/>
        <v>66.216882000000027</v>
      </c>
    </row>
    <row r="117" spans="1:5" x14ac:dyDescent="0.2">
      <c r="A117" s="2">
        <v>42887</v>
      </c>
      <c r="B117" s="113">
        <v>157.78437500000001</v>
      </c>
      <c r="C117" s="113">
        <f>MIN($B$57,$B$45,$B$33,$B$69,$B$81,$B$93,$B$105,$B$117)</f>
        <v>133.479434</v>
      </c>
      <c r="D117" s="113">
        <f>MAX($B$57,$B$45,$B$33,$B$69,$B$81,$B$93,$B$105,$B$117)</f>
        <v>197.92399</v>
      </c>
      <c r="E117" s="113">
        <f t="shared" si="1"/>
        <v>64.444556000000006</v>
      </c>
    </row>
    <row r="118" spans="1:5" x14ac:dyDescent="0.2">
      <c r="A118" s="2">
        <v>42917</v>
      </c>
      <c r="B118" s="113">
        <v>145.43485000000001</v>
      </c>
      <c r="C118" s="113">
        <f>MIN($B$58,$B$46,$B$34,$B$70,$B$82,$B$94,$B$106,$B$118)</f>
        <v>125.869913</v>
      </c>
      <c r="D118" s="113">
        <f>MAX($B$58,$B$46,$B$34,$B$70,$B$82,$B$94,$B$106,$B$118)</f>
        <v>183.95845399999999</v>
      </c>
      <c r="E118" s="113">
        <f t="shared" si="1"/>
        <v>58.088540999999992</v>
      </c>
    </row>
    <row r="119" spans="1:5" x14ac:dyDescent="0.2">
      <c r="A119" s="2">
        <v>42948</v>
      </c>
      <c r="B119" s="113">
        <v>141.770792</v>
      </c>
      <c r="C119" s="113">
        <f>MIN($B$59,$B$47,$B$35,$B$71,$B$83,$B$95,$B$107,$B$119)</f>
        <v>121.36913199999999</v>
      </c>
      <c r="D119" s="113">
        <f>MAX($B$59,$B$47,$B$35,$B$71,$B$83,$B$95,$B$107,$B$119)</f>
        <v>178.536947</v>
      </c>
      <c r="E119" s="113">
        <f t="shared" si="1"/>
        <v>57.167815000000004</v>
      </c>
    </row>
    <row r="120" spans="1:5" x14ac:dyDescent="0.2">
      <c r="A120" s="2">
        <v>42979</v>
      </c>
      <c r="B120" s="113">
        <v>139.36282</v>
      </c>
      <c r="C120" s="113">
        <f>MIN($B$60,$B$48,$B$36,$B$72,$B$84,$B$96,$B$108,$B$120)</f>
        <v>124.54611800000001</v>
      </c>
      <c r="D120" s="113">
        <f>MAX($B$60,$B$48,$B$36,$B$72,$B$84,$B$96,$B$108,$B$120)</f>
        <v>182.01965100000001</v>
      </c>
      <c r="E120" s="113">
        <f t="shared" si="1"/>
        <v>57.473533000000003</v>
      </c>
    </row>
    <row r="121" spans="1:5" x14ac:dyDescent="0.2">
      <c r="A121" s="2">
        <v>43009</v>
      </c>
      <c r="B121" s="113">
        <v>141.242144</v>
      </c>
      <c r="C121" s="113">
        <f>MIN($B$61,$B$49,$B$37,$B$73,$B$85,$B$97,$B$109,$B$121)</f>
        <v>136.96425400000001</v>
      </c>
      <c r="D121" s="113">
        <f>MAX($B$61,$B$49,$B$37,$B$73,$B$85,$B$97,$B$109,$B$121)</f>
        <v>186.39613399999999</v>
      </c>
      <c r="E121" s="113">
        <f t="shared" si="1"/>
        <v>49.431879999999978</v>
      </c>
    </row>
    <row r="122" spans="1:5" x14ac:dyDescent="0.2">
      <c r="A122" s="2">
        <v>43040</v>
      </c>
      <c r="B122" s="113">
        <v>143.24569199999999</v>
      </c>
      <c r="C122" s="113">
        <f>MIN($B$62,$B$50,$B$38,$B$74,$B$86,$B$98,$B$110,$B$122)</f>
        <v>142.59539599999999</v>
      </c>
      <c r="D122" s="113">
        <f>MAX($B$62,$B$50,$B$38,$B$74,$B$86,$B$98,$B$110,$B$122)</f>
        <v>188.594571</v>
      </c>
      <c r="E122" s="113">
        <f t="shared" si="1"/>
        <v>45.999175000000008</v>
      </c>
    </row>
    <row r="123" spans="1:5" x14ac:dyDescent="0.2">
      <c r="A123" s="2">
        <v>43070</v>
      </c>
      <c r="B123" s="113">
        <v>137.188896</v>
      </c>
      <c r="C123" s="113">
        <f>MIN($B$63,$B$51,$B$39,$B$75,$B$87,$B$99,$B$111,$B$123)</f>
        <v>137.188896</v>
      </c>
      <c r="D123" s="113">
        <f>MAX($B$63,$B$51,$B$39,$B$75,$B$87,$B$99,$B$111,$B$123)</f>
        <v>195.54803699999999</v>
      </c>
      <c r="E123" s="113">
        <f t="shared" si="1"/>
        <v>58.359140999999994</v>
      </c>
    </row>
    <row r="124" spans="1:5" x14ac:dyDescent="0.2">
      <c r="A124" s="2">
        <v>43101</v>
      </c>
      <c r="B124" s="113">
        <v>131.3586</v>
      </c>
      <c r="C124" s="113">
        <f>MIN($B$52,$B$40,$B$28,$B$64,$B$76,$B$88,$B$100,$B$112)</f>
        <v>133.70472699999999</v>
      </c>
      <c r="D124" s="113">
        <f>MAX($B$52,$B$40,$B$28,$B$64,$B$76,$B$88,$B$100,$B$112)</f>
        <v>187.203047</v>
      </c>
      <c r="E124" s="113">
        <f t="shared" si="1"/>
        <v>53.498320000000007</v>
      </c>
    </row>
    <row r="125" spans="1:5" x14ac:dyDescent="0.2">
      <c r="A125" s="2">
        <v>43132</v>
      </c>
      <c r="B125" s="113">
        <v>129.27189999999999</v>
      </c>
      <c r="C125" s="113">
        <f>MIN($B$53,$B$41,$B$29,$B$65,$B$77,$B$89,$B$101,$B$113)</f>
        <v>119.90428300000001</v>
      </c>
      <c r="D125" s="113">
        <f>MAX($B$53,$B$41,$B$29,$B$65,$B$77,$B$89,$B$101,$B$113)</f>
        <v>187.06361799999999</v>
      </c>
      <c r="E125" s="113">
        <f t="shared" si="1"/>
        <v>67.159334999999984</v>
      </c>
    </row>
    <row r="126" spans="1:5" x14ac:dyDescent="0.2">
      <c r="A126" s="2">
        <v>43160</v>
      </c>
      <c r="B126" s="113">
        <v>135.16290000000001</v>
      </c>
      <c r="C126" s="113">
        <f>MIN($B$54,$B$42,$B$30,$B$66,$B$78,$B$90,$B$102,$B$114)</f>
        <v>118.260238</v>
      </c>
      <c r="D126" s="113">
        <f>MAX($B$54,$B$42,$B$30,$B$66,$B$78,$B$90,$B$102,$B$114)</f>
        <v>195.37981099999999</v>
      </c>
      <c r="E126" s="113">
        <f t="shared" si="1"/>
        <v>77.119572999999988</v>
      </c>
    </row>
    <row r="127" spans="1:5" x14ac:dyDescent="0.2">
      <c r="A127" s="2">
        <v>43191</v>
      </c>
      <c r="B127" s="113">
        <v>135.79220000000001</v>
      </c>
      <c r="C127" s="113">
        <f>MIN($B$55,$B$43,$B$31,$B$67,$B$79,$B$91,$B$103,$B$115)</f>
        <v>128.92501799999999</v>
      </c>
      <c r="D127" s="113">
        <f>MAX($B$55,$B$43,$B$31,$B$67,$B$79,$B$91,$B$103,$B$115)</f>
        <v>202.26539299999999</v>
      </c>
      <c r="E127" s="113">
        <f t="shared" si="1"/>
        <v>73.340374999999995</v>
      </c>
    </row>
    <row r="128" spans="1:5" x14ac:dyDescent="0.2">
      <c r="A128" s="2">
        <v>43221</v>
      </c>
      <c r="B128" s="113">
        <v>137.2826</v>
      </c>
      <c r="C128" s="113">
        <f>MIN($B$56,$B$44,$B$32,$B$68,$B$80,$B$92,$B$104,$B$116)</f>
        <v>136.92056299999999</v>
      </c>
      <c r="D128" s="113">
        <f>MAX($B$56,$B$44,$B$32,$B$68,$B$80,$B$92,$B$104,$B$116)</f>
        <v>203.13744500000001</v>
      </c>
      <c r="E128" s="113">
        <f t="shared" si="1"/>
        <v>66.216882000000027</v>
      </c>
    </row>
    <row r="129" spans="1:5" x14ac:dyDescent="0.2">
      <c r="A129" s="2">
        <v>43252</v>
      </c>
      <c r="B129" s="113">
        <v>132.23169999999999</v>
      </c>
      <c r="C129" s="113">
        <f>MIN($B$57,$B$45,$B$33,$B$69,$B$81,$B$93,$B$105,$B$117)</f>
        <v>133.479434</v>
      </c>
      <c r="D129" s="113">
        <f>MAX($B$57,$B$45,$B$33,$B$69,$B$81,$B$93,$B$105,$B$117)</f>
        <v>197.92399</v>
      </c>
      <c r="E129" s="113">
        <f t="shared" si="1"/>
        <v>64.444556000000006</v>
      </c>
    </row>
    <row r="130" spans="1:5" x14ac:dyDescent="0.2">
      <c r="A130" s="2">
        <v>43282</v>
      </c>
      <c r="B130" s="113">
        <v>124.7834</v>
      </c>
      <c r="C130" s="113">
        <f>MIN($B$58,$B$46,$B$34,$B$70,$B$82,$B$94,$B$106,$B$118)</f>
        <v>125.869913</v>
      </c>
      <c r="D130" s="113">
        <f>MAX($B$58,$B$46,$B$34,$B$70,$B$82,$B$94,$B$106,$B$118)</f>
        <v>183.95845399999999</v>
      </c>
      <c r="E130" s="113">
        <f t="shared" si="1"/>
        <v>58.088540999999992</v>
      </c>
    </row>
    <row r="131" spans="1:5" x14ac:dyDescent="0.2">
      <c r="A131" s="2">
        <v>43313</v>
      </c>
      <c r="B131" s="113">
        <v>120.8152</v>
      </c>
      <c r="C131" s="113">
        <f>MIN($B$59,$B$47,$B$35,$B$71,$B$83,$B$95,$B$107,$B$119)</f>
        <v>121.36913199999999</v>
      </c>
      <c r="D131" s="113">
        <f>MAX($B$59,$B$47,$B$35,$B$71,$B$83,$B$95,$B$107,$B$119)</f>
        <v>178.536947</v>
      </c>
      <c r="E131" s="113">
        <f t="shared" si="1"/>
        <v>57.167815000000004</v>
      </c>
    </row>
    <row r="132" spans="1:5" x14ac:dyDescent="0.2">
      <c r="A132" s="2">
        <v>43344</v>
      </c>
      <c r="B132" s="113">
        <v>119.157</v>
      </c>
      <c r="C132" s="113">
        <f>MIN($B$60,$B$48,$B$36,$B$72,$B$84,$B$96,$B$108,$B$120)</f>
        <v>124.54611800000001</v>
      </c>
      <c r="D132" s="113">
        <f>MAX($B$60,$B$48,$B$36,$B$72,$B$84,$B$96,$B$108,$B$120)</f>
        <v>182.01965100000001</v>
      </c>
      <c r="E132" s="113">
        <f t="shared" si="1"/>
        <v>57.473533000000003</v>
      </c>
    </row>
    <row r="133" spans="1:5" x14ac:dyDescent="0.2">
      <c r="A133" s="2">
        <v>43374</v>
      </c>
      <c r="B133" s="113">
        <v>124.14709999999999</v>
      </c>
      <c r="C133" s="113">
        <f>MIN($B$61,$B$49,$B$37,$B$73,$B$85,$B$97,$B$109,$B$121)</f>
        <v>136.96425400000001</v>
      </c>
      <c r="D133" s="113">
        <f>MAX($B$61,$B$49,$B$37,$B$73,$B$85,$B$97,$B$109,$B$121)</f>
        <v>186.39613399999999</v>
      </c>
      <c r="E133" s="113">
        <f t="shared" si="1"/>
        <v>49.431879999999978</v>
      </c>
    </row>
    <row r="134" spans="1:5" x14ac:dyDescent="0.2">
      <c r="A134" s="2">
        <v>43405</v>
      </c>
      <c r="B134" s="113">
        <v>129.2876</v>
      </c>
      <c r="C134" s="113">
        <f>MIN($B$62,$B$50,$B$38,$B$74,$B$86,$B$98,$B$110,$B$122)</f>
        <v>142.59539599999999</v>
      </c>
      <c r="D134" s="113">
        <f>MAX($B$62,$B$50,$B$38,$B$74,$B$86,$B$98,$B$110,$B$122)</f>
        <v>188.594571</v>
      </c>
      <c r="E134" s="113">
        <f t="shared" si="1"/>
        <v>45.999175000000008</v>
      </c>
    </row>
    <row r="135" spans="1:5" x14ac:dyDescent="0.2">
      <c r="A135" s="2">
        <v>43435</v>
      </c>
      <c r="B135" s="113">
        <v>127.1681</v>
      </c>
      <c r="C135" s="113">
        <f>MIN($B$63,$B$51,$B$39,$B$75,$B$87,$B$99,$B$111,$B$123)</f>
        <v>137.188896</v>
      </c>
      <c r="D135" s="113">
        <f>MAX($B$63,$B$51,$B$39,$B$75,$B$87,$B$99,$B$111,$B$123)</f>
        <v>195.54803699999999</v>
      </c>
      <c r="E135" s="113">
        <f t="shared" si="1"/>
        <v>58.359140999999994</v>
      </c>
    </row>
    <row r="136" spans="1:5" x14ac:dyDescent="0.2">
      <c r="A136" s="2">
        <v>43466</v>
      </c>
      <c r="B136" s="113">
        <v>123.12869999999999</v>
      </c>
      <c r="C136" s="113">
        <f>MIN($B$52,$B$40,$B$28,$B$64,$B$76,$B$88,$B$100,$B$112)</f>
        <v>133.70472699999999</v>
      </c>
      <c r="D136" s="113">
        <f>MAX($B$52,$B$40,$B$28,$B$64,$B$76,$B$88,$B$100,$B$112)</f>
        <v>187.203047</v>
      </c>
      <c r="E136" s="113">
        <f t="shared" si="1"/>
        <v>53.498320000000007</v>
      </c>
    </row>
    <row r="137" spans="1:5" x14ac:dyDescent="0.2">
      <c r="A137" s="2">
        <v>43497</v>
      </c>
      <c r="B137" s="113">
        <v>120.9645</v>
      </c>
      <c r="C137" s="113">
        <f>MIN($B$53,$B$41,$B$29,$B$65,$B$77,$B$89,$B$101,$B$113)</f>
        <v>119.90428300000001</v>
      </c>
      <c r="D137" s="113">
        <f>MAX($B$53,$B$41,$B$29,$B$65,$B$77,$B$89,$B$101,$B$113)</f>
        <v>187.06361799999999</v>
      </c>
      <c r="E137" s="113">
        <f t="shared" si="1"/>
        <v>67.159334999999984</v>
      </c>
    </row>
    <row r="138" spans="1:5" x14ac:dyDescent="0.2">
      <c r="A138" s="2">
        <v>43525</v>
      </c>
      <c r="B138" s="113">
        <v>126.56140000000001</v>
      </c>
      <c r="C138" s="113">
        <f>MIN($B$54,$B$42,$B$30,$B$66,$B$78,$B$90,$B$102,$B$114)</f>
        <v>118.260238</v>
      </c>
      <c r="D138" s="113">
        <f>MAX($B$54,$B$42,$B$30,$B$66,$B$78,$B$90,$B$102,$B$114)</f>
        <v>195.37981099999999</v>
      </c>
      <c r="E138" s="113">
        <f t="shared" si="1"/>
        <v>77.119572999999988</v>
      </c>
    </row>
    <row r="139" spans="1:5" x14ac:dyDescent="0.2">
      <c r="A139" s="2">
        <v>43556</v>
      </c>
      <c r="B139" s="113">
        <v>127.3168</v>
      </c>
      <c r="C139" s="113">
        <f>MIN($B$55,$B$43,$B$31,$B$67,$B$79,$B$91,$B$103,$B$115)</f>
        <v>128.92501799999999</v>
      </c>
      <c r="D139" s="113">
        <f>MAX($B$55,$B$43,$B$31,$B$67,$B$79,$B$91,$B$103,$B$115)</f>
        <v>202.26539299999999</v>
      </c>
      <c r="E139" s="113">
        <f t="shared" si="1"/>
        <v>73.340374999999995</v>
      </c>
    </row>
    <row r="140" spans="1:5" x14ac:dyDescent="0.2">
      <c r="A140" s="2">
        <v>43586</v>
      </c>
      <c r="B140" s="113">
        <v>129.0523</v>
      </c>
      <c r="C140" s="113">
        <f>MIN($B$56,$B$44,$B$32,$B$68,$B$80,$B$92,$B$104,$B$116)</f>
        <v>136.92056299999999</v>
      </c>
      <c r="D140" s="113">
        <f>MAX($B$56,$B$44,$B$32,$B$68,$B$80,$B$92,$B$104,$B$116)</f>
        <v>203.13744500000001</v>
      </c>
      <c r="E140" s="113">
        <f t="shared" si="1"/>
        <v>66.216882000000027</v>
      </c>
    </row>
    <row r="141" spans="1:5" x14ac:dyDescent="0.2">
      <c r="A141" s="2">
        <v>43617</v>
      </c>
      <c r="B141" s="113">
        <v>123.93210000000001</v>
      </c>
      <c r="C141" s="113">
        <f>MIN($B$57,$B$45,$B$33,$B$69,$B$81,$B$93,$B$105,$B$117)</f>
        <v>133.479434</v>
      </c>
      <c r="D141" s="113">
        <f>MAX($B$57,$B$45,$B$33,$B$69,$B$81,$B$93,$B$105,$B$117)</f>
        <v>197.92399</v>
      </c>
      <c r="E141" s="113">
        <f t="shared" si="1"/>
        <v>64.444556000000006</v>
      </c>
    </row>
    <row r="142" spans="1:5" x14ac:dyDescent="0.2">
      <c r="A142" s="2">
        <v>43647</v>
      </c>
      <c r="B142" s="113">
        <v>121.2187</v>
      </c>
      <c r="C142" s="113">
        <f>MIN($B$58,$B$46,$B$34,$B$70,$B$82,$B$94,$B$106,$B$118)</f>
        <v>125.869913</v>
      </c>
      <c r="D142" s="113">
        <f>MAX($B$58,$B$46,$B$34,$B$70,$B$82,$B$94,$B$106,$B$118)</f>
        <v>183.95845399999999</v>
      </c>
      <c r="E142" s="113">
        <f t="shared" si="1"/>
        <v>58.088540999999992</v>
      </c>
    </row>
    <row r="143" spans="1:5" x14ac:dyDescent="0.2">
      <c r="A143" s="2">
        <v>43678</v>
      </c>
      <c r="B143" s="113">
        <v>119.18989999999999</v>
      </c>
      <c r="C143" s="113">
        <f>MIN($B$59,$B$47,$B$35,$B$71,$B$83,$B$95,$B$107,$B$119)</f>
        <v>121.36913199999999</v>
      </c>
      <c r="D143" s="113">
        <f>MAX($B$59,$B$47,$B$35,$B$71,$B$83,$B$95,$B$107,$B$119)</f>
        <v>178.536947</v>
      </c>
      <c r="E143" s="113">
        <f t="shared" si="1"/>
        <v>57.167815000000004</v>
      </c>
    </row>
    <row r="144" spans="1:5" x14ac:dyDescent="0.2">
      <c r="A144" s="2">
        <v>43709</v>
      </c>
      <c r="B144" s="113">
        <v>117.47410000000001</v>
      </c>
      <c r="C144" s="113">
        <f>MIN($B$60,$B$48,$B$36,$B$72,$B$84,$B$96,$B$108,$B$120)</f>
        <v>124.54611800000001</v>
      </c>
      <c r="D144" s="113">
        <f>MAX($B$60,$B$48,$B$36,$B$72,$B$84,$B$96,$B$108,$B$120)</f>
        <v>182.01965100000001</v>
      </c>
      <c r="E144" s="113">
        <f t="shared" si="1"/>
        <v>57.473533000000003</v>
      </c>
    </row>
    <row r="145" spans="1:6" x14ac:dyDescent="0.2">
      <c r="A145" s="2">
        <v>43739</v>
      </c>
      <c r="B145" s="113">
        <v>122.4101</v>
      </c>
      <c r="C145" s="113">
        <f>MIN($B$61,$B$49,$B$37,$B$73,$B$85,$B$97,$B$109,$B$121)</f>
        <v>136.96425400000001</v>
      </c>
      <c r="D145" s="113">
        <f>MAX($B$61,$B$49,$B$37,$B$73,$B$85,$B$97,$B$109,$B$121)</f>
        <v>186.39613399999999</v>
      </c>
      <c r="E145" s="113">
        <f t="shared" si="1"/>
        <v>49.431879999999978</v>
      </c>
    </row>
    <row r="146" spans="1:6" x14ac:dyDescent="0.2">
      <c r="A146" s="2">
        <v>43770</v>
      </c>
      <c r="B146" s="113">
        <v>127.4997</v>
      </c>
      <c r="C146" s="113">
        <f>MIN($B$62,$B$50,$B$38,$B$74,$B$86,$B$98,$B$110,$B$122)</f>
        <v>142.59539599999999</v>
      </c>
      <c r="D146" s="113">
        <f>MAX($B$62,$B$50,$B$38,$B$74,$B$86,$B$98,$B$110,$B$122)</f>
        <v>188.594571</v>
      </c>
      <c r="E146" s="113">
        <f t="shared" si="1"/>
        <v>45.999175000000008</v>
      </c>
    </row>
    <row r="147" spans="1:6" x14ac:dyDescent="0.2">
      <c r="A147" s="84">
        <v>43800</v>
      </c>
      <c r="B147" s="114">
        <v>126.8327</v>
      </c>
      <c r="C147" s="114">
        <f>MIN($B$63,$B$51,$B$39,$B$75,$B$87,$B$99,$B$111,$B$123)</f>
        <v>137.188896</v>
      </c>
      <c r="D147" s="114">
        <f>MAX($B$63,$B$51,$B$39,$B$75,$B$87,$B$99,$B$111,$B$123)</f>
        <v>195.54803699999999</v>
      </c>
      <c r="E147" s="114">
        <f t="shared" si="1"/>
        <v>58.359140999999994</v>
      </c>
    </row>
    <row r="148" spans="1:6" x14ac:dyDescent="0.2">
      <c r="A148" t="s">
        <v>360</v>
      </c>
    </row>
    <row r="149" spans="1:6" x14ac:dyDescent="0.2">
      <c r="A149" t="s">
        <v>397</v>
      </c>
    </row>
    <row r="151" spans="1:6" x14ac:dyDescent="0.2">
      <c r="A151" s="5"/>
      <c r="B151" s="6" t="s">
        <v>0</v>
      </c>
      <c r="F151" s="10"/>
    </row>
    <row r="152" spans="1:6" x14ac:dyDescent="0.2">
      <c r="A152" s="3">
        <v>98</v>
      </c>
      <c r="B152">
        <v>0</v>
      </c>
      <c r="F152" s="10"/>
    </row>
    <row r="153" spans="1:6" x14ac:dyDescent="0.2">
      <c r="A153" s="3">
        <v>98</v>
      </c>
      <c r="B153">
        <v>1</v>
      </c>
      <c r="F153" s="10"/>
    </row>
    <row r="154" spans="1:6" x14ac:dyDescent="0.2">
      <c r="F154" s="10"/>
    </row>
    <row r="155" spans="1:6" x14ac:dyDescent="0.2">
      <c r="F155" s="10"/>
    </row>
    <row r="156" spans="1:6" x14ac:dyDescent="0.2">
      <c r="F156" s="10"/>
    </row>
    <row r="157" spans="1:6" x14ac:dyDescent="0.2">
      <c r="A157" s="34"/>
      <c r="F157" s="10"/>
    </row>
    <row r="158" spans="1:6" x14ac:dyDescent="0.2">
      <c r="A158" s="34"/>
      <c r="F158" s="10"/>
    </row>
    <row r="159" spans="1:6" x14ac:dyDescent="0.2">
      <c r="F159" s="10"/>
    </row>
    <row r="160" spans="1:6" x14ac:dyDescent="0.2">
      <c r="F160" s="18"/>
    </row>
  </sheetData>
  <mergeCells count="2">
    <mergeCell ref="C26:E26"/>
    <mergeCell ref="B25:E25"/>
  </mergeCells>
  <phoneticPr fontId="0" type="noConversion"/>
  <hyperlinks>
    <hyperlink ref="A3" location="Contents!B4" display="Return to Contents"/>
  </hyperlinks>
  <pageMargins left="0.75" right="0.75" top="1" bottom="1" header="0.5" footer="0.5"/>
  <pageSetup scale="49" fitToHeight="2" orientation="landscape" r:id="rId1"/>
  <headerFooter alignWithMargins="0"/>
  <drawing r:id="rId2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/>
  <dimension ref="A2:M84"/>
  <sheetViews>
    <sheetView workbookViewId="0"/>
  </sheetViews>
  <sheetFormatPr defaultRowHeight="12.75" x14ac:dyDescent="0.2"/>
  <sheetData>
    <row r="2" spans="1:1" ht="15.75" x14ac:dyDescent="0.25">
      <c r="A2" s="63" t="s">
        <v>358</v>
      </c>
    </row>
    <row r="3" spans="1:1" x14ac:dyDescent="0.2">
      <c r="A3" s="29" t="s">
        <v>32</v>
      </c>
    </row>
    <row r="25" spans="2:13" x14ac:dyDescent="0.2">
      <c r="D25" s="214" t="s">
        <v>142</v>
      </c>
      <c r="E25" s="214"/>
      <c r="F25" s="214"/>
      <c r="G25" s="214"/>
      <c r="H25" s="214"/>
      <c r="I25" s="47"/>
      <c r="J25" s="214" t="s">
        <v>290</v>
      </c>
      <c r="K25" s="214"/>
      <c r="L25" s="214"/>
      <c r="M25" s="214"/>
    </row>
    <row r="26" spans="2:13" x14ac:dyDescent="0.2">
      <c r="B26" s="12"/>
      <c r="C26" s="12"/>
      <c r="D26" s="127">
        <v>2015</v>
      </c>
      <c r="E26" s="127">
        <v>2016</v>
      </c>
      <c r="F26" s="127">
        <v>2017</v>
      </c>
      <c r="G26" s="127">
        <v>2018</v>
      </c>
      <c r="H26" s="127">
        <v>2019</v>
      </c>
      <c r="I26" s="51"/>
      <c r="J26" s="127">
        <v>2016</v>
      </c>
      <c r="K26" s="127">
        <v>2017</v>
      </c>
      <c r="L26" s="127">
        <v>2018</v>
      </c>
      <c r="M26" s="127">
        <v>2019</v>
      </c>
    </row>
    <row r="27" spans="2:13" x14ac:dyDescent="0.2">
      <c r="C27" s="14" t="s">
        <v>139</v>
      </c>
      <c r="D27" s="15">
        <v>3846.8397225999997</v>
      </c>
      <c r="E27" s="15">
        <v>3855.3501448000002</v>
      </c>
      <c r="F27" s="15">
        <v>3777.5863156999999</v>
      </c>
      <c r="G27" s="15">
        <v>3912.3999338000003</v>
      </c>
      <c r="H27" s="15">
        <v>3934.0161615999996</v>
      </c>
      <c r="I27" s="15"/>
      <c r="J27" s="16">
        <f t="shared" ref="J27:M31" si="0">E27-D27</f>
        <v>8.5104222000004484</v>
      </c>
      <c r="K27" s="16">
        <f t="shared" si="0"/>
        <v>-77.763829100000294</v>
      </c>
      <c r="L27" s="16">
        <f t="shared" si="0"/>
        <v>134.81361810000044</v>
      </c>
      <c r="M27" s="16">
        <f t="shared" si="0"/>
        <v>21.616227799999251</v>
      </c>
    </row>
    <row r="28" spans="2:13" x14ac:dyDescent="0.2">
      <c r="C28" s="14" t="s">
        <v>140</v>
      </c>
      <c r="D28" s="15">
        <v>2702.7609093999999</v>
      </c>
      <c r="E28" s="15">
        <v>2668.6207130000003</v>
      </c>
      <c r="F28" s="15">
        <v>2592.9953226000002</v>
      </c>
      <c r="G28" s="15">
        <v>2641.8309709</v>
      </c>
      <c r="H28" s="15">
        <v>2658.5592959000001</v>
      </c>
      <c r="I28" s="15"/>
      <c r="J28" s="16">
        <f t="shared" si="0"/>
        <v>-34.140196399999695</v>
      </c>
      <c r="K28" s="16">
        <f t="shared" si="0"/>
        <v>-75.625390400000015</v>
      </c>
      <c r="L28" s="16">
        <f t="shared" si="0"/>
        <v>48.835648299999775</v>
      </c>
      <c r="M28" s="16">
        <f t="shared" si="0"/>
        <v>16.728325000000041</v>
      </c>
    </row>
    <row r="29" spans="2:13" x14ac:dyDescent="0.2">
      <c r="C29" s="14" t="s">
        <v>143</v>
      </c>
      <c r="D29" s="15">
        <v>3749.0086538250002</v>
      </c>
      <c r="E29" s="15">
        <v>3755.9789505980002</v>
      </c>
      <c r="F29" s="15">
        <v>3717.0747675449998</v>
      </c>
      <c r="G29" s="15">
        <v>3749.2165130020003</v>
      </c>
      <c r="H29" s="15">
        <v>3770.257848229</v>
      </c>
      <c r="I29" s="15"/>
      <c r="J29" s="16">
        <f t="shared" si="0"/>
        <v>6.9702967729999727</v>
      </c>
      <c r="K29" s="16">
        <f t="shared" si="0"/>
        <v>-38.904183053000452</v>
      </c>
      <c r="L29" s="16">
        <f t="shared" si="0"/>
        <v>32.141745457000525</v>
      </c>
      <c r="M29" s="16">
        <f t="shared" si="0"/>
        <v>21.041335226999763</v>
      </c>
    </row>
    <row r="30" spans="2:13" x14ac:dyDescent="0.2">
      <c r="C30" s="14" t="s">
        <v>141</v>
      </c>
      <c r="D30" s="15">
        <v>386.76032619</v>
      </c>
      <c r="E30" s="15">
        <v>382.04961759999998</v>
      </c>
      <c r="F30" s="15">
        <v>378.14501556000005</v>
      </c>
      <c r="G30" s="15">
        <v>387.22955533999999</v>
      </c>
      <c r="H30" s="15">
        <v>399.97376192000002</v>
      </c>
      <c r="I30" s="15"/>
      <c r="J30" s="16">
        <f>E30-D30</f>
        <v>-4.7107085900000243</v>
      </c>
      <c r="K30" s="16">
        <f>F30-E30</f>
        <v>-3.9046020399999293</v>
      </c>
      <c r="L30" s="16">
        <f>G30-F30</f>
        <v>9.0845397799999432</v>
      </c>
      <c r="M30" s="16">
        <f>H30-G30</f>
        <v>12.744206580000025</v>
      </c>
    </row>
    <row r="31" spans="2:13" x14ac:dyDescent="0.2">
      <c r="B31" s="12"/>
      <c r="C31" s="89" t="s">
        <v>95</v>
      </c>
      <c r="D31" s="95">
        <v>10685.369612</v>
      </c>
      <c r="E31" s="95">
        <v>10661.999426</v>
      </c>
      <c r="F31" s="95">
        <v>10465.801421</v>
      </c>
      <c r="G31" s="95">
        <v>10690.677041000001</v>
      </c>
      <c r="H31" s="95">
        <v>10762.807732000001</v>
      </c>
      <c r="I31" s="95"/>
      <c r="J31" s="94">
        <f t="shared" si="0"/>
        <v>-23.370186000000103</v>
      </c>
      <c r="K31" s="94">
        <f t="shared" si="0"/>
        <v>-196.19800500000019</v>
      </c>
      <c r="L31" s="94">
        <f t="shared" si="0"/>
        <v>224.87562000000071</v>
      </c>
      <c r="M31" s="94">
        <f t="shared" si="0"/>
        <v>72.130691000000297</v>
      </c>
    </row>
    <row r="32" spans="2:13" x14ac:dyDescent="0.2">
      <c r="B32" t="s">
        <v>360</v>
      </c>
      <c r="E32" s="14"/>
      <c r="J32" s="14"/>
      <c r="K32" s="35"/>
      <c r="L32" s="35"/>
      <c r="M32" s="35"/>
    </row>
    <row r="33" spans="2:7" x14ac:dyDescent="0.2">
      <c r="D33" s="14"/>
      <c r="E33" s="17"/>
      <c r="F33" s="17"/>
      <c r="G33" s="17"/>
    </row>
    <row r="35" spans="2:7" x14ac:dyDescent="0.2">
      <c r="B35" s="30" t="s">
        <v>299</v>
      </c>
      <c r="C35" s="30"/>
      <c r="D35" s="30"/>
    </row>
    <row r="36" spans="2:7" x14ac:dyDescent="0.2">
      <c r="B36" s="6"/>
      <c r="C36" s="57" t="s">
        <v>120</v>
      </c>
      <c r="D36" s="57" t="s">
        <v>0</v>
      </c>
    </row>
    <row r="37" spans="2:7" x14ac:dyDescent="0.2">
      <c r="B37" s="2">
        <v>42370</v>
      </c>
      <c r="C37" s="132">
        <v>10735.790300000001</v>
      </c>
      <c r="D37" s="132" t="e">
        <v>#N/A</v>
      </c>
    </row>
    <row r="38" spans="2:7" x14ac:dyDescent="0.2">
      <c r="B38" s="2">
        <v>42401</v>
      </c>
      <c r="C38" s="132">
        <v>10616.652040000001</v>
      </c>
      <c r="D38" s="132" t="e">
        <v>#N/A</v>
      </c>
    </row>
    <row r="39" spans="2:7" x14ac:dyDescent="0.2">
      <c r="B39" s="2">
        <v>42430</v>
      </c>
      <c r="C39" s="132">
        <v>9593.124323</v>
      </c>
      <c r="D39" s="132" t="e">
        <v>#N/A</v>
      </c>
    </row>
    <row r="40" spans="2:7" x14ac:dyDescent="0.2">
      <c r="B40" s="2">
        <v>42461</v>
      </c>
      <c r="C40" s="132">
        <v>9347.2132110000002</v>
      </c>
      <c r="D40" s="132" t="e">
        <v>#N/A</v>
      </c>
    </row>
    <row r="41" spans="2:7" x14ac:dyDescent="0.2">
      <c r="B41" s="2">
        <v>42491</v>
      </c>
      <c r="C41" s="132">
        <v>9551.1543989999991</v>
      </c>
      <c r="D41" s="132" t="e">
        <v>#N/A</v>
      </c>
    </row>
    <row r="42" spans="2:7" x14ac:dyDescent="0.2">
      <c r="B42" s="2">
        <v>42522</v>
      </c>
      <c r="C42" s="132">
        <v>11387.869059999999</v>
      </c>
      <c r="D42" s="132" t="e">
        <v>#N/A</v>
      </c>
    </row>
    <row r="43" spans="2:7" x14ac:dyDescent="0.2">
      <c r="B43" s="2">
        <v>42552</v>
      </c>
      <c r="C43" s="132">
        <v>12410.9053</v>
      </c>
      <c r="D43" s="132" t="e">
        <v>#N/A</v>
      </c>
    </row>
    <row r="44" spans="2:7" x14ac:dyDescent="0.2">
      <c r="B44" s="2">
        <v>42583</v>
      </c>
      <c r="C44" s="132">
        <v>12705.290140000001</v>
      </c>
      <c r="D44" s="132" t="e">
        <v>#N/A</v>
      </c>
    </row>
    <row r="45" spans="2:7" x14ac:dyDescent="0.2">
      <c r="B45" s="2">
        <v>42614</v>
      </c>
      <c r="C45" s="132">
        <v>11613.72782</v>
      </c>
      <c r="D45" s="132" t="e">
        <v>#N/A</v>
      </c>
    </row>
    <row r="46" spans="2:7" x14ac:dyDescent="0.2">
      <c r="B46" s="2">
        <v>42644</v>
      </c>
      <c r="C46" s="132">
        <v>9936.4313039999997</v>
      </c>
      <c r="D46" s="132" t="e">
        <v>#N/A</v>
      </c>
    </row>
    <row r="47" spans="2:7" x14ac:dyDescent="0.2">
      <c r="B47" s="2">
        <v>42675</v>
      </c>
      <c r="C47" s="132">
        <v>9619.4716549999994</v>
      </c>
      <c r="D47" s="132" t="e">
        <v>#N/A</v>
      </c>
    </row>
    <row r="48" spans="2:7" x14ac:dyDescent="0.2">
      <c r="B48" s="2">
        <v>42705</v>
      </c>
      <c r="C48" s="132">
        <v>10401.5116</v>
      </c>
      <c r="D48" s="132" t="e">
        <v>#N/A</v>
      </c>
    </row>
    <row r="49" spans="2:4" x14ac:dyDescent="0.2">
      <c r="B49" s="2">
        <v>42736</v>
      </c>
      <c r="C49" s="132">
        <v>10551.177466000001</v>
      </c>
      <c r="D49" s="132" t="e">
        <v>#N/A</v>
      </c>
    </row>
    <row r="50" spans="2:4" x14ac:dyDescent="0.2">
      <c r="B50" s="2">
        <v>42767</v>
      </c>
      <c r="C50" s="132">
        <v>10157.450449</v>
      </c>
      <c r="D50" s="132" t="e">
        <v>#N/A</v>
      </c>
    </row>
    <row r="51" spans="2:4" x14ac:dyDescent="0.2">
      <c r="B51" s="2">
        <v>42795</v>
      </c>
      <c r="C51" s="132">
        <v>9689.7484030999985</v>
      </c>
      <c r="D51" s="132" t="e">
        <v>#N/A</v>
      </c>
    </row>
    <row r="52" spans="2:4" x14ac:dyDescent="0.2">
      <c r="B52" s="2">
        <v>42826</v>
      </c>
      <c r="C52" s="132">
        <v>9343.8894404000002</v>
      </c>
      <c r="D52" s="132" t="e">
        <v>#N/A</v>
      </c>
    </row>
    <row r="53" spans="2:4" x14ac:dyDescent="0.2">
      <c r="B53" s="2">
        <v>42856</v>
      </c>
      <c r="C53" s="132">
        <v>9704.4582661999993</v>
      </c>
      <c r="D53" s="132" t="e">
        <v>#N/A</v>
      </c>
    </row>
    <row r="54" spans="2:4" x14ac:dyDescent="0.2">
      <c r="B54" s="2">
        <v>42887</v>
      </c>
      <c r="C54" s="132">
        <v>11193.863473000001</v>
      </c>
      <c r="D54" s="132" t="e">
        <v>#N/A</v>
      </c>
    </row>
    <row r="55" spans="2:4" x14ac:dyDescent="0.2">
      <c r="B55" s="2">
        <v>42917</v>
      </c>
      <c r="C55" s="132">
        <v>12085.594235</v>
      </c>
      <c r="D55" s="132" t="e">
        <v>#N/A</v>
      </c>
    </row>
    <row r="56" spans="2:4" x14ac:dyDescent="0.2">
      <c r="B56" s="2">
        <v>42948</v>
      </c>
      <c r="C56" s="132">
        <v>11897.364025000001</v>
      </c>
      <c r="D56" s="132" t="e">
        <v>#N/A</v>
      </c>
    </row>
    <row r="57" spans="2:4" x14ac:dyDescent="0.2">
      <c r="B57" s="2">
        <v>42979</v>
      </c>
      <c r="C57" s="132">
        <v>10989.673068</v>
      </c>
      <c r="D57" s="132" t="e">
        <v>#N/A</v>
      </c>
    </row>
    <row r="58" spans="2:4" x14ac:dyDescent="0.2">
      <c r="B58" s="2">
        <v>43009</v>
      </c>
      <c r="C58" s="132">
        <v>9905.1297942000001</v>
      </c>
      <c r="D58" s="132" t="e">
        <v>#N/A</v>
      </c>
    </row>
    <row r="59" spans="2:4" x14ac:dyDescent="0.2">
      <c r="B59" s="2">
        <v>43040</v>
      </c>
      <c r="C59" s="132">
        <v>9697.8460480000012</v>
      </c>
      <c r="D59" s="132" t="e">
        <v>#N/A</v>
      </c>
    </row>
    <row r="60" spans="2:4" x14ac:dyDescent="0.2">
      <c r="B60" s="2">
        <v>43070</v>
      </c>
      <c r="C60" s="132">
        <v>10323.003466999999</v>
      </c>
      <c r="D60" s="132" t="e">
        <v>#N/A</v>
      </c>
    </row>
    <row r="61" spans="2:4" x14ac:dyDescent="0.2">
      <c r="B61" s="2">
        <v>43101</v>
      </c>
      <c r="C61" s="132">
        <v>11263.188548</v>
      </c>
      <c r="D61" s="132" t="e">
        <v>#N/A</v>
      </c>
    </row>
    <row r="62" spans="2:4" x14ac:dyDescent="0.2">
      <c r="B62" s="2">
        <v>43132</v>
      </c>
      <c r="C62" s="132">
        <v>10759.107324000001</v>
      </c>
      <c r="D62" s="132">
        <v>10759.107324000001</v>
      </c>
    </row>
    <row r="63" spans="2:4" x14ac:dyDescent="0.2">
      <c r="B63" s="2">
        <v>43160</v>
      </c>
      <c r="C63" s="132" t="e">
        <v>#N/A</v>
      </c>
      <c r="D63" s="132">
        <v>9865.5209999999988</v>
      </c>
    </row>
    <row r="64" spans="2:4" x14ac:dyDescent="0.2">
      <c r="B64" s="2">
        <v>43191</v>
      </c>
      <c r="C64" s="132" t="e">
        <v>#N/A</v>
      </c>
      <c r="D64" s="132">
        <v>9476.01</v>
      </c>
    </row>
    <row r="65" spans="2:4" x14ac:dyDescent="0.2">
      <c r="B65" s="2">
        <v>43221</v>
      </c>
      <c r="C65" s="132" t="e">
        <v>#N/A</v>
      </c>
      <c r="D65" s="132">
        <v>9898.8859999999986</v>
      </c>
    </row>
    <row r="66" spans="2:4" x14ac:dyDescent="0.2">
      <c r="B66" s="2">
        <v>43252</v>
      </c>
      <c r="C66" s="132" t="e">
        <v>#N/A</v>
      </c>
      <c r="D66" s="132">
        <v>11347.44</v>
      </c>
    </row>
    <row r="67" spans="2:4" x14ac:dyDescent="0.2">
      <c r="B67" s="2">
        <v>43282</v>
      </c>
      <c r="C67" s="132" t="e">
        <v>#N/A</v>
      </c>
      <c r="D67" s="132">
        <v>12139.23</v>
      </c>
    </row>
    <row r="68" spans="2:4" x14ac:dyDescent="0.2">
      <c r="B68" s="2">
        <v>43313</v>
      </c>
      <c r="C68" s="132" t="e">
        <v>#N/A</v>
      </c>
      <c r="D68" s="132">
        <v>12267.98</v>
      </c>
    </row>
    <row r="69" spans="2:4" x14ac:dyDescent="0.2">
      <c r="B69" s="2">
        <v>43344</v>
      </c>
      <c r="C69" s="132" t="e">
        <v>#N/A</v>
      </c>
      <c r="D69" s="132">
        <v>11160.34</v>
      </c>
    </row>
    <row r="70" spans="2:4" x14ac:dyDescent="0.2">
      <c r="B70" s="2">
        <v>43374</v>
      </c>
      <c r="C70" s="132" t="e">
        <v>#N/A</v>
      </c>
      <c r="D70" s="132">
        <v>9990.603000000001</v>
      </c>
    </row>
    <row r="71" spans="2:4" x14ac:dyDescent="0.2">
      <c r="B71" s="2">
        <v>43405</v>
      </c>
      <c r="C71" s="132" t="e">
        <v>#N/A</v>
      </c>
      <c r="D71" s="132">
        <v>9752.9140000000007</v>
      </c>
    </row>
    <row r="72" spans="2:4" x14ac:dyDescent="0.2">
      <c r="B72" s="2">
        <v>43435</v>
      </c>
      <c r="C72" s="132" t="e">
        <v>#N/A</v>
      </c>
      <c r="D72" s="132">
        <v>10340.43</v>
      </c>
    </row>
    <row r="73" spans="2:4" x14ac:dyDescent="0.2">
      <c r="B73" s="2">
        <v>43466</v>
      </c>
      <c r="C73" s="132" t="e">
        <v>#N/A</v>
      </c>
      <c r="D73" s="132">
        <v>11105.650000000001</v>
      </c>
    </row>
    <row r="74" spans="2:4" x14ac:dyDescent="0.2">
      <c r="B74" s="2">
        <v>43497</v>
      </c>
      <c r="C74" s="132" t="e">
        <v>#N/A</v>
      </c>
      <c r="D74" s="132">
        <v>10927.060000000001</v>
      </c>
    </row>
    <row r="75" spans="2:4" x14ac:dyDescent="0.2">
      <c r="B75" s="2">
        <v>43525</v>
      </c>
      <c r="C75" s="132" t="e">
        <v>#N/A</v>
      </c>
      <c r="D75" s="132">
        <v>10047.92</v>
      </c>
    </row>
    <row r="76" spans="2:4" x14ac:dyDescent="0.2">
      <c r="B76" s="2">
        <v>43556</v>
      </c>
      <c r="C76" s="132" t="e">
        <v>#N/A</v>
      </c>
      <c r="D76" s="132">
        <v>9543.8389999999999</v>
      </c>
    </row>
    <row r="77" spans="2:4" x14ac:dyDescent="0.2">
      <c r="B77" s="2">
        <v>43586</v>
      </c>
      <c r="C77" s="132" t="e">
        <v>#N/A</v>
      </c>
      <c r="D77" s="132">
        <v>9942.3819999999996</v>
      </c>
    </row>
    <row r="78" spans="2:4" x14ac:dyDescent="0.2">
      <c r="B78" s="2">
        <v>43617</v>
      </c>
      <c r="C78" s="132" t="e">
        <v>#N/A</v>
      </c>
      <c r="D78" s="132">
        <v>11417.94</v>
      </c>
    </row>
    <row r="79" spans="2:4" x14ac:dyDescent="0.2">
      <c r="B79" s="2">
        <v>43647</v>
      </c>
      <c r="C79" s="132" t="e">
        <v>#N/A</v>
      </c>
      <c r="D79" s="132">
        <v>12234.63</v>
      </c>
    </row>
    <row r="80" spans="2:4" x14ac:dyDescent="0.2">
      <c r="B80" s="2">
        <v>43678</v>
      </c>
      <c r="C80" s="132" t="e">
        <v>#N/A</v>
      </c>
      <c r="D80" s="132">
        <v>12365.970000000001</v>
      </c>
    </row>
    <row r="81" spans="2:4" x14ac:dyDescent="0.2">
      <c r="B81" s="2">
        <v>43709</v>
      </c>
      <c r="C81" s="132" t="e">
        <v>#N/A</v>
      </c>
      <c r="D81" s="132">
        <v>11250.09</v>
      </c>
    </row>
    <row r="82" spans="2:4" x14ac:dyDescent="0.2">
      <c r="B82" s="2">
        <v>43739</v>
      </c>
      <c r="C82" s="132" t="e">
        <v>#N/A</v>
      </c>
      <c r="D82" s="132">
        <v>10067.379999999999</v>
      </c>
    </row>
    <row r="83" spans="2:4" x14ac:dyDescent="0.2">
      <c r="B83" s="2">
        <v>43770</v>
      </c>
      <c r="C83" s="132" t="e">
        <v>#N/A</v>
      </c>
      <c r="D83" s="132">
        <v>9821.4410000000007</v>
      </c>
    </row>
    <row r="84" spans="2:4" x14ac:dyDescent="0.2">
      <c r="B84" s="84">
        <v>43800</v>
      </c>
      <c r="C84" s="95" t="e">
        <v>#N/A</v>
      </c>
      <c r="D84" s="95">
        <v>10412.449999999999</v>
      </c>
    </row>
  </sheetData>
  <mergeCells count="2">
    <mergeCell ref="D25:H25"/>
    <mergeCell ref="J25:M25"/>
  </mergeCells>
  <phoneticPr fontId="7" type="noConversion"/>
  <conditionalFormatting sqref="C37:D84">
    <cfRule type="expression" dxfId="3" priority="2" stopIfTrue="1">
      <formula>ISNA(C37)</formula>
    </cfRule>
  </conditionalFormatting>
  <conditionalFormatting sqref="C37:D84">
    <cfRule type="expression" dxfId="2" priority="1" stopIfTrue="1">
      <formula>ISNA(C37)</formula>
    </cfRule>
  </conditionalFormatting>
  <hyperlinks>
    <hyperlink ref="A3" location="Contents!B4" display="Return to Contents"/>
  </hyperlinks>
  <pageMargins left="0.75" right="0.75" top="1" bottom="1" header="0.5" footer="0.5"/>
  <pageSetup orientation="landscape" r:id="rId1"/>
  <headerFooter alignWithMargins="0"/>
  <drawing r:id="rId2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>
    <pageSetUpPr fitToPage="1"/>
  </sheetPr>
  <dimension ref="A1:L185"/>
  <sheetViews>
    <sheetView workbookViewId="0"/>
  </sheetViews>
  <sheetFormatPr defaultRowHeight="12.75" x14ac:dyDescent="0.2"/>
  <cols>
    <col min="2" max="2" width="9.140625" style="7" customWidth="1"/>
    <col min="3" max="3" width="9.140625" style="7"/>
    <col min="5" max="7" width="9.140625" customWidth="1"/>
  </cols>
  <sheetData>
    <row r="1" spans="1:3" x14ac:dyDescent="0.2">
      <c r="B1"/>
      <c r="C1"/>
    </row>
    <row r="2" spans="1:3" ht="15.75" x14ac:dyDescent="0.25">
      <c r="A2" s="63" t="s">
        <v>358</v>
      </c>
      <c r="B2"/>
      <c r="C2"/>
    </row>
    <row r="3" spans="1:3" x14ac:dyDescent="0.2">
      <c r="A3" s="29" t="s">
        <v>32</v>
      </c>
      <c r="B3"/>
      <c r="C3"/>
    </row>
    <row r="4" spans="1:3" x14ac:dyDescent="0.2">
      <c r="B4"/>
      <c r="C4"/>
    </row>
    <row r="5" spans="1:3" x14ac:dyDescent="0.2">
      <c r="B5"/>
      <c r="C5"/>
    </row>
    <row r="6" spans="1:3" x14ac:dyDescent="0.2">
      <c r="B6"/>
      <c r="C6"/>
    </row>
    <row r="7" spans="1:3" x14ac:dyDescent="0.2">
      <c r="B7"/>
      <c r="C7"/>
    </row>
    <row r="8" spans="1:3" x14ac:dyDescent="0.2">
      <c r="B8"/>
      <c r="C8"/>
    </row>
    <row r="9" spans="1:3" x14ac:dyDescent="0.2">
      <c r="B9"/>
      <c r="C9"/>
    </row>
    <row r="10" spans="1:3" x14ac:dyDescent="0.2">
      <c r="B10"/>
      <c r="C10"/>
    </row>
    <row r="11" spans="1:3" x14ac:dyDescent="0.2">
      <c r="B11"/>
      <c r="C11"/>
    </row>
    <row r="12" spans="1:3" x14ac:dyDescent="0.2">
      <c r="B12"/>
      <c r="C12"/>
    </row>
    <row r="13" spans="1:3" x14ac:dyDescent="0.2">
      <c r="B13"/>
      <c r="C13"/>
    </row>
    <row r="14" spans="1:3" x14ac:dyDescent="0.2">
      <c r="B14"/>
      <c r="C14"/>
    </row>
    <row r="15" spans="1:3" x14ac:dyDescent="0.2">
      <c r="B15"/>
      <c r="C15"/>
    </row>
    <row r="16" spans="1:3" x14ac:dyDescent="0.2">
      <c r="B16"/>
      <c r="C16"/>
    </row>
    <row r="17" spans="1:12" x14ac:dyDescent="0.2">
      <c r="B17"/>
      <c r="C17"/>
    </row>
    <row r="18" spans="1:12" x14ac:dyDescent="0.2">
      <c r="B18"/>
      <c r="C18"/>
    </row>
    <row r="19" spans="1:12" x14ac:dyDescent="0.2">
      <c r="B19"/>
      <c r="C19"/>
    </row>
    <row r="20" spans="1:12" x14ac:dyDescent="0.2">
      <c r="B20"/>
      <c r="C20"/>
    </row>
    <row r="21" spans="1:12" x14ac:dyDescent="0.2">
      <c r="B21"/>
      <c r="C21"/>
    </row>
    <row r="22" spans="1:12" x14ac:dyDescent="0.2">
      <c r="B22"/>
      <c r="C22"/>
    </row>
    <row r="23" spans="1:12" x14ac:dyDescent="0.2">
      <c r="B23"/>
      <c r="C23"/>
    </row>
    <row r="24" spans="1:12" x14ac:dyDescent="0.2">
      <c r="B24"/>
      <c r="C24"/>
    </row>
    <row r="25" spans="1:12" x14ac:dyDescent="0.2">
      <c r="A25" s="4"/>
      <c r="B25" s="204" t="s">
        <v>150</v>
      </c>
      <c r="C25" s="204"/>
      <c r="D25" s="4"/>
      <c r="E25" s="4"/>
      <c r="F25" s="4" t="s">
        <v>1</v>
      </c>
      <c r="H25" s="4"/>
      <c r="I25" s="4"/>
      <c r="J25" s="4"/>
      <c r="K25" s="4"/>
      <c r="L25" s="4"/>
    </row>
    <row r="26" spans="1:12" x14ac:dyDescent="0.2">
      <c r="A26" s="4"/>
      <c r="B26" s="204" t="s">
        <v>291</v>
      </c>
      <c r="C26" s="204"/>
      <c r="D26" s="4"/>
      <c r="E26" s="4"/>
      <c r="F26" s="4" t="s">
        <v>16</v>
      </c>
      <c r="G26" s="4" t="s">
        <v>1</v>
      </c>
      <c r="H26" s="4"/>
      <c r="I26" s="4"/>
      <c r="J26" s="4"/>
      <c r="K26" s="4"/>
      <c r="L26" s="4"/>
    </row>
    <row r="27" spans="1:12" x14ac:dyDescent="0.2">
      <c r="A27" s="6" t="s">
        <v>2</v>
      </c>
      <c r="B27" s="6" t="s">
        <v>120</v>
      </c>
      <c r="C27" s="6" t="s">
        <v>0</v>
      </c>
      <c r="D27" s="4"/>
      <c r="E27" s="6" t="s">
        <v>17</v>
      </c>
      <c r="F27" s="6" t="s">
        <v>8</v>
      </c>
      <c r="G27" s="6" t="s">
        <v>15</v>
      </c>
      <c r="H27" s="4"/>
      <c r="I27" s="4"/>
      <c r="J27" s="4"/>
      <c r="K27" s="4"/>
      <c r="L27" s="4"/>
    </row>
    <row r="28" spans="1:12" x14ac:dyDescent="0.2">
      <c r="A28" s="2">
        <v>39083</v>
      </c>
      <c r="B28" s="134">
        <v>10.06</v>
      </c>
      <c r="C28" s="134" t="e">
        <v>#N/A</v>
      </c>
      <c r="E28">
        <v>2006</v>
      </c>
      <c r="F28" s="7">
        <v>10.402749838</v>
      </c>
      <c r="G28" s="36"/>
    </row>
    <row r="29" spans="1:12" x14ac:dyDescent="0.2">
      <c r="A29" s="2">
        <v>39114</v>
      </c>
      <c r="B29" s="134">
        <v>9.89</v>
      </c>
      <c r="C29" s="134" t="e">
        <v>#N/A</v>
      </c>
      <c r="E29">
        <v>2007</v>
      </c>
      <c r="F29" s="7">
        <v>10.651059168</v>
      </c>
      <c r="G29" s="42">
        <f>F29/F28-1</f>
        <v>2.3869585817872352E-2</v>
      </c>
    </row>
    <row r="30" spans="1:12" x14ac:dyDescent="0.2">
      <c r="A30" s="2">
        <v>39142</v>
      </c>
      <c r="B30" s="134">
        <v>10.27</v>
      </c>
      <c r="C30" s="134" t="e">
        <v>#N/A</v>
      </c>
      <c r="E30">
        <v>2008</v>
      </c>
      <c r="F30" s="7">
        <v>11.26296361</v>
      </c>
      <c r="G30" s="42">
        <f t="shared" ref="G30:G41" si="0">F30/F29-1</f>
        <v>5.7450102599974517E-2</v>
      </c>
    </row>
    <row r="31" spans="1:12" x14ac:dyDescent="0.2">
      <c r="A31" s="2">
        <v>39173</v>
      </c>
      <c r="B31" s="134">
        <v>10.63</v>
      </c>
      <c r="C31" s="134" t="e">
        <v>#N/A</v>
      </c>
      <c r="E31">
        <v>2009</v>
      </c>
      <c r="F31" s="7">
        <v>11.507838975</v>
      </c>
      <c r="G31" s="42">
        <f t="shared" si="0"/>
        <v>2.1741645758544648E-2</v>
      </c>
    </row>
    <row r="32" spans="1:12" x14ac:dyDescent="0.2">
      <c r="A32" s="2">
        <v>39203</v>
      </c>
      <c r="B32" s="134">
        <v>10.77</v>
      </c>
      <c r="C32" s="134" t="e">
        <v>#N/A</v>
      </c>
      <c r="E32">
        <v>2010</v>
      </c>
      <c r="F32" s="7">
        <v>11.536084188</v>
      </c>
      <c r="G32" s="42">
        <f t="shared" si="0"/>
        <v>2.4544324144055718E-3</v>
      </c>
    </row>
    <row r="33" spans="1:7" x14ac:dyDescent="0.2">
      <c r="A33" s="2">
        <v>39234</v>
      </c>
      <c r="B33" s="134">
        <v>11.09</v>
      </c>
      <c r="C33" s="134" t="e">
        <v>#N/A</v>
      </c>
      <c r="E33">
        <v>2011</v>
      </c>
      <c r="F33" s="7">
        <v>11.716863537</v>
      </c>
      <c r="G33" s="42">
        <f t="shared" si="0"/>
        <v>1.5670772339547279E-2</v>
      </c>
    </row>
    <row r="34" spans="1:7" x14ac:dyDescent="0.2">
      <c r="A34" s="2">
        <v>39264</v>
      </c>
      <c r="B34" s="134">
        <v>11.07</v>
      </c>
      <c r="C34" s="134" t="e">
        <v>#N/A</v>
      </c>
      <c r="E34">
        <v>2012</v>
      </c>
      <c r="F34" s="7">
        <v>11.878472863000001</v>
      </c>
      <c r="G34" s="42">
        <f t="shared" si="0"/>
        <v>1.379288283845459E-2</v>
      </c>
    </row>
    <row r="35" spans="1:7" x14ac:dyDescent="0.2">
      <c r="A35" s="2">
        <v>39295</v>
      </c>
      <c r="B35" s="134">
        <v>11.07</v>
      </c>
      <c r="C35" s="134" t="e">
        <v>#N/A</v>
      </c>
      <c r="E35">
        <v>2013</v>
      </c>
      <c r="F35" s="7">
        <v>12.126361611</v>
      </c>
      <c r="G35" s="42">
        <f t="shared" si="0"/>
        <v>2.0868738840338796E-2</v>
      </c>
    </row>
    <row r="36" spans="1:7" x14ac:dyDescent="0.2">
      <c r="A36" s="2">
        <v>39326</v>
      </c>
      <c r="B36" s="134">
        <v>10.96</v>
      </c>
      <c r="C36" s="134" t="e">
        <v>#N/A</v>
      </c>
      <c r="E36">
        <v>2014</v>
      </c>
      <c r="F36" s="7">
        <v>12.517944941</v>
      </c>
      <c r="G36" s="42">
        <f t="shared" si="0"/>
        <v>3.2291906060659459E-2</v>
      </c>
    </row>
    <row r="37" spans="1:7" x14ac:dyDescent="0.2">
      <c r="A37" s="2">
        <v>39356</v>
      </c>
      <c r="B37" s="134">
        <v>10.82</v>
      </c>
      <c r="C37" s="134" t="e">
        <v>#N/A</v>
      </c>
      <c r="E37">
        <v>2015</v>
      </c>
      <c r="F37" s="7">
        <v>12.651297210999999</v>
      </c>
      <c r="G37" s="42">
        <f t="shared" si="0"/>
        <v>1.0652888363746671E-2</v>
      </c>
    </row>
    <row r="38" spans="1:7" x14ac:dyDescent="0.2">
      <c r="A38" s="2">
        <v>39387</v>
      </c>
      <c r="B38" s="134">
        <v>10.7</v>
      </c>
      <c r="C38" s="134" t="e">
        <v>#N/A</v>
      </c>
      <c r="E38">
        <v>2016</v>
      </c>
      <c r="F38" s="7">
        <v>12.548915124000001</v>
      </c>
      <c r="G38" s="42">
        <f t="shared" si="0"/>
        <v>-8.0926157446510327E-3</v>
      </c>
    </row>
    <row r="39" spans="1:7" x14ac:dyDescent="0.2">
      <c r="A39" s="2">
        <v>39417</v>
      </c>
      <c r="B39" s="134">
        <v>10.33</v>
      </c>
      <c r="C39" s="134" t="e">
        <v>#N/A</v>
      </c>
      <c r="E39">
        <v>2017</v>
      </c>
      <c r="F39" s="7">
        <v>12.899506747</v>
      </c>
      <c r="G39" s="42">
        <f t="shared" si="0"/>
        <v>2.7938002571193499E-2</v>
      </c>
    </row>
    <row r="40" spans="1:7" x14ac:dyDescent="0.2">
      <c r="A40" s="2">
        <v>39448</v>
      </c>
      <c r="B40" s="134">
        <v>10.14</v>
      </c>
      <c r="C40" s="134" t="e">
        <v>#N/A</v>
      </c>
      <c r="E40">
        <v>2018</v>
      </c>
      <c r="F40" s="7">
        <v>13.167424489</v>
      </c>
      <c r="G40" s="42">
        <f t="shared" si="0"/>
        <v>2.07696113700091E-2</v>
      </c>
    </row>
    <row r="41" spans="1:7" x14ac:dyDescent="0.2">
      <c r="A41" s="2">
        <v>39479</v>
      </c>
      <c r="B41" s="134">
        <v>10.16</v>
      </c>
      <c r="C41" s="134" t="e">
        <v>#N/A</v>
      </c>
      <c r="E41">
        <v>2019</v>
      </c>
      <c r="F41" s="7">
        <v>13.573697414</v>
      </c>
      <c r="G41" s="42">
        <f t="shared" si="0"/>
        <v>3.0854395659485112E-2</v>
      </c>
    </row>
    <row r="42" spans="1:7" x14ac:dyDescent="0.2">
      <c r="A42" s="2">
        <v>39508</v>
      </c>
      <c r="B42" s="134">
        <v>10.45</v>
      </c>
      <c r="C42" s="134" t="e">
        <v>#N/A</v>
      </c>
      <c r="E42" s="7"/>
    </row>
    <row r="43" spans="1:7" x14ac:dyDescent="0.2">
      <c r="A43" s="2">
        <v>39539</v>
      </c>
      <c r="B43" s="134">
        <v>10.93</v>
      </c>
      <c r="C43" s="134" t="e">
        <v>#N/A</v>
      </c>
      <c r="E43" s="7"/>
    </row>
    <row r="44" spans="1:7" x14ac:dyDescent="0.2">
      <c r="A44" s="2">
        <v>39569</v>
      </c>
      <c r="B44" s="134">
        <v>11.4</v>
      </c>
      <c r="C44" s="134" t="e">
        <v>#N/A</v>
      </c>
      <c r="E44" s="7"/>
    </row>
    <row r="45" spans="1:7" x14ac:dyDescent="0.2">
      <c r="A45" s="2">
        <v>39600</v>
      </c>
      <c r="B45" s="134">
        <v>11.77</v>
      </c>
      <c r="C45" s="134" t="e">
        <v>#N/A</v>
      </c>
      <c r="E45" s="7"/>
    </row>
    <row r="46" spans="1:7" x14ac:dyDescent="0.2">
      <c r="A46" s="2">
        <v>39630</v>
      </c>
      <c r="B46" s="134">
        <v>12.07</v>
      </c>
      <c r="C46" s="134" t="e">
        <v>#N/A</v>
      </c>
      <c r="E46" s="7"/>
    </row>
    <row r="47" spans="1:7" x14ac:dyDescent="0.2">
      <c r="A47" s="2">
        <v>39661</v>
      </c>
      <c r="B47" s="134">
        <v>12.09</v>
      </c>
      <c r="C47" s="134" t="e">
        <v>#N/A</v>
      </c>
      <c r="E47" s="7"/>
    </row>
    <row r="48" spans="1:7" x14ac:dyDescent="0.2">
      <c r="A48" s="2">
        <v>39692</v>
      </c>
      <c r="B48" s="134">
        <v>11.92</v>
      </c>
      <c r="C48" s="134" t="e">
        <v>#N/A</v>
      </c>
      <c r="E48" s="7"/>
    </row>
    <row r="49" spans="1:5" x14ac:dyDescent="0.2">
      <c r="A49" s="2">
        <v>39722</v>
      </c>
      <c r="B49" s="134">
        <v>11.81</v>
      </c>
      <c r="C49" s="134" t="e">
        <v>#N/A</v>
      </c>
      <c r="E49" s="7"/>
    </row>
    <row r="50" spans="1:5" x14ac:dyDescent="0.2">
      <c r="A50" s="2">
        <v>39753</v>
      </c>
      <c r="B50" s="134">
        <v>11.42</v>
      </c>
      <c r="C50" s="134" t="e">
        <v>#N/A</v>
      </c>
      <c r="E50" s="7"/>
    </row>
    <row r="51" spans="1:5" x14ac:dyDescent="0.2">
      <c r="A51" s="2">
        <v>39783</v>
      </c>
      <c r="B51" s="134">
        <v>10.86</v>
      </c>
      <c r="C51" s="134" t="e">
        <v>#N/A</v>
      </c>
      <c r="E51" s="7"/>
    </row>
    <row r="52" spans="1:5" x14ac:dyDescent="0.2">
      <c r="A52" s="2">
        <v>39814</v>
      </c>
      <c r="B52" s="134">
        <v>10.98</v>
      </c>
      <c r="C52" s="134" t="e">
        <v>#N/A</v>
      </c>
      <c r="E52" s="7"/>
    </row>
    <row r="53" spans="1:5" x14ac:dyDescent="0.2">
      <c r="A53" s="2">
        <v>39845</v>
      </c>
      <c r="B53" s="134">
        <v>11.18</v>
      </c>
      <c r="C53" s="134" t="e">
        <v>#N/A</v>
      </c>
      <c r="E53" s="7"/>
    </row>
    <row r="54" spans="1:5" x14ac:dyDescent="0.2">
      <c r="A54" s="2">
        <v>39873</v>
      </c>
      <c r="B54" s="134">
        <v>11.28</v>
      </c>
      <c r="C54" s="134" t="e">
        <v>#N/A</v>
      </c>
      <c r="E54" s="7"/>
    </row>
    <row r="55" spans="1:5" x14ac:dyDescent="0.2">
      <c r="A55" s="2">
        <v>39904</v>
      </c>
      <c r="B55" s="134">
        <v>11.5</v>
      </c>
      <c r="C55" s="134" t="e">
        <v>#N/A</v>
      </c>
      <c r="E55" s="7"/>
    </row>
    <row r="56" spans="1:5" x14ac:dyDescent="0.2">
      <c r="A56" s="2">
        <v>39934</v>
      </c>
      <c r="B56" s="134">
        <v>11.78</v>
      </c>
      <c r="C56" s="134" t="e">
        <v>#N/A</v>
      </c>
      <c r="E56" s="7"/>
    </row>
    <row r="57" spans="1:5" x14ac:dyDescent="0.2">
      <c r="A57" s="2">
        <v>39965</v>
      </c>
      <c r="B57" s="134">
        <v>11.81</v>
      </c>
      <c r="C57" s="134" t="e">
        <v>#N/A</v>
      </c>
      <c r="E57" s="7"/>
    </row>
    <row r="58" spans="1:5" x14ac:dyDescent="0.2">
      <c r="A58" s="2">
        <v>39995</v>
      </c>
      <c r="B58" s="134">
        <v>11.85</v>
      </c>
      <c r="C58" s="134" t="e">
        <v>#N/A</v>
      </c>
      <c r="E58" s="7"/>
    </row>
    <row r="59" spans="1:5" x14ac:dyDescent="0.2">
      <c r="A59" s="2">
        <v>40026</v>
      </c>
      <c r="B59" s="134">
        <v>11.94</v>
      </c>
      <c r="C59" s="134" t="e">
        <v>#N/A</v>
      </c>
      <c r="E59" s="7"/>
    </row>
    <row r="60" spans="1:5" x14ac:dyDescent="0.2">
      <c r="A60" s="2">
        <v>40057</v>
      </c>
      <c r="B60" s="134">
        <v>11.96</v>
      </c>
      <c r="C60" s="134" t="e">
        <v>#N/A</v>
      </c>
      <c r="E60" s="7"/>
    </row>
    <row r="61" spans="1:5" x14ac:dyDescent="0.2">
      <c r="A61" s="2">
        <v>40087</v>
      </c>
      <c r="B61" s="134">
        <v>11.65</v>
      </c>
      <c r="C61" s="134" t="e">
        <v>#N/A</v>
      </c>
      <c r="E61" s="7"/>
    </row>
    <row r="62" spans="1:5" x14ac:dyDescent="0.2">
      <c r="A62" s="2">
        <v>40118</v>
      </c>
      <c r="B62" s="134">
        <v>11.26</v>
      </c>
      <c r="C62" s="134" t="e">
        <v>#N/A</v>
      </c>
      <c r="E62" s="7"/>
    </row>
    <row r="63" spans="1:5" x14ac:dyDescent="0.2">
      <c r="A63" s="2">
        <v>40148</v>
      </c>
      <c r="B63" s="134">
        <v>10.9</v>
      </c>
      <c r="C63" s="134" t="e">
        <v>#N/A</v>
      </c>
      <c r="E63" s="7"/>
    </row>
    <row r="64" spans="1:5" x14ac:dyDescent="0.2">
      <c r="A64" s="2">
        <v>40179</v>
      </c>
      <c r="B64" s="134">
        <v>10.49</v>
      </c>
      <c r="C64" s="134" t="e">
        <v>#N/A</v>
      </c>
      <c r="E64" s="7"/>
    </row>
    <row r="65" spans="1:5" x14ac:dyDescent="0.2">
      <c r="A65" s="2">
        <v>40210</v>
      </c>
      <c r="B65" s="134">
        <v>10.89</v>
      </c>
      <c r="C65" s="134" t="e">
        <v>#N/A</v>
      </c>
      <c r="E65" s="7"/>
    </row>
    <row r="66" spans="1:5" x14ac:dyDescent="0.2">
      <c r="A66" s="2">
        <v>40238</v>
      </c>
      <c r="B66" s="134">
        <v>11.11</v>
      </c>
      <c r="C66" s="134" t="e">
        <v>#N/A</v>
      </c>
      <c r="E66" s="7"/>
    </row>
    <row r="67" spans="1:5" x14ac:dyDescent="0.2">
      <c r="A67" s="2">
        <v>40269</v>
      </c>
      <c r="B67" s="134">
        <v>11.71</v>
      </c>
      <c r="C67" s="134" t="e">
        <v>#N/A</v>
      </c>
      <c r="E67" s="7"/>
    </row>
    <row r="68" spans="1:5" x14ac:dyDescent="0.2">
      <c r="A68" s="2">
        <v>40299</v>
      </c>
      <c r="B68" s="134">
        <v>11.91</v>
      </c>
      <c r="C68" s="134" t="e">
        <v>#N/A</v>
      </c>
      <c r="E68" s="7"/>
    </row>
    <row r="69" spans="1:5" x14ac:dyDescent="0.2">
      <c r="A69" s="2">
        <v>40330</v>
      </c>
      <c r="B69" s="134">
        <v>11.91</v>
      </c>
      <c r="C69" s="134" t="e">
        <v>#N/A</v>
      </c>
      <c r="E69" s="7"/>
    </row>
    <row r="70" spans="1:5" x14ac:dyDescent="0.2">
      <c r="A70" s="2">
        <v>40360</v>
      </c>
      <c r="B70" s="134">
        <v>12.04</v>
      </c>
      <c r="C70" s="134" t="e">
        <v>#N/A</v>
      </c>
      <c r="E70" s="7"/>
    </row>
    <row r="71" spans="1:5" x14ac:dyDescent="0.2">
      <c r="A71" s="2">
        <v>40391</v>
      </c>
      <c r="B71" s="134">
        <v>12.03</v>
      </c>
      <c r="C71" s="134" t="e">
        <v>#N/A</v>
      </c>
      <c r="E71" s="7"/>
    </row>
    <row r="72" spans="1:5" x14ac:dyDescent="0.2">
      <c r="A72" s="2">
        <v>40422</v>
      </c>
      <c r="B72" s="134">
        <v>11.95</v>
      </c>
      <c r="C72" s="134" t="e">
        <v>#N/A</v>
      </c>
      <c r="E72" s="7"/>
    </row>
    <row r="73" spans="1:5" x14ac:dyDescent="0.2">
      <c r="A73" s="2">
        <v>40452</v>
      </c>
      <c r="B73" s="134">
        <v>11.86</v>
      </c>
      <c r="C73" s="134" t="e">
        <v>#N/A</v>
      </c>
      <c r="E73" s="7"/>
    </row>
    <row r="74" spans="1:5" x14ac:dyDescent="0.2">
      <c r="A74" s="2">
        <v>40483</v>
      </c>
      <c r="B74" s="134">
        <v>11.62</v>
      </c>
      <c r="C74" s="134" t="e">
        <v>#N/A</v>
      </c>
      <c r="E74" s="7"/>
    </row>
    <row r="75" spans="1:5" x14ac:dyDescent="0.2">
      <c r="A75" s="2">
        <v>40513</v>
      </c>
      <c r="B75" s="134">
        <v>11.06</v>
      </c>
      <c r="C75" s="134" t="e">
        <v>#N/A</v>
      </c>
      <c r="E75" s="7"/>
    </row>
    <row r="76" spans="1:5" x14ac:dyDescent="0.2">
      <c r="A76" s="2">
        <v>40544</v>
      </c>
      <c r="B76" s="134">
        <v>10.87</v>
      </c>
      <c r="C76" s="134" t="e">
        <v>#N/A</v>
      </c>
      <c r="E76" s="7"/>
    </row>
    <row r="77" spans="1:5" x14ac:dyDescent="0.2">
      <c r="A77" s="2">
        <v>40575</v>
      </c>
      <c r="B77" s="134">
        <v>11.06</v>
      </c>
      <c r="C77" s="134" t="e">
        <v>#N/A</v>
      </c>
      <c r="E77" s="7"/>
    </row>
    <row r="78" spans="1:5" x14ac:dyDescent="0.2">
      <c r="A78" s="2">
        <v>40603</v>
      </c>
      <c r="B78" s="134">
        <v>11.52</v>
      </c>
      <c r="C78" s="134" t="e">
        <v>#N/A</v>
      </c>
      <c r="E78" s="7"/>
    </row>
    <row r="79" spans="1:5" x14ac:dyDescent="0.2">
      <c r="A79" s="2">
        <v>40634</v>
      </c>
      <c r="B79" s="134">
        <v>11.67</v>
      </c>
      <c r="C79" s="134" t="e">
        <v>#N/A</v>
      </c>
      <c r="E79" s="7"/>
    </row>
    <row r="80" spans="1:5" x14ac:dyDescent="0.2">
      <c r="A80" s="2">
        <v>40664</v>
      </c>
      <c r="B80" s="134">
        <v>11.93</v>
      </c>
      <c r="C80" s="134" t="e">
        <v>#N/A</v>
      </c>
      <c r="E80" s="7"/>
    </row>
    <row r="81" spans="1:5" x14ac:dyDescent="0.2">
      <c r="A81" s="2">
        <v>40695</v>
      </c>
      <c r="B81" s="134">
        <v>11.97</v>
      </c>
      <c r="C81" s="134" t="e">
        <v>#N/A</v>
      </c>
      <c r="E81" s="7"/>
    </row>
    <row r="82" spans="1:5" x14ac:dyDescent="0.2">
      <c r="A82" s="2">
        <v>40725</v>
      </c>
      <c r="B82" s="134">
        <v>12.09</v>
      </c>
      <c r="C82" s="134" t="e">
        <v>#N/A</v>
      </c>
      <c r="E82" s="7"/>
    </row>
    <row r="83" spans="1:5" x14ac:dyDescent="0.2">
      <c r="A83" s="2">
        <v>40756</v>
      </c>
      <c r="B83" s="134">
        <v>12.09</v>
      </c>
      <c r="C83" s="134" t="e">
        <v>#N/A</v>
      </c>
      <c r="E83" s="7"/>
    </row>
    <row r="84" spans="1:5" x14ac:dyDescent="0.2">
      <c r="A84" s="2">
        <v>40787</v>
      </c>
      <c r="B84" s="134">
        <v>12.17</v>
      </c>
      <c r="C84" s="134" t="e">
        <v>#N/A</v>
      </c>
      <c r="E84" s="7"/>
    </row>
    <row r="85" spans="1:5" x14ac:dyDescent="0.2">
      <c r="A85" s="2">
        <v>40817</v>
      </c>
      <c r="B85" s="134">
        <v>12.08</v>
      </c>
      <c r="C85" s="134" t="e">
        <v>#N/A</v>
      </c>
      <c r="E85" s="7"/>
    </row>
    <row r="86" spans="1:5" x14ac:dyDescent="0.2">
      <c r="A86" s="2">
        <v>40848</v>
      </c>
      <c r="B86" s="134">
        <v>11.78</v>
      </c>
      <c r="C86" s="134" t="e">
        <v>#N/A</v>
      </c>
      <c r="E86" s="7"/>
    </row>
    <row r="87" spans="1:5" x14ac:dyDescent="0.2">
      <c r="A87" s="2">
        <v>40878</v>
      </c>
      <c r="B87" s="134">
        <v>11.4</v>
      </c>
      <c r="C87" s="134" t="e">
        <v>#N/A</v>
      </c>
      <c r="E87" s="7"/>
    </row>
    <row r="88" spans="1:5" x14ac:dyDescent="0.2">
      <c r="A88" s="2">
        <v>40909</v>
      </c>
      <c r="B88" s="134">
        <v>11.41</v>
      </c>
      <c r="C88" s="134" t="e">
        <v>#N/A</v>
      </c>
      <c r="E88" s="7"/>
    </row>
    <row r="89" spans="1:5" x14ac:dyDescent="0.2">
      <c r="A89" s="2">
        <v>40940</v>
      </c>
      <c r="B89" s="134">
        <v>11.51</v>
      </c>
      <c r="C89" s="134" t="e">
        <v>#N/A</v>
      </c>
      <c r="E89" s="7"/>
    </row>
    <row r="90" spans="1:5" x14ac:dyDescent="0.2">
      <c r="A90" s="2">
        <v>40969</v>
      </c>
      <c r="B90" s="134">
        <v>11.7</v>
      </c>
      <c r="C90" s="134" t="e">
        <v>#N/A</v>
      </c>
      <c r="E90" s="7"/>
    </row>
    <row r="91" spans="1:5" x14ac:dyDescent="0.2">
      <c r="A91" s="2">
        <v>41000</v>
      </c>
      <c r="B91" s="134">
        <v>11.92</v>
      </c>
      <c r="C91" s="134" t="e">
        <v>#N/A</v>
      </c>
      <c r="E91" s="7"/>
    </row>
    <row r="92" spans="1:5" x14ac:dyDescent="0.2">
      <c r="A92" s="2">
        <v>41030</v>
      </c>
      <c r="B92" s="134">
        <v>11.9</v>
      </c>
      <c r="C92" s="134" t="e">
        <v>#N/A</v>
      </c>
      <c r="E92" s="7"/>
    </row>
    <row r="93" spans="1:5" x14ac:dyDescent="0.2">
      <c r="A93" s="2">
        <v>41061</v>
      </c>
      <c r="B93" s="134">
        <v>12.09</v>
      </c>
      <c r="C93" s="134" t="e">
        <v>#N/A</v>
      </c>
      <c r="E93" s="7"/>
    </row>
    <row r="94" spans="1:5" x14ac:dyDescent="0.2">
      <c r="A94" s="2">
        <v>41091</v>
      </c>
      <c r="B94" s="134">
        <v>12</v>
      </c>
      <c r="C94" s="134" t="e">
        <v>#N/A</v>
      </c>
      <c r="E94" s="7"/>
    </row>
    <row r="95" spans="1:5" x14ac:dyDescent="0.2">
      <c r="A95" s="2">
        <v>41122</v>
      </c>
      <c r="B95" s="134">
        <v>12.17</v>
      </c>
      <c r="C95" s="134" t="e">
        <v>#N/A</v>
      </c>
      <c r="E95" s="7"/>
    </row>
    <row r="96" spans="1:5" x14ac:dyDescent="0.2">
      <c r="A96" s="2">
        <v>41153</v>
      </c>
      <c r="B96" s="134">
        <v>12.3</v>
      </c>
      <c r="C96" s="134" t="e">
        <v>#N/A</v>
      </c>
      <c r="E96" s="7"/>
    </row>
    <row r="97" spans="1:5" x14ac:dyDescent="0.2">
      <c r="A97" s="2">
        <v>41183</v>
      </c>
      <c r="B97" s="134">
        <v>12.03</v>
      </c>
      <c r="C97" s="134" t="e">
        <v>#N/A</v>
      </c>
      <c r="E97" s="7"/>
    </row>
    <row r="98" spans="1:5" x14ac:dyDescent="0.2">
      <c r="A98" s="2">
        <v>41214</v>
      </c>
      <c r="B98" s="134">
        <v>11.75</v>
      </c>
      <c r="C98" s="134" t="e">
        <v>#N/A</v>
      </c>
      <c r="E98" s="7"/>
    </row>
    <row r="99" spans="1:5" x14ac:dyDescent="0.2">
      <c r="A99" s="2">
        <v>41244</v>
      </c>
      <c r="B99" s="134">
        <v>11.62</v>
      </c>
      <c r="C99" s="134" t="e">
        <v>#N/A</v>
      </c>
      <c r="E99" s="7"/>
    </row>
    <row r="100" spans="1:5" x14ac:dyDescent="0.2">
      <c r="A100" s="2">
        <v>41275</v>
      </c>
      <c r="B100" s="134">
        <v>11.46</v>
      </c>
      <c r="C100" s="134" t="e">
        <v>#N/A</v>
      </c>
      <c r="E100" s="7"/>
    </row>
    <row r="101" spans="1:5" x14ac:dyDescent="0.2">
      <c r="A101" s="2">
        <v>41306</v>
      </c>
      <c r="B101" s="134">
        <v>11.63</v>
      </c>
      <c r="C101" s="134" t="e">
        <v>#N/A</v>
      </c>
      <c r="E101" s="7"/>
    </row>
    <row r="102" spans="1:5" x14ac:dyDescent="0.2">
      <c r="A102" s="2">
        <v>41334</v>
      </c>
      <c r="B102" s="134">
        <v>11.61</v>
      </c>
      <c r="C102" s="134" t="e">
        <v>#N/A</v>
      </c>
      <c r="E102" s="7"/>
    </row>
    <row r="103" spans="1:5" x14ac:dyDescent="0.2">
      <c r="A103" s="2">
        <v>41365</v>
      </c>
      <c r="B103" s="134">
        <v>11.93</v>
      </c>
      <c r="C103" s="134" t="e">
        <v>#N/A</v>
      </c>
      <c r="E103" s="7"/>
    </row>
    <row r="104" spans="1:5" x14ac:dyDescent="0.2">
      <c r="A104" s="2">
        <v>41395</v>
      </c>
      <c r="B104" s="134">
        <v>12.4</v>
      </c>
      <c r="C104" s="134" t="e">
        <v>#N/A</v>
      </c>
      <c r="E104" s="7"/>
    </row>
    <row r="105" spans="1:5" x14ac:dyDescent="0.2">
      <c r="A105" s="2">
        <v>41426</v>
      </c>
      <c r="B105" s="134">
        <v>12.54</v>
      </c>
      <c r="C105" s="134" t="e">
        <v>#N/A</v>
      </c>
      <c r="E105" s="7"/>
    </row>
    <row r="106" spans="1:5" x14ac:dyDescent="0.2">
      <c r="A106" s="2">
        <v>41456</v>
      </c>
      <c r="B106" s="134">
        <v>12.65</v>
      </c>
      <c r="C106" s="134" t="e">
        <v>#N/A</v>
      </c>
      <c r="E106" s="7"/>
    </row>
    <row r="107" spans="1:5" x14ac:dyDescent="0.2">
      <c r="A107" s="2">
        <v>41487</v>
      </c>
      <c r="B107" s="134">
        <v>12.53</v>
      </c>
      <c r="C107" s="134" t="e">
        <v>#N/A</v>
      </c>
      <c r="E107" s="7"/>
    </row>
    <row r="108" spans="1:5" x14ac:dyDescent="0.2">
      <c r="A108" s="2">
        <v>41518</v>
      </c>
      <c r="B108" s="134">
        <v>12.51</v>
      </c>
      <c r="C108" s="134" t="e">
        <v>#N/A</v>
      </c>
      <c r="E108" s="7"/>
    </row>
    <row r="109" spans="1:5" x14ac:dyDescent="0.2">
      <c r="A109" s="2">
        <v>41548</v>
      </c>
      <c r="B109" s="134">
        <v>12.36</v>
      </c>
      <c r="C109" s="134" t="e">
        <v>#N/A</v>
      </c>
      <c r="E109" s="7"/>
    </row>
    <row r="110" spans="1:5" x14ac:dyDescent="0.2">
      <c r="A110" s="2">
        <v>41579</v>
      </c>
      <c r="B110" s="134">
        <v>12.1</v>
      </c>
      <c r="C110" s="134" t="e">
        <v>#N/A</v>
      </c>
      <c r="E110" s="7"/>
    </row>
    <row r="111" spans="1:5" x14ac:dyDescent="0.2">
      <c r="A111" s="2">
        <v>41609</v>
      </c>
      <c r="B111" s="134">
        <v>11.72</v>
      </c>
      <c r="C111" s="134" t="e">
        <v>#N/A</v>
      </c>
      <c r="E111" s="7"/>
    </row>
    <row r="112" spans="1:5" x14ac:dyDescent="0.2">
      <c r="A112" s="2">
        <v>41640</v>
      </c>
      <c r="B112" s="134">
        <v>11.65</v>
      </c>
      <c r="C112" s="134" t="e">
        <v>#N/A</v>
      </c>
      <c r="E112" s="7"/>
    </row>
    <row r="113" spans="1:5" x14ac:dyDescent="0.2">
      <c r="A113" s="2">
        <v>41671</v>
      </c>
      <c r="B113" s="134">
        <v>11.94</v>
      </c>
      <c r="C113" s="134" t="e">
        <v>#N/A</v>
      </c>
      <c r="E113" s="7"/>
    </row>
    <row r="114" spans="1:5" x14ac:dyDescent="0.2">
      <c r="A114" s="2">
        <v>41699</v>
      </c>
      <c r="B114" s="134">
        <v>12.25</v>
      </c>
      <c r="C114" s="134" t="e">
        <v>#N/A</v>
      </c>
      <c r="E114" s="7"/>
    </row>
    <row r="115" spans="1:5" x14ac:dyDescent="0.2">
      <c r="A115" s="2">
        <v>41730</v>
      </c>
      <c r="B115" s="134">
        <v>12.31</v>
      </c>
      <c r="C115" s="134" t="e">
        <v>#N/A</v>
      </c>
      <c r="E115" s="7"/>
    </row>
    <row r="116" spans="1:5" x14ac:dyDescent="0.2">
      <c r="A116" s="2">
        <v>41760</v>
      </c>
      <c r="B116" s="134">
        <v>12.85</v>
      </c>
      <c r="C116" s="134" t="e">
        <v>#N/A</v>
      </c>
      <c r="E116" s="7"/>
    </row>
    <row r="117" spans="1:5" x14ac:dyDescent="0.2">
      <c r="A117" s="2">
        <v>41791</v>
      </c>
      <c r="B117" s="134">
        <v>12.99</v>
      </c>
      <c r="C117" s="134" t="e">
        <v>#N/A</v>
      </c>
      <c r="E117" s="7"/>
    </row>
    <row r="118" spans="1:5" x14ac:dyDescent="0.2">
      <c r="A118" s="2">
        <v>41821</v>
      </c>
      <c r="B118" s="134">
        <v>13.09</v>
      </c>
      <c r="C118" s="134" t="e">
        <v>#N/A</v>
      </c>
      <c r="E118" s="7"/>
    </row>
    <row r="119" spans="1:5" x14ac:dyDescent="0.2">
      <c r="A119" s="2">
        <v>41852</v>
      </c>
      <c r="B119" s="134">
        <v>13.04</v>
      </c>
      <c r="C119" s="134" t="e">
        <v>#N/A</v>
      </c>
      <c r="E119" s="7"/>
    </row>
    <row r="120" spans="1:5" x14ac:dyDescent="0.2">
      <c r="A120" s="2">
        <v>41883</v>
      </c>
      <c r="B120" s="134">
        <v>12.95</v>
      </c>
      <c r="C120" s="134" t="e">
        <v>#N/A</v>
      </c>
      <c r="E120" s="7"/>
    </row>
    <row r="121" spans="1:5" x14ac:dyDescent="0.2">
      <c r="A121" s="2">
        <v>41913</v>
      </c>
      <c r="B121" s="134">
        <v>12.6</v>
      </c>
      <c r="C121" s="134" t="e">
        <v>#N/A</v>
      </c>
      <c r="E121" s="7"/>
    </row>
    <row r="122" spans="1:5" x14ac:dyDescent="0.2">
      <c r="A122" s="2">
        <v>41944</v>
      </c>
      <c r="B122" s="134">
        <v>12.48</v>
      </c>
      <c r="C122" s="134" t="e">
        <v>#N/A</v>
      </c>
      <c r="E122" s="7"/>
    </row>
    <row r="123" spans="1:5" x14ac:dyDescent="0.2">
      <c r="A123" s="2">
        <v>41974</v>
      </c>
      <c r="B123" s="134">
        <v>12.17</v>
      </c>
      <c r="C123" s="134" t="e">
        <v>#N/A</v>
      </c>
      <c r="E123" s="7"/>
    </row>
    <row r="124" spans="1:5" x14ac:dyDescent="0.2">
      <c r="A124" s="2">
        <v>42005</v>
      </c>
      <c r="B124" s="134">
        <v>12.1</v>
      </c>
      <c r="C124" s="134" t="e">
        <v>#N/A</v>
      </c>
      <c r="E124" s="7"/>
    </row>
    <row r="125" spans="1:5" x14ac:dyDescent="0.2">
      <c r="A125" s="2">
        <v>42036</v>
      </c>
      <c r="B125" s="134">
        <v>12.29</v>
      </c>
      <c r="C125" s="134" t="e">
        <v>#N/A</v>
      </c>
      <c r="E125" s="7"/>
    </row>
    <row r="126" spans="1:5" x14ac:dyDescent="0.2">
      <c r="A126" s="2">
        <v>42064</v>
      </c>
      <c r="B126" s="134">
        <v>12.33</v>
      </c>
      <c r="C126" s="134" t="e">
        <v>#N/A</v>
      </c>
      <c r="E126" s="7"/>
    </row>
    <row r="127" spans="1:5" x14ac:dyDescent="0.2">
      <c r="A127" s="2">
        <v>42095</v>
      </c>
      <c r="B127" s="134">
        <v>12.62</v>
      </c>
      <c r="C127" s="134" t="e">
        <v>#N/A</v>
      </c>
      <c r="E127" s="7"/>
    </row>
    <row r="128" spans="1:5" x14ac:dyDescent="0.2">
      <c r="A128" s="2">
        <v>42125</v>
      </c>
      <c r="B128" s="134">
        <v>12.93</v>
      </c>
      <c r="C128" s="134" t="e">
        <v>#N/A</v>
      </c>
      <c r="E128" s="7"/>
    </row>
    <row r="129" spans="1:5" x14ac:dyDescent="0.2">
      <c r="A129" s="2">
        <v>42156</v>
      </c>
      <c r="B129" s="134">
        <v>12.92</v>
      </c>
      <c r="C129" s="134" t="e">
        <v>#N/A</v>
      </c>
      <c r="E129" s="7"/>
    </row>
    <row r="130" spans="1:5" x14ac:dyDescent="0.2">
      <c r="A130" s="2">
        <v>42186</v>
      </c>
      <c r="B130" s="134">
        <v>12.94</v>
      </c>
      <c r="C130" s="134" t="e">
        <v>#N/A</v>
      </c>
      <c r="E130" s="7"/>
    </row>
    <row r="131" spans="1:5" x14ac:dyDescent="0.2">
      <c r="A131" s="2">
        <v>42217</v>
      </c>
      <c r="B131" s="134">
        <v>12.91</v>
      </c>
      <c r="C131" s="134" t="e">
        <v>#N/A</v>
      </c>
      <c r="E131" s="7"/>
    </row>
    <row r="132" spans="1:5" x14ac:dyDescent="0.2">
      <c r="A132" s="2">
        <v>42248</v>
      </c>
      <c r="B132" s="134">
        <v>13.03</v>
      </c>
      <c r="C132" s="134" t="e">
        <v>#N/A</v>
      </c>
      <c r="E132" s="7"/>
    </row>
    <row r="133" spans="1:5" x14ac:dyDescent="0.2">
      <c r="A133" s="2">
        <v>42278</v>
      </c>
      <c r="B133" s="134">
        <v>12.72</v>
      </c>
      <c r="C133" s="134" t="e">
        <v>#N/A</v>
      </c>
      <c r="E133" s="7"/>
    </row>
    <row r="134" spans="1:5" x14ac:dyDescent="0.2">
      <c r="A134" s="2">
        <v>42309</v>
      </c>
      <c r="B134" s="134">
        <v>12.71</v>
      </c>
      <c r="C134" s="134" t="e">
        <v>#N/A</v>
      </c>
      <c r="E134" s="7"/>
    </row>
    <row r="135" spans="1:5" x14ac:dyDescent="0.2">
      <c r="A135" s="2">
        <v>42339</v>
      </c>
      <c r="B135" s="134">
        <v>12.32</v>
      </c>
      <c r="C135" s="134" t="e">
        <v>#N/A</v>
      </c>
      <c r="E135" s="7"/>
    </row>
    <row r="136" spans="1:5" x14ac:dyDescent="0.2">
      <c r="A136" s="2">
        <v>42370</v>
      </c>
      <c r="B136" s="134">
        <v>11.99</v>
      </c>
      <c r="C136" s="134" t="e">
        <v>#N/A</v>
      </c>
      <c r="E136" s="7"/>
    </row>
    <row r="137" spans="1:5" x14ac:dyDescent="0.2">
      <c r="A137" s="2">
        <v>42401</v>
      </c>
      <c r="B137" s="134">
        <v>12.14</v>
      </c>
      <c r="C137" s="134" t="e">
        <v>#N/A</v>
      </c>
      <c r="E137" s="7"/>
    </row>
    <row r="138" spans="1:5" x14ac:dyDescent="0.2">
      <c r="A138" s="2">
        <v>42430</v>
      </c>
      <c r="B138" s="134">
        <v>12.56</v>
      </c>
      <c r="C138" s="134" t="e">
        <v>#N/A</v>
      </c>
      <c r="E138" s="7"/>
    </row>
    <row r="139" spans="1:5" x14ac:dyDescent="0.2">
      <c r="A139" s="2">
        <v>42461</v>
      </c>
      <c r="B139" s="134">
        <v>12.43</v>
      </c>
      <c r="C139" s="134" t="e">
        <v>#N/A</v>
      </c>
      <c r="E139" s="7"/>
    </row>
    <row r="140" spans="1:5" x14ac:dyDescent="0.2">
      <c r="A140" s="2">
        <v>42491</v>
      </c>
      <c r="B140" s="134">
        <v>12.79</v>
      </c>
      <c r="C140" s="134" t="e">
        <v>#N/A</v>
      </c>
      <c r="E140" s="7"/>
    </row>
    <row r="141" spans="1:5" x14ac:dyDescent="0.2">
      <c r="A141" s="2">
        <v>42522</v>
      </c>
      <c r="B141" s="134">
        <v>12.73</v>
      </c>
      <c r="C141" s="134" t="e">
        <v>#N/A</v>
      </c>
      <c r="E141" s="7"/>
    </row>
    <row r="142" spans="1:5" x14ac:dyDescent="0.2">
      <c r="A142" s="2">
        <v>42552</v>
      </c>
      <c r="B142" s="134">
        <v>12.68</v>
      </c>
      <c r="C142" s="134" t="e">
        <v>#N/A</v>
      </c>
      <c r="E142" s="7"/>
    </row>
    <row r="143" spans="1:5" x14ac:dyDescent="0.2">
      <c r="A143" s="2">
        <v>42583</v>
      </c>
      <c r="B143" s="134">
        <v>12.88</v>
      </c>
      <c r="C143" s="134" t="e">
        <v>#N/A</v>
      </c>
      <c r="E143" s="7"/>
    </row>
    <row r="144" spans="1:5" x14ac:dyDescent="0.2">
      <c r="A144" s="2">
        <v>42614</v>
      </c>
      <c r="B144" s="134">
        <v>12.87</v>
      </c>
      <c r="C144" s="134" t="e">
        <v>#N/A</v>
      </c>
      <c r="E144" s="7"/>
    </row>
    <row r="145" spans="1:5" x14ac:dyDescent="0.2">
      <c r="A145" s="2">
        <v>42644</v>
      </c>
      <c r="B145" s="134">
        <v>12.46</v>
      </c>
      <c r="C145" s="134" t="e">
        <v>#N/A</v>
      </c>
      <c r="E145" s="7"/>
    </row>
    <row r="146" spans="1:5" x14ac:dyDescent="0.2">
      <c r="A146" s="2">
        <v>42675</v>
      </c>
      <c r="B146" s="134">
        <v>12.75</v>
      </c>
      <c r="C146" s="134" t="e">
        <v>#N/A</v>
      </c>
      <c r="E146" s="7"/>
    </row>
    <row r="147" spans="1:5" x14ac:dyDescent="0.2">
      <c r="A147" s="2">
        <v>42705</v>
      </c>
      <c r="B147" s="134">
        <v>12.23</v>
      </c>
      <c r="C147" s="134" t="e">
        <v>#N/A</v>
      </c>
      <c r="E147" s="7"/>
    </row>
    <row r="148" spans="1:5" x14ac:dyDescent="0.2">
      <c r="A148" s="2">
        <v>42736</v>
      </c>
      <c r="B148" s="134">
        <v>12.21</v>
      </c>
      <c r="C148" s="134" t="e">
        <v>#N/A</v>
      </c>
      <c r="E148" s="7"/>
    </row>
    <row r="149" spans="1:5" x14ac:dyDescent="0.2">
      <c r="A149" s="2">
        <v>42767</v>
      </c>
      <c r="B149" s="134">
        <v>12.78</v>
      </c>
      <c r="C149" s="134" t="e">
        <v>#N/A</v>
      </c>
      <c r="E149" s="7"/>
    </row>
    <row r="150" spans="1:5" x14ac:dyDescent="0.2">
      <c r="A150" s="2">
        <v>42795</v>
      </c>
      <c r="B150" s="134">
        <v>12.89</v>
      </c>
      <c r="C150" s="134" t="e">
        <v>#N/A</v>
      </c>
      <c r="E150" s="7"/>
    </row>
    <row r="151" spans="1:5" x14ac:dyDescent="0.2">
      <c r="A151" s="2">
        <v>42826</v>
      </c>
      <c r="B151" s="134">
        <v>12.69</v>
      </c>
      <c r="C151" s="134" t="e">
        <v>#N/A</v>
      </c>
      <c r="E151" s="7"/>
    </row>
    <row r="152" spans="1:5" x14ac:dyDescent="0.2">
      <c r="A152" s="2">
        <v>42856</v>
      </c>
      <c r="B152" s="134">
        <v>13.01</v>
      </c>
      <c r="C152" s="134" t="e">
        <v>#N/A</v>
      </c>
      <c r="E152" s="7"/>
    </row>
    <row r="153" spans="1:5" x14ac:dyDescent="0.2">
      <c r="A153" s="2">
        <v>42887</v>
      </c>
      <c r="B153" s="134">
        <v>13.21</v>
      </c>
      <c r="C153" s="134" t="e">
        <v>#N/A</v>
      </c>
      <c r="E153" s="7"/>
    </row>
    <row r="154" spans="1:5" x14ac:dyDescent="0.2">
      <c r="A154" s="2">
        <v>42917</v>
      </c>
      <c r="B154" s="134">
        <v>13.11</v>
      </c>
      <c r="C154" s="134" t="e">
        <v>#N/A</v>
      </c>
      <c r="E154" s="7"/>
    </row>
    <row r="155" spans="1:5" x14ac:dyDescent="0.2">
      <c r="A155" s="2">
        <v>42948</v>
      </c>
      <c r="B155" s="134">
        <v>13.19</v>
      </c>
      <c r="C155" s="134" t="e">
        <v>#N/A</v>
      </c>
      <c r="E155" s="7"/>
    </row>
    <row r="156" spans="1:5" x14ac:dyDescent="0.2">
      <c r="A156" s="2">
        <v>42979</v>
      </c>
      <c r="B156" s="134">
        <v>13.3</v>
      </c>
      <c r="C156" s="134" t="e">
        <v>#N/A</v>
      </c>
      <c r="E156" s="7"/>
    </row>
    <row r="157" spans="1:5" x14ac:dyDescent="0.2">
      <c r="A157" s="2">
        <v>43009</v>
      </c>
      <c r="B157" s="134">
        <v>12.84</v>
      </c>
      <c r="C157" s="134" t="e">
        <v>#N/A</v>
      </c>
      <c r="E157" s="7"/>
    </row>
    <row r="158" spans="1:5" x14ac:dyDescent="0.2">
      <c r="A158" s="2">
        <v>43040</v>
      </c>
      <c r="B158" s="134">
        <v>12.97</v>
      </c>
      <c r="C158" s="134" t="e">
        <v>#N/A</v>
      </c>
      <c r="E158" s="7"/>
    </row>
    <row r="159" spans="1:5" x14ac:dyDescent="0.2">
      <c r="A159" s="2">
        <v>43070</v>
      </c>
      <c r="B159" s="134">
        <v>12.5</v>
      </c>
      <c r="C159" s="134" t="e">
        <v>#N/A</v>
      </c>
      <c r="E159" s="7"/>
    </row>
    <row r="160" spans="1:5" x14ac:dyDescent="0.2">
      <c r="A160" s="2">
        <v>43101</v>
      </c>
      <c r="B160" s="134">
        <v>12.24273</v>
      </c>
      <c r="C160" s="134" t="e">
        <v>#N/A</v>
      </c>
      <c r="E160" s="7"/>
    </row>
    <row r="161" spans="1:5" x14ac:dyDescent="0.2">
      <c r="A161" s="2">
        <v>43132</v>
      </c>
      <c r="B161" s="134">
        <v>12.868270000000001</v>
      </c>
      <c r="C161" s="134">
        <v>12.868270000000001</v>
      </c>
      <c r="E161" s="7"/>
    </row>
    <row r="162" spans="1:5" x14ac:dyDescent="0.2">
      <c r="A162" s="2">
        <v>43160</v>
      </c>
      <c r="B162" s="134" t="e">
        <v>#N/A</v>
      </c>
      <c r="C162" s="134">
        <v>13.193070000000001</v>
      </c>
      <c r="E162" s="7"/>
    </row>
    <row r="163" spans="1:5" x14ac:dyDescent="0.2">
      <c r="A163" s="2">
        <v>43191</v>
      </c>
      <c r="B163" s="134" t="e">
        <v>#N/A</v>
      </c>
      <c r="C163" s="134">
        <v>13.051360000000001</v>
      </c>
      <c r="E163" s="7"/>
    </row>
    <row r="164" spans="1:5" x14ac:dyDescent="0.2">
      <c r="A164" s="2">
        <v>43221</v>
      </c>
      <c r="B164" s="134" t="e">
        <v>#N/A</v>
      </c>
      <c r="C164" s="134">
        <v>13.291729999999999</v>
      </c>
      <c r="E164" s="7"/>
    </row>
    <row r="165" spans="1:5" x14ac:dyDescent="0.2">
      <c r="A165" s="2">
        <v>43252</v>
      </c>
      <c r="B165" s="134" t="e">
        <v>#N/A</v>
      </c>
      <c r="C165" s="134">
        <v>13.46664</v>
      </c>
      <c r="E165" s="7"/>
    </row>
    <row r="166" spans="1:5" x14ac:dyDescent="0.2">
      <c r="A166" s="2">
        <v>43282</v>
      </c>
      <c r="B166" s="134" t="e">
        <v>#N/A</v>
      </c>
      <c r="C166" s="134">
        <v>13.427910000000001</v>
      </c>
      <c r="E166" s="7"/>
    </row>
    <row r="167" spans="1:5" x14ac:dyDescent="0.2">
      <c r="A167" s="2">
        <v>43313</v>
      </c>
      <c r="B167" s="134" t="e">
        <v>#N/A</v>
      </c>
      <c r="C167" s="134">
        <v>13.43374</v>
      </c>
      <c r="E167" s="7"/>
    </row>
    <row r="168" spans="1:5" x14ac:dyDescent="0.2">
      <c r="A168" s="2">
        <v>43344</v>
      </c>
      <c r="B168" s="134" t="e">
        <v>#N/A</v>
      </c>
      <c r="C168" s="134">
        <v>13.6036</v>
      </c>
      <c r="E168" s="7"/>
    </row>
    <row r="169" spans="1:5" x14ac:dyDescent="0.2">
      <c r="A169" s="2">
        <v>43374</v>
      </c>
      <c r="B169" s="134" t="e">
        <v>#N/A</v>
      </c>
      <c r="C169" s="134">
        <v>13.14237</v>
      </c>
      <c r="E169" s="7"/>
    </row>
    <row r="170" spans="1:5" x14ac:dyDescent="0.2">
      <c r="A170" s="2">
        <v>43405</v>
      </c>
      <c r="B170" s="134" t="e">
        <v>#N/A</v>
      </c>
      <c r="C170" s="134">
        <v>13.39504</v>
      </c>
      <c r="E170" s="7"/>
    </row>
    <row r="171" spans="1:5" x14ac:dyDescent="0.2">
      <c r="A171" s="2">
        <v>43435</v>
      </c>
      <c r="B171" s="134" t="e">
        <v>#N/A</v>
      </c>
      <c r="C171" s="134">
        <v>12.95575</v>
      </c>
      <c r="E171" s="7"/>
    </row>
    <row r="172" spans="1:5" x14ac:dyDescent="0.2">
      <c r="A172" s="2">
        <v>43466</v>
      </c>
      <c r="B172" s="134" t="e">
        <v>#N/A</v>
      </c>
      <c r="C172" s="134">
        <v>12.781689999999999</v>
      </c>
      <c r="E172" s="7"/>
    </row>
    <row r="173" spans="1:5" x14ac:dyDescent="0.2">
      <c r="A173" s="2">
        <v>43497</v>
      </c>
      <c r="B173" s="134" t="e">
        <v>#N/A</v>
      </c>
      <c r="C173" s="134">
        <v>13.27952</v>
      </c>
      <c r="E173" s="7"/>
    </row>
    <row r="174" spans="1:5" x14ac:dyDescent="0.2">
      <c r="A174" s="2">
        <v>43525</v>
      </c>
      <c r="B174" s="134" t="e">
        <v>#N/A</v>
      </c>
      <c r="C174" s="134">
        <v>13.58301</v>
      </c>
      <c r="E174" s="7"/>
    </row>
    <row r="175" spans="1:5" x14ac:dyDescent="0.2">
      <c r="A175" s="2">
        <v>43556</v>
      </c>
      <c r="B175" s="134" t="e">
        <v>#N/A</v>
      </c>
      <c r="C175" s="134">
        <v>13.567600000000001</v>
      </c>
      <c r="E175" s="7"/>
    </row>
    <row r="176" spans="1:5" x14ac:dyDescent="0.2">
      <c r="A176" s="2">
        <v>43586</v>
      </c>
      <c r="B176" s="134" t="e">
        <v>#N/A</v>
      </c>
      <c r="C176" s="134">
        <v>13.76478</v>
      </c>
      <c r="E176" s="7"/>
    </row>
    <row r="177" spans="1:5" x14ac:dyDescent="0.2">
      <c r="A177" s="2">
        <v>43617</v>
      </c>
      <c r="B177" s="134" t="e">
        <v>#N/A</v>
      </c>
      <c r="C177" s="134">
        <v>13.916320000000001</v>
      </c>
      <c r="E177" s="7"/>
    </row>
    <row r="178" spans="1:5" x14ac:dyDescent="0.2">
      <c r="A178" s="2">
        <v>43647</v>
      </c>
      <c r="B178" s="134" t="e">
        <v>#N/A</v>
      </c>
      <c r="C178" s="134">
        <v>13.83473</v>
      </c>
      <c r="E178" s="7"/>
    </row>
    <row r="179" spans="1:5" x14ac:dyDescent="0.2">
      <c r="A179" s="2">
        <v>43678</v>
      </c>
      <c r="B179" s="134" t="e">
        <v>#N/A</v>
      </c>
      <c r="C179" s="134">
        <v>13.816509999999999</v>
      </c>
      <c r="E179" s="7"/>
    </row>
    <row r="180" spans="1:5" x14ac:dyDescent="0.2">
      <c r="A180" s="2">
        <v>43709</v>
      </c>
      <c r="B180" s="134" t="e">
        <v>#N/A</v>
      </c>
      <c r="C180" s="134">
        <v>13.968830000000001</v>
      </c>
      <c r="E180" s="7"/>
    </row>
    <row r="181" spans="1:5" x14ac:dyDescent="0.2">
      <c r="A181" s="2">
        <v>43739</v>
      </c>
      <c r="B181" s="134" t="e">
        <v>#N/A</v>
      </c>
      <c r="C181" s="134">
        <v>13.38799</v>
      </c>
      <c r="E181" s="7"/>
    </row>
    <row r="182" spans="1:5" x14ac:dyDescent="0.2">
      <c r="A182" s="2">
        <v>43770</v>
      </c>
      <c r="B182" s="134" t="e">
        <v>#N/A</v>
      </c>
      <c r="C182" s="134">
        <v>13.72434</v>
      </c>
      <c r="E182" s="7"/>
    </row>
    <row r="183" spans="1:5" x14ac:dyDescent="0.2">
      <c r="A183" s="84">
        <v>43800</v>
      </c>
      <c r="B183" s="98" t="e">
        <v>#N/A</v>
      </c>
      <c r="C183" s="98">
        <v>13.26539</v>
      </c>
      <c r="E183" s="7"/>
    </row>
    <row r="184" spans="1:5" x14ac:dyDescent="0.2">
      <c r="A184" t="s">
        <v>360</v>
      </c>
      <c r="E184" s="7"/>
    </row>
    <row r="185" spans="1:5" x14ac:dyDescent="0.2">
      <c r="A185" t="s">
        <v>0</v>
      </c>
    </row>
  </sheetData>
  <mergeCells count="2">
    <mergeCell ref="B25:C25"/>
    <mergeCell ref="B26:C26"/>
  </mergeCells>
  <phoneticPr fontId="0" type="noConversion"/>
  <conditionalFormatting sqref="B28:C183">
    <cfRule type="expression" dxfId="1" priority="2" stopIfTrue="1">
      <formula>ISNA(B28)</formula>
    </cfRule>
  </conditionalFormatting>
  <conditionalFormatting sqref="B28:C183">
    <cfRule type="expression" dxfId="0" priority="1" stopIfTrue="1">
      <formula>ISNA(B28)</formula>
    </cfRule>
  </conditionalFormatting>
  <hyperlinks>
    <hyperlink ref="A3" location="Contents!B4" display="Return to Contents"/>
  </hyperlinks>
  <pageMargins left="0.75" right="0.75" top="1" bottom="1" header="0.5" footer="0.5"/>
  <pageSetup scale="59" fitToHeight="3" orientation="landscape" r:id="rId1"/>
  <headerFooter alignWithMargins="0"/>
  <drawing r:id="rId2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>
    <pageSetUpPr fitToPage="1"/>
  </sheetPr>
  <dimension ref="A1:Q181"/>
  <sheetViews>
    <sheetView zoomScaleNormal="100" workbookViewId="0"/>
  </sheetViews>
  <sheetFormatPr defaultRowHeight="12.75" x14ac:dyDescent="0.2"/>
  <cols>
    <col min="2" max="3" width="9.140625" style="7"/>
  </cols>
  <sheetData>
    <row r="1" spans="1:3" x14ac:dyDescent="0.2">
      <c r="B1"/>
      <c r="C1"/>
    </row>
    <row r="2" spans="1:3" ht="15.75" x14ac:dyDescent="0.25">
      <c r="A2" s="63" t="s">
        <v>358</v>
      </c>
      <c r="B2"/>
      <c r="C2"/>
    </row>
    <row r="3" spans="1:3" x14ac:dyDescent="0.2">
      <c r="A3" s="29" t="s">
        <v>32</v>
      </c>
      <c r="B3"/>
      <c r="C3"/>
    </row>
    <row r="4" spans="1:3" x14ac:dyDescent="0.2">
      <c r="B4"/>
      <c r="C4"/>
    </row>
    <row r="5" spans="1:3" x14ac:dyDescent="0.2">
      <c r="B5"/>
      <c r="C5"/>
    </row>
    <row r="6" spans="1:3" x14ac:dyDescent="0.2">
      <c r="B6"/>
      <c r="C6"/>
    </row>
    <row r="7" spans="1:3" x14ac:dyDescent="0.2">
      <c r="B7"/>
      <c r="C7"/>
    </row>
    <row r="8" spans="1:3" x14ac:dyDescent="0.2">
      <c r="B8"/>
      <c r="C8"/>
    </row>
    <row r="9" spans="1:3" x14ac:dyDescent="0.2">
      <c r="B9"/>
      <c r="C9"/>
    </row>
    <row r="10" spans="1:3" x14ac:dyDescent="0.2">
      <c r="B10"/>
      <c r="C10"/>
    </row>
    <row r="11" spans="1:3" x14ac:dyDescent="0.2">
      <c r="B11"/>
      <c r="C11"/>
    </row>
    <row r="12" spans="1:3" x14ac:dyDescent="0.2">
      <c r="B12"/>
      <c r="C12"/>
    </row>
    <row r="13" spans="1:3" x14ac:dyDescent="0.2">
      <c r="B13"/>
      <c r="C13"/>
    </row>
    <row r="14" spans="1:3" x14ac:dyDescent="0.2">
      <c r="B14"/>
      <c r="C14"/>
    </row>
    <row r="15" spans="1:3" x14ac:dyDescent="0.2">
      <c r="B15"/>
      <c r="C15"/>
    </row>
    <row r="16" spans="1:3" x14ac:dyDescent="0.2">
      <c r="B16"/>
      <c r="C16"/>
    </row>
    <row r="17" spans="1:17" x14ac:dyDescent="0.2">
      <c r="B17"/>
      <c r="C17"/>
    </row>
    <row r="18" spans="1:17" x14ac:dyDescent="0.2">
      <c r="B18"/>
      <c r="C18"/>
    </row>
    <row r="19" spans="1:17" x14ac:dyDescent="0.2">
      <c r="B19"/>
      <c r="C19"/>
    </row>
    <row r="20" spans="1:17" x14ac:dyDescent="0.2">
      <c r="B20"/>
      <c r="C20"/>
    </row>
    <row r="21" spans="1:17" x14ac:dyDescent="0.2">
      <c r="B21"/>
      <c r="C21"/>
    </row>
    <row r="22" spans="1:17" x14ac:dyDescent="0.2">
      <c r="B22"/>
      <c r="C22"/>
    </row>
    <row r="23" spans="1:17" x14ac:dyDescent="0.2">
      <c r="B23"/>
      <c r="C23"/>
    </row>
    <row r="24" spans="1:17" x14ac:dyDescent="0.2">
      <c r="B24"/>
      <c r="C24"/>
    </row>
    <row r="25" spans="1:17" x14ac:dyDescent="0.2">
      <c r="B25" s="130" t="s">
        <v>157</v>
      </c>
      <c r="C25" s="130"/>
      <c r="D25" s="130"/>
      <c r="E25" s="130"/>
      <c r="F25" s="130"/>
      <c r="G25" s="130"/>
      <c r="H25" s="130"/>
      <c r="I25" s="130"/>
      <c r="K25" s="218" t="s">
        <v>117</v>
      </c>
      <c r="L25" s="218"/>
      <c r="M25" s="218"/>
      <c r="N25" s="218"/>
      <c r="O25" s="218"/>
      <c r="P25" s="218"/>
      <c r="Q25" s="218"/>
    </row>
    <row r="26" spans="1:17" x14ac:dyDescent="0.2">
      <c r="A26" s="4"/>
      <c r="B26" s="100"/>
      <c r="C26" s="100" t="s">
        <v>111</v>
      </c>
      <c r="D26" s="100"/>
      <c r="E26" s="100"/>
      <c r="F26" s="100" t="s">
        <v>113</v>
      </c>
      <c r="G26" t="s">
        <v>305</v>
      </c>
      <c r="H26" s="100" t="s">
        <v>11</v>
      </c>
      <c r="I26" s="100" t="s">
        <v>10</v>
      </c>
      <c r="K26" s="100"/>
      <c r="L26" s="100" t="s">
        <v>111</v>
      </c>
      <c r="M26" s="100"/>
      <c r="N26" s="100"/>
      <c r="O26" s="100" t="s">
        <v>113</v>
      </c>
      <c r="P26" t="s">
        <v>305</v>
      </c>
      <c r="Q26" s="100"/>
    </row>
    <row r="27" spans="1:17" x14ac:dyDescent="0.2">
      <c r="A27" s="6" t="s">
        <v>17</v>
      </c>
      <c r="B27" s="57" t="s">
        <v>58</v>
      </c>
      <c r="C27" s="57" t="s">
        <v>112</v>
      </c>
      <c r="D27" s="57" t="s">
        <v>59</v>
      </c>
      <c r="E27" s="57" t="s">
        <v>107</v>
      </c>
      <c r="F27" s="57" t="s">
        <v>116</v>
      </c>
      <c r="G27" s="189" t="s">
        <v>306</v>
      </c>
      <c r="H27" s="58" t="s">
        <v>115</v>
      </c>
      <c r="I27" s="58" t="s">
        <v>114</v>
      </c>
      <c r="J27" s="12"/>
      <c r="K27" s="57" t="s">
        <v>58</v>
      </c>
      <c r="L27" s="57" t="s">
        <v>112</v>
      </c>
      <c r="M27" s="57" t="s">
        <v>59</v>
      </c>
      <c r="N27" s="57" t="s">
        <v>107</v>
      </c>
      <c r="O27" s="57" t="s">
        <v>116</v>
      </c>
      <c r="P27" s="189" t="s">
        <v>306</v>
      </c>
      <c r="Q27" s="58" t="s">
        <v>11</v>
      </c>
    </row>
    <row r="28" spans="1:17" x14ac:dyDescent="0.2">
      <c r="A28">
        <v>2010</v>
      </c>
      <c r="B28" s="117">
        <v>5061.0692385000002</v>
      </c>
      <c r="C28" s="117">
        <v>2706.0197895000001</v>
      </c>
      <c r="D28" s="117">
        <v>101.53698493</v>
      </c>
      <c r="E28" s="117">
        <v>2210.8720563000002</v>
      </c>
      <c r="F28" s="117">
        <v>697.81351218999998</v>
      </c>
      <c r="G28" s="117">
        <v>458.00817510000002</v>
      </c>
      <c r="H28" s="117">
        <v>66.214033642999993</v>
      </c>
      <c r="I28" s="117">
        <v>11301.533789999999</v>
      </c>
      <c r="J28" s="158">
        <v>2010</v>
      </c>
      <c r="K28" s="119">
        <f t="shared" ref="K28:P37" si="0">B28/$I28</f>
        <v>0.44782144906545474</v>
      </c>
      <c r="L28" s="119">
        <f t="shared" si="0"/>
        <v>0.23943827800562636</v>
      </c>
      <c r="M28" s="119">
        <f t="shared" si="0"/>
        <v>8.984354408588642E-3</v>
      </c>
      <c r="N28" s="119">
        <f t="shared" si="0"/>
        <v>0.19562584135759153</v>
      </c>
      <c r="O28" s="119">
        <f t="shared" si="0"/>
        <v>6.1745027281823489E-2</v>
      </c>
      <c r="P28" s="119">
        <f t="shared" si="0"/>
        <v>4.0526196143859869E-2</v>
      </c>
      <c r="Q28" s="120">
        <f>H28/I28</f>
        <v>5.8588537514782761E-3</v>
      </c>
    </row>
    <row r="29" spans="1:17" x14ac:dyDescent="0.2">
      <c r="A29">
        <v>2011</v>
      </c>
      <c r="B29" s="117">
        <v>4749.1232848999998</v>
      </c>
      <c r="C29" s="117">
        <v>2777.2299143999999</v>
      </c>
      <c r="D29" s="117">
        <v>82.691043836000006</v>
      </c>
      <c r="E29" s="117">
        <v>2164.9434712000002</v>
      </c>
      <c r="F29" s="117">
        <v>857.35447194999995</v>
      </c>
      <c r="G29" s="117">
        <v>531.45527888000004</v>
      </c>
      <c r="H29" s="117">
        <v>70.465188959000002</v>
      </c>
      <c r="I29" s="117">
        <v>11233.262654</v>
      </c>
      <c r="J29" s="158">
        <v>2011</v>
      </c>
      <c r="K29" s="119">
        <f t="shared" si="0"/>
        <v>0.42277327889319016</v>
      </c>
      <c r="L29" s="119">
        <f t="shared" si="0"/>
        <v>0.24723270522042579</v>
      </c>
      <c r="M29" s="119">
        <f t="shared" si="0"/>
        <v>7.361266836091911E-3</v>
      </c>
      <c r="N29" s="119">
        <f t="shared" si="0"/>
        <v>0.19272615070823573</v>
      </c>
      <c r="O29" s="119">
        <f t="shared" si="0"/>
        <v>7.6322836771265973E-2</v>
      </c>
      <c r="P29" s="119">
        <f t="shared" si="0"/>
        <v>4.7310856627282426E-2</v>
      </c>
      <c r="Q29" s="120">
        <f t="shared" ref="Q29:Q37" si="1">H29/I29</f>
        <v>6.2729049546356311E-3</v>
      </c>
    </row>
    <row r="30" spans="1:17" x14ac:dyDescent="0.2">
      <c r="A30">
        <v>2012</v>
      </c>
      <c r="B30" s="117">
        <v>4136.7293393999998</v>
      </c>
      <c r="C30" s="117">
        <v>3349.4376069</v>
      </c>
      <c r="D30" s="117">
        <v>63.359365765</v>
      </c>
      <c r="E30" s="117">
        <v>2101.9979481</v>
      </c>
      <c r="F30" s="117">
        <v>741.22873757000002</v>
      </c>
      <c r="G30" s="117">
        <v>596.53815410000004</v>
      </c>
      <c r="H30" s="117">
        <v>70.176629206999991</v>
      </c>
      <c r="I30" s="117">
        <v>11059.467780999999</v>
      </c>
      <c r="J30" s="158">
        <v>2012</v>
      </c>
      <c r="K30" s="119">
        <f t="shared" si="0"/>
        <v>0.37404416029013976</v>
      </c>
      <c r="L30" s="119">
        <f t="shared" si="0"/>
        <v>0.30285703374029299</v>
      </c>
      <c r="M30" s="119">
        <f t="shared" si="0"/>
        <v>5.7289705996386589E-3</v>
      </c>
      <c r="N30" s="119">
        <f t="shared" si="0"/>
        <v>0.19006321006795654</v>
      </c>
      <c r="O30" s="119">
        <f t="shared" si="0"/>
        <v>6.7022098372890956E-2</v>
      </c>
      <c r="P30" s="119">
        <f t="shared" si="0"/>
        <v>5.3939137570873319E-2</v>
      </c>
      <c r="Q30" s="120">
        <f t="shared" si="1"/>
        <v>6.3453893620055019E-3</v>
      </c>
    </row>
    <row r="31" spans="1:17" x14ac:dyDescent="0.2">
      <c r="A31">
        <v>2013</v>
      </c>
      <c r="B31" s="117">
        <v>4331.8211221000001</v>
      </c>
      <c r="C31" s="117">
        <v>3081.7412297999999</v>
      </c>
      <c r="D31" s="117">
        <v>74.423095644</v>
      </c>
      <c r="E31" s="117">
        <v>2161.6889670999999</v>
      </c>
      <c r="F31" s="117">
        <v>722.97080717999995</v>
      </c>
      <c r="G31" s="117">
        <v>694.54259715000001</v>
      </c>
      <c r="H31" s="117">
        <v>72.439598740000008</v>
      </c>
      <c r="I31" s="117">
        <v>11139.627418</v>
      </c>
      <c r="J31" s="158">
        <v>2013</v>
      </c>
      <c r="K31" s="119">
        <f t="shared" si="0"/>
        <v>0.38886588927565152</v>
      </c>
      <c r="L31" s="119">
        <f t="shared" si="0"/>
        <v>0.27664670586920703</v>
      </c>
      <c r="M31" s="119">
        <f t="shared" si="0"/>
        <v>6.6809322117670844E-3</v>
      </c>
      <c r="N31" s="119">
        <f t="shared" si="0"/>
        <v>0.19405397379871325</v>
      </c>
      <c r="O31" s="119">
        <f t="shared" si="0"/>
        <v>6.4900806826966709E-2</v>
      </c>
      <c r="P31" s="119">
        <f t="shared" si="0"/>
        <v>6.2348817522184026E-2</v>
      </c>
      <c r="Q31" s="120">
        <f t="shared" si="1"/>
        <v>6.5028744698362416E-3</v>
      </c>
    </row>
    <row r="32" spans="1:17" x14ac:dyDescent="0.2">
      <c r="A32">
        <v>2014</v>
      </c>
      <c r="B32" s="117">
        <v>4333.4529960999998</v>
      </c>
      <c r="C32" s="117">
        <v>3086.5998552999999</v>
      </c>
      <c r="D32" s="117">
        <v>82.826978437999998</v>
      </c>
      <c r="E32" s="117">
        <v>2184.0163889999999</v>
      </c>
      <c r="F32" s="117">
        <v>693.67964013999995</v>
      </c>
      <c r="G32" s="117">
        <v>764.96624125999995</v>
      </c>
      <c r="H32" s="117">
        <v>69.816646410999994</v>
      </c>
      <c r="I32" s="117">
        <v>11215.358747</v>
      </c>
      <c r="J32" s="158">
        <v>2014</v>
      </c>
      <c r="K32" s="119">
        <f t="shared" si="0"/>
        <v>0.38638558907080495</v>
      </c>
      <c r="L32" s="119">
        <f t="shared" si="0"/>
        <v>0.2752118701620343</v>
      </c>
      <c r="M32" s="119">
        <f t="shared" si="0"/>
        <v>7.3851385681403562E-3</v>
      </c>
      <c r="N32" s="119">
        <f t="shared" si="0"/>
        <v>0.19473442074103989</v>
      </c>
      <c r="O32" s="119">
        <f t="shared" si="0"/>
        <v>6.1850865031450958E-2</v>
      </c>
      <c r="P32" s="119">
        <f t="shared" si="0"/>
        <v>6.820702382477252E-2</v>
      </c>
      <c r="Q32" s="120">
        <f t="shared" si="1"/>
        <v>6.2250925704605987E-3</v>
      </c>
    </row>
    <row r="33" spans="1:17" x14ac:dyDescent="0.2">
      <c r="A33">
        <v>2015</v>
      </c>
      <c r="B33" s="117">
        <v>3705.2005227999998</v>
      </c>
      <c r="C33" s="117">
        <v>3653.3756131999999</v>
      </c>
      <c r="D33" s="117">
        <v>77.393792520999995</v>
      </c>
      <c r="E33" s="117">
        <v>2184.0489781000001</v>
      </c>
      <c r="F33" s="117">
        <v>668.46189529000003</v>
      </c>
      <c r="G33" s="117">
        <v>808.65995581000004</v>
      </c>
      <c r="H33" s="117">
        <v>74.368494218999999</v>
      </c>
      <c r="I33" s="117">
        <v>11171.509252</v>
      </c>
      <c r="J33" s="158">
        <v>2015</v>
      </c>
      <c r="K33" s="119">
        <f t="shared" si="0"/>
        <v>0.33166517067840851</v>
      </c>
      <c r="L33" s="119">
        <f t="shared" si="0"/>
        <v>0.32702614577756783</v>
      </c>
      <c r="M33" s="119">
        <f t="shared" si="0"/>
        <v>6.9277830573469231E-3</v>
      </c>
      <c r="N33" s="119">
        <f t="shared" si="0"/>
        <v>0.19550169353429098</v>
      </c>
      <c r="O33" s="119">
        <f t="shared" si="0"/>
        <v>5.9836310404552312E-2</v>
      </c>
      <c r="P33" s="119">
        <f t="shared" si="0"/>
        <v>7.2385918282726947E-2</v>
      </c>
      <c r="Q33" s="120">
        <f t="shared" si="1"/>
        <v>6.6569782597356792E-3</v>
      </c>
    </row>
    <row r="34" spans="1:17" x14ac:dyDescent="0.2">
      <c r="A34">
        <v>2016</v>
      </c>
      <c r="B34" s="117">
        <v>3385.6520455</v>
      </c>
      <c r="C34" s="117">
        <v>3765.8659097999998</v>
      </c>
      <c r="D34" s="117">
        <v>66.133314616999996</v>
      </c>
      <c r="E34" s="117">
        <v>2201.3495846999999</v>
      </c>
      <c r="F34" s="117">
        <v>713.45907336000005</v>
      </c>
      <c r="G34" s="117">
        <v>933.42329915000005</v>
      </c>
      <c r="H34" s="117">
        <v>72.572846749000007</v>
      </c>
      <c r="I34" s="117">
        <v>11138.456074</v>
      </c>
      <c r="J34" s="158">
        <v>2016</v>
      </c>
      <c r="K34" s="119">
        <f t="shared" si="0"/>
        <v>0.3039606228194387</v>
      </c>
      <c r="L34" s="119">
        <f t="shared" si="0"/>
        <v>0.33809586218959847</v>
      </c>
      <c r="M34" s="119">
        <f t="shared" si="0"/>
        <v>5.9373861312226241E-3</v>
      </c>
      <c r="N34" s="119">
        <f t="shared" si="0"/>
        <v>0.19763507348549966</v>
      </c>
      <c r="O34" s="119">
        <f t="shared" si="0"/>
        <v>6.4053677513295187E-2</v>
      </c>
      <c r="P34" s="119">
        <f t="shared" si="0"/>
        <v>8.3801856644104236E-2</v>
      </c>
      <c r="Q34" s="120">
        <f t="shared" si="1"/>
        <v>6.5155212057085325E-3</v>
      </c>
    </row>
    <row r="35" spans="1:17" x14ac:dyDescent="0.2">
      <c r="A35">
        <v>2017</v>
      </c>
      <c r="B35" s="117">
        <v>3309.3186464999999</v>
      </c>
      <c r="C35" s="117">
        <v>3487.2990847999999</v>
      </c>
      <c r="D35" s="117">
        <v>57.784030676999997</v>
      </c>
      <c r="E35" s="117">
        <v>2205.3414658000002</v>
      </c>
      <c r="F35" s="117">
        <v>804.24645255999997</v>
      </c>
      <c r="G35" s="117">
        <v>1060.9443644</v>
      </c>
      <c r="H35" s="117">
        <v>74.53023426499999</v>
      </c>
      <c r="I35" s="117">
        <v>10999.464279</v>
      </c>
      <c r="J35" s="158">
        <v>2017</v>
      </c>
      <c r="K35" s="119">
        <f t="shared" si="0"/>
        <v>0.3008618022259591</v>
      </c>
      <c r="L35" s="119">
        <f t="shared" si="0"/>
        <v>0.31704263010862221</v>
      </c>
      <c r="M35" s="119">
        <f t="shared" si="0"/>
        <v>5.2533495460611061E-3</v>
      </c>
      <c r="N35" s="119">
        <f t="shared" si="0"/>
        <v>0.20049535230642118</v>
      </c>
      <c r="O35" s="119">
        <f t="shared" si="0"/>
        <v>7.3116874800480458E-2</v>
      </c>
      <c r="P35" s="119">
        <f t="shared" si="0"/>
        <v>9.6454185175685145E-2</v>
      </c>
      <c r="Q35" s="120">
        <f t="shared" si="1"/>
        <v>6.775805836952615E-3</v>
      </c>
    </row>
    <row r="36" spans="1:17" x14ac:dyDescent="0.2">
      <c r="A36">
        <v>2018</v>
      </c>
      <c r="B36" s="117">
        <v>3198.6017178000002</v>
      </c>
      <c r="C36" s="117">
        <v>3783.6891753</v>
      </c>
      <c r="D36" s="117">
        <v>68.320752274</v>
      </c>
      <c r="E36" s="117">
        <v>2190.0430081999998</v>
      </c>
      <c r="F36" s="117">
        <v>747.60407341999996</v>
      </c>
      <c r="G36" s="117">
        <v>1110.3950603000001</v>
      </c>
      <c r="H36" s="117">
        <v>76.132150081999995</v>
      </c>
      <c r="I36" s="117">
        <v>11174.785671</v>
      </c>
      <c r="J36" s="158">
        <v>2018</v>
      </c>
      <c r="K36" s="119">
        <f t="shared" si="0"/>
        <v>0.28623383141036712</v>
      </c>
      <c r="L36" s="119">
        <f t="shared" si="0"/>
        <v>0.33859165506137251</v>
      </c>
      <c r="M36" s="119">
        <f t="shared" si="0"/>
        <v>6.1138311091998038E-3</v>
      </c>
      <c r="N36" s="119">
        <f t="shared" si="0"/>
        <v>0.19598076175039689</v>
      </c>
      <c r="O36" s="119">
        <f t="shared" si="0"/>
        <v>6.6900976486746255E-2</v>
      </c>
      <c r="P36" s="119">
        <f t="shared" si="0"/>
        <v>9.9366116987963132E-2</v>
      </c>
      <c r="Q36" s="120">
        <f t="shared" si="1"/>
        <v>6.8128510311900366E-3</v>
      </c>
    </row>
    <row r="37" spans="1:17" x14ac:dyDescent="0.2">
      <c r="A37" s="12">
        <v>2019</v>
      </c>
      <c r="B37" s="118">
        <v>3222.9580848999999</v>
      </c>
      <c r="C37" s="118">
        <v>3864.5489151000002</v>
      </c>
      <c r="D37" s="118">
        <v>63.248451095999997</v>
      </c>
      <c r="E37" s="118">
        <v>2139.7467698999999</v>
      </c>
      <c r="F37" s="118">
        <v>732.80807589000005</v>
      </c>
      <c r="G37" s="118">
        <v>1200.8988055</v>
      </c>
      <c r="H37" s="118">
        <v>76.730463999999998</v>
      </c>
      <c r="I37" s="118">
        <v>11300.939753000001</v>
      </c>
      <c r="J37" s="159">
        <v>2019</v>
      </c>
      <c r="K37" s="121">
        <f t="shared" si="0"/>
        <v>0.28519381178405256</v>
      </c>
      <c r="L37" s="121">
        <f t="shared" si="0"/>
        <v>0.34196703987153804</v>
      </c>
      <c r="M37" s="121">
        <f t="shared" si="0"/>
        <v>5.5967426141892108E-3</v>
      </c>
      <c r="N37" s="121">
        <f t="shared" si="0"/>
        <v>0.18934237476418478</v>
      </c>
      <c r="O37" s="121">
        <f t="shared" si="0"/>
        <v>6.4844879444248466E-2</v>
      </c>
      <c r="P37" s="121">
        <f t="shared" si="0"/>
        <v>0.10626539312194844</v>
      </c>
      <c r="Q37" s="122">
        <f t="shared" si="1"/>
        <v>6.7897418866984726E-3</v>
      </c>
    </row>
    <row r="38" spans="1:17" x14ac:dyDescent="0.2">
      <c r="A38" t="s">
        <v>360</v>
      </c>
      <c r="C38"/>
      <c r="G38" s="19"/>
    </row>
    <row r="39" spans="1:17" x14ac:dyDescent="0.2">
      <c r="A39" t="s">
        <v>149</v>
      </c>
      <c r="C39"/>
      <c r="G39" s="19"/>
    </row>
    <row r="40" spans="1:17" x14ac:dyDescent="0.2">
      <c r="C40"/>
    </row>
    <row r="41" spans="1:17" x14ac:dyDescent="0.2">
      <c r="A41" s="6"/>
      <c r="B41" s="6" t="s">
        <v>0</v>
      </c>
      <c r="C41"/>
    </row>
    <row r="42" spans="1:17" x14ac:dyDescent="0.2">
      <c r="A42">
        <v>8.5</v>
      </c>
      <c r="B42">
        <v>0</v>
      </c>
      <c r="C42"/>
    </row>
    <row r="43" spans="1:17" x14ac:dyDescent="0.2">
      <c r="A43">
        <v>8.5</v>
      </c>
      <c r="B43">
        <v>1</v>
      </c>
      <c r="C43"/>
    </row>
    <row r="44" spans="1:17" x14ac:dyDescent="0.2">
      <c r="C44"/>
    </row>
    <row r="45" spans="1:17" x14ac:dyDescent="0.2">
      <c r="C45"/>
    </row>
    <row r="46" spans="1:17" x14ac:dyDescent="0.2">
      <c r="C46"/>
    </row>
    <row r="47" spans="1:17" x14ac:dyDescent="0.2">
      <c r="C47"/>
    </row>
    <row r="48" spans="1:17" x14ac:dyDescent="0.2">
      <c r="C48"/>
    </row>
    <row r="49" spans="3:3" x14ac:dyDescent="0.2">
      <c r="C49"/>
    </row>
    <row r="50" spans="3:3" x14ac:dyDescent="0.2">
      <c r="C50"/>
    </row>
    <row r="51" spans="3:3" x14ac:dyDescent="0.2">
      <c r="C51"/>
    </row>
    <row r="52" spans="3:3" x14ac:dyDescent="0.2">
      <c r="C52"/>
    </row>
    <row r="53" spans="3:3" x14ac:dyDescent="0.2">
      <c r="C53"/>
    </row>
    <row r="54" spans="3:3" x14ac:dyDescent="0.2">
      <c r="C54"/>
    </row>
    <row r="55" spans="3:3" x14ac:dyDescent="0.2">
      <c r="C55"/>
    </row>
    <row r="56" spans="3:3" x14ac:dyDescent="0.2">
      <c r="C56"/>
    </row>
    <row r="57" spans="3:3" x14ac:dyDescent="0.2">
      <c r="C57"/>
    </row>
    <row r="58" spans="3:3" x14ac:dyDescent="0.2">
      <c r="C58"/>
    </row>
    <row r="59" spans="3:3" x14ac:dyDescent="0.2">
      <c r="C59"/>
    </row>
    <row r="60" spans="3:3" x14ac:dyDescent="0.2">
      <c r="C60"/>
    </row>
    <row r="61" spans="3:3" x14ac:dyDescent="0.2">
      <c r="C61"/>
    </row>
    <row r="62" spans="3:3" x14ac:dyDescent="0.2">
      <c r="C62"/>
    </row>
    <row r="63" spans="3:3" x14ac:dyDescent="0.2">
      <c r="C63"/>
    </row>
    <row r="64" spans="3:3" x14ac:dyDescent="0.2">
      <c r="C64"/>
    </row>
    <row r="65" spans="3:3" x14ac:dyDescent="0.2">
      <c r="C65"/>
    </row>
    <row r="66" spans="3:3" x14ac:dyDescent="0.2">
      <c r="C66"/>
    </row>
    <row r="67" spans="3:3" x14ac:dyDescent="0.2">
      <c r="C67"/>
    </row>
    <row r="68" spans="3:3" x14ac:dyDescent="0.2">
      <c r="C68"/>
    </row>
    <row r="69" spans="3:3" x14ac:dyDescent="0.2">
      <c r="C69"/>
    </row>
    <row r="70" spans="3:3" x14ac:dyDescent="0.2">
      <c r="C70"/>
    </row>
    <row r="71" spans="3:3" x14ac:dyDescent="0.2">
      <c r="C71"/>
    </row>
    <row r="72" spans="3:3" x14ac:dyDescent="0.2">
      <c r="C72"/>
    </row>
    <row r="73" spans="3:3" x14ac:dyDescent="0.2">
      <c r="C73"/>
    </row>
    <row r="74" spans="3:3" x14ac:dyDescent="0.2">
      <c r="C74"/>
    </row>
    <row r="75" spans="3:3" x14ac:dyDescent="0.2">
      <c r="C75"/>
    </row>
    <row r="76" spans="3:3" x14ac:dyDescent="0.2">
      <c r="C76"/>
    </row>
    <row r="77" spans="3:3" x14ac:dyDescent="0.2">
      <c r="C77"/>
    </row>
    <row r="78" spans="3:3" x14ac:dyDescent="0.2">
      <c r="C78"/>
    </row>
    <row r="79" spans="3:3" x14ac:dyDescent="0.2">
      <c r="C79"/>
    </row>
    <row r="80" spans="3:3" x14ac:dyDescent="0.2">
      <c r="C80"/>
    </row>
    <row r="81" spans="3:3" x14ac:dyDescent="0.2">
      <c r="C81"/>
    </row>
    <row r="82" spans="3:3" x14ac:dyDescent="0.2">
      <c r="C82"/>
    </row>
    <row r="83" spans="3:3" x14ac:dyDescent="0.2">
      <c r="C83"/>
    </row>
    <row r="84" spans="3:3" x14ac:dyDescent="0.2">
      <c r="C84"/>
    </row>
    <row r="85" spans="3:3" x14ac:dyDescent="0.2">
      <c r="C85"/>
    </row>
    <row r="86" spans="3:3" x14ac:dyDescent="0.2">
      <c r="C86"/>
    </row>
    <row r="87" spans="3:3" x14ac:dyDescent="0.2">
      <c r="C87"/>
    </row>
    <row r="88" spans="3:3" x14ac:dyDescent="0.2">
      <c r="C88"/>
    </row>
    <row r="89" spans="3:3" x14ac:dyDescent="0.2">
      <c r="C89"/>
    </row>
    <row r="90" spans="3:3" x14ac:dyDescent="0.2">
      <c r="C90"/>
    </row>
    <row r="91" spans="3:3" x14ac:dyDescent="0.2">
      <c r="C91"/>
    </row>
    <row r="92" spans="3:3" x14ac:dyDescent="0.2">
      <c r="C92"/>
    </row>
    <row r="93" spans="3:3" x14ac:dyDescent="0.2">
      <c r="C93"/>
    </row>
    <row r="94" spans="3:3" x14ac:dyDescent="0.2">
      <c r="C94"/>
    </row>
    <row r="95" spans="3:3" x14ac:dyDescent="0.2">
      <c r="C95"/>
    </row>
    <row r="96" spans="3:3" x14ac:dyDescent="0.2">
      <c r="C96"/>
    </row>
    <row r="97" spans="3:3" x14ac:dyDescent="0.2">
      <c r="C97"/>
    </row>
    <row r="98" spans="3:3" x14ac:dyDescent="0.2">
      <c r="C98"/>
    </row>
    <row r="99" spans="3:3" x14ac:dyDescent="0.2">
      <c r="C99"/>
    </row>
    <row r="100" spans="3:3" x14ac:dyDescent="0.2">
      <c r="C100"/>
    </row>
    <row r="101" spans="3:3" x14ac:dyDescent="0.2">
      <c r="C101"/>
    </row>
    <row r="102" spans="3:3" x14ac:dyDescent="0.2">
      <c r="C102"/>
    </row>
    <row r="103" spans="3:3" x14ac:dyDescent="0.2">
      <c r="C103"/>
    </row>
    <row r="104" spans="3:3" x14ac:dyDescent="0.2">
      <c r="C104"/>
    </row>
    <row r="105" spans="3:3" x14ac:dyDescent="0.2">
      <c r="C105"/>
    </row>
    <row r="106" spans="3:3" x14ac:dyDescent="0.2">
      <c r="C106"/>
    </row>
    <row r="107" spans="3:3" x14ac:dyDescent="0.2">
      <c r="C107"/>
    </row>
    <row r="108" spans="3:3" x14ac:dyDescent="0.2">
      <c r="C108"/>
    </row>
    <row r="109" spans="3:3" x14ac:dyDescent="0.2">
      <c r="C109"/>
    </row>
    <row r="110" spans="3:3" x14ac:dyDescent="0.2">
      <c r="C110"/>
    </row>
    <row r="111" spans="3:3" x14ac:dyDescent="0.2">
      <c r="C111"/>
    </row>
    <row r="112" spans="3:3" x14ac:dyDescent="0.2">
      <c r="C112"/>
    </row>
    <row r="113" spans="3:3" x14ac:dyDescent="0.2">
      <c r="C113"/>
    </row>
    <row r="114" spans="3:3" x14ac:dyDescent="0.2">
      <c r="C114"/>
    </row>
    <row r="115" spans="3:3" x14ac:dyDescent="0.2">
      <c r="C115"/>
    </row>
    <row r="116" spans="3:3" x14ac:dyDescent="0.2">
      <c r="C116"/>
    </row>
    <row r="117" spans="3:3" x14ac:dyDescent="0.2">
      <c r="C117"/>
    </row>
    <row r="118" spans="3:3" x14ac:dyDescent="0.2">
      <c r="C118"/>
    </row>
    <row r="119" spans="3:3" x14ac:dyDescent="0.2">
      <c r="C119"/>
    </row>
    <row r="120" spans="3:3" x14ac:dyDescent="0.2">
      <c r="C120"/>
    </row>
    <row r="121" spans="3:3" x14ac:dyDescent="0.2">
      <c r="C121"/>
    </row>
    <row r="122" spans="3:3" x14ac:dyDescent="0.2">
      <c r="C122"/>
    </row>
    <row r="123" spans="3:3" x14ac:dyDescent="0.2">
      <c r="C123"/>
    </row>
    <row r="124" spans="3:3" x14ac:dyDescent="0.2">
      <c r="C124"/>
    </row>
    <row r="125" spans="3:3" x14ac:dyDescent="0.2">
      <c r="C125"/>
    </row>
    <row r="126" spans="3:3" x14ac:dyDescent="0.2">
      <c r="C126"/>
    </row>
    <row r="127" spans="3:3" x14ac:dyDescent="0.2">
      <c r="C127"/>
    </row>
    <row r="128" spans="3:3" x14ac:dyDescent="0.2">
      <c r="C128"/>
    </row>
    <row r="129" spans="3:3" x14ac:dyDescent="0.2">
      <c r="C129"/>
    </row>
    <row r="130" spans="3:3" x14ac:dyDescent="0.2">
      <c r="C130"/>
    </row>
    <row r="131" spans="3:3" x14ac:dyDescent="0.2">
      <c r="C131"/>
    </row>
    <row r="132" spans="3:3" x14ac:dyDescent="0.2">
      <c r="C132"/>
    </row>
    <row r="133" spans="3:3" x14ac:dyDescent="0.2">
      <c r="C133"/>
    </row>
    <row r="134" spans="3:3" x14ac:dyDescent="0.2">
      <c r="C134"/>
    </row>
    <row r="135" spans="3:3" x14ac:dyDescent="0.2">
      <c r="C135"/>
    </row>
    <row r="136" spans="3:3" x14ac:dyDescent="0.2">
      <c r="C136"/>
    </row>
    <row r="137" spans="3:3" x14ac:dyDescent="0.2">
      <c r="C137"/>
    </row>
    <row r="138" spans="3:3" x14ac:dyDescent="0.2">
      <c r="C138"/>
    </row>
    <row r="139" spans="3:3" x14ac:dyDescent="0.2">
      <c r="C139"/>
    </row>
    <row r="140" spans="3:3" x14ac:dyDescent="0.2">
      <c r="C140"/>
    </row>
    <row r="141" spans="3:3" x14ac:dyDescent="0.2">
      <c r="C141"/>
    </row>
    <row r="142" spans="3:3" x14ac:dyDescent="0.2">
      <c r="C142"/>
    </row>
    <row r="143" spans="3:3" x14ac:dyDescent="0.2">
      <c r="C143"/>
    </row>
    <row r="144" spans="3:3" x14ac:dyDescent="0.2">
      <c r="C144"/>
    </row>
    <row r="145" spans="3:3" x14ac:dyDescent="0.2">
      <c r="C145"/>
    </row>
    <row r="146" spans="3:3" x14ac:dyDescent="0.2">
      <c r="C146"/>
    </row>
    <row r="147" spans="3:3" x14ac:dyDescent="0.2">
      <c r="C147"/>
    </row>
    <row r="148" spans="3:3" x14ac:dyDescent="0.2">
      <c r="C148"/>
    </row>
    <row r="149" spans="3:3" x14ac:dyDescent="0.2">
      <c r="C149"/>
    </row>
    <row r="150" spans="3:3" x14ac:dyDescent="0.2">
      <c r="C150"/>
    </row>
    <row r="151" spans="3:3" x14ac:dyDescent="0.2">
      <c r="C151"/>
    </row>
    <row r="152" spans="3:3" x14ac:dyDescent="0.2">
      <c r="C152"/>
    </row>
    <row r="153" spans="3:3" x14ac:dyDescent="0.2">
      <c r="C153"/>
    </row>
    <row r="154" spans="3:3" x14ac:dyDescent="0.2">
      <c r="C154"/>
    </row>
    <row r="155" spans="3:3" x14ac:dyDescent="0.2">
      <c r="C155"/>
    </row>
    <row r="156" spans="3:3" x14ac:dyDescent="0.2">
      <c r="C156"/>
    </row>
    <row r="157" spans="3:3" x14ac:dyDescent="0.2">
      <c r="C157"/>
    </row>
    <row r="158" spans="3:3" x14ac:dyDescent="0.2">
      <c r="C158"/>
    </row>
    <row r="159" spans="3:3" x14ac:dyDescent="0.2">
      <c r="C159"/>
    </row>
    <row r="160" spans="3:3" x14ac:dyDescent="0.2">
      <c r="C160"/>
    </row>
    <row r="161" spans="3:3" x14ac:dyDescent="0.2">
      <c r="C161"/>
    </row>
    <row r="162" spans="3:3" x14ac:dyDescent="0.2">
      <c r="C162"/>
    </row>
    <row r="163" spans="3:3" x14ac:dyDescent="0.2">
      <c r="C163"/>
    </row>
    <row r="164" spans="3:3" x14ac:dyDescent="0.2">
      <c r="C164"/>
    </row>
    <row r="165" spans="3:3" x14ac:dyDescent="0.2">
      <c r="C165"/>
    </row>
    <row r="166" spans="3:3" x14ac:dyDescent="0.2">
      <c r="C166"/>
    </row>
    <row r="167" spans="3:3" x14ac:dyDescent="0.2">
      <c r="C167"/>
    </row>
    <row r="168" spans="3:3" x14ac:dyDescent="0.2">
      <c r="C168"/>
    </row>
    <row r="169" spans="3:3" x14ac:dyDescent="0.2">
      <c r="C169"/>
    </row>
    <row r="170" spans="3:3" x14ac:dyDescent="0.2">
      <c r="C170"/>
    </row>
    <row r="171" spans="3:3" x14ac:dyDescent="0.2">
      <c r="C171"/>
    </row>
    <row r="172" spans="3:3" x14ac:dyDescent="0.2">
      <c r="C172"/>
    </row>
    <row r="173" spans="3:3" x14ac:dyDescent="0.2">
      <c r="C173"/>
    </row>
    <row r="174" spans="3:3" x14ac:dyDescent="0.2">
      <c r="C174"/>
    </row>
    <row r="175" spans="3:3" x14ac:dyDescent="0.2">
      <c r="C175"/>
    </row>
    <row r="176" spans="3:3" x14ac:dyDescent="0.2">
      <c r="C176"/>
    </row>
    <row r="177" spans="3:3" x14ac:dyDescent="0.2">
      <c r="C177"/>
    </row>
    <row r="178" spans="3:3" x14ac:dyDescent="0.2">
      <c r="C178"/>
    </row>
    <row r="179" spans="3:3" x14ac:dyDescent="0.2">
      <c r="C179"/>
    </row>
    <row r="180" spans="3:3" x14ac:dyDescent="0.2">
      <c r="C180"/>
    </row>
    <row r="181" spans="3:3" x14ac:dyDescent="0.2">
      <c r="C181"/>
    </row>
  </sheetData>
  <mergeCells count="1">
    <mergeCell ref="K25:Q25"/>
  </mergeCells>
  <phoneticPr fontId="0" type="noConversion"/>
  <hyperlinks>
    <hyperlink ref="A3" location="Contents!B4" display="Return to Contents"/>
  </hyperlinks>
  <pageMargins left="0.75" right="0.75" top="1" bottom="1" header="0.5" footer="0.5"/>
  <pageSetup scale="89" fitToHeight="2" orientation="landscape" r:id="rId1"/>
  <headerFooter alignWithMargins="0"/>
  <drawing r:id="rId2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>
    <pageSetUpPr fitToPage="1"/>
  </sheetPr>
  <dimension ref="A1:M161"/>
  <sheetViews>
    <sheetView workbookViewId="0"/>
  </sheetViews>
  <sheetFormatPr defaultRowHeight="12.75" x14ac:dyDescent="0.2"/>
  <cols>
    <col min="2" max="3" width="9.140625" style="7"/>
  </cols>
  <sheetData>
    <row r="1" spans="1:3" x14ac:dyDescent="0.2">
      <c r="B1"/>
      <c r="C1"/>
    </row>
    <row r="2" spans="1:3" ht="15.75" x14ac:dyDescent="0.25">
      <c r="A2" s="63" t="s">
        <v>358</v>
      </c>
      <c r="B2"/>
      <c r="C2"/>
    </row>
    <row r="3" spans="1:3" x14ac:dyDescent="0.2">
      <c r="A3" s="29" t="s">
        <v>32</v>
      </c>
      <c r="B3"/>
      <c r="C3"/>
    </row>
    <row r="4" spans="1:3" x14ac:dyDescent="0.2">
      <c r="B4"/>
      <c r="C4"/>
    </row>
    <row r="5" spans="1:3" x14ac:dyDescent="0.2">
      <c r="B5"/>
      <c r="C5"/>
    </row>
    <row r="6" spans="1:3" x14ac:dyDescent="0.2">
      <c r="B6"/>
      <c r="C6"/>
    </row>
    <row r="7" spans="1:3" x14ac:dyDescent="0.2">
      <c r="B7"/>
      <c r="C7"/>
    </row>
    <row r="8" spans="1:3" x14ac:dyDescent="0.2">
      <c r="B8"/>
      <c r="C8"/>
    </row>
    <row r="9" spans="1:3" x14ac:dyDescent="0.2">
      <c r="B9"/>
      <c r="C9"/>
    </row>
    <row r="10" spans="1:3" x14ac:dyDescent="0.2">
      <c r="B10"/>
      <c r="C10"/>
    </row>
    <row r="11" spans="1:3" x14ac:dyDescent="0.2">
      <c r="B11"/>
      <c r="C11"/>
    </row>
    <row r="12" spans="1:3" x14ac:dyDescent="0.2">
      <c r="B12"/>
      <c r="C12"/>
    </row>
    <row r="13" spans="1:3" x14ac:dyDescent="0.2">
      <c r="B13"/>
      <c r="C13"/>
    </row>
    <row r="14" spans="1:3" x14ac:dyDescent="0.2">
      <c r="B14"/>
      <c r="C14"/>
    </row>
    <row r="15" spans="1:3" x14ac:dyDescent="0.2">
      <c r="B15"/>
      <c r="C15"/>
    </row>
    <row r="16" spans="1:3" x14ac:dyDescent="0.2">
      <c r="B16"/>
      <c r="C16"/>
    </row>
    <row r="17" spans="1:13" x14ac:dyDescent="0.2">
      <c r="B17"/>
      <c r="C17"/>
    </row>
    <row r="18" spans="1:13" x14ac:dyDescent="0.2">
      <c r="B18"/>
      <c r="C18"/>
    </row>
    <row r="19" spans="1:13" x14ac:dyDescent="0.2">
      <c r="B19"/>
      <c r="C19"/>
    </row>
    <row r="20" spans="1:13" x14ac:dyDescent="0.2">
      <c r="B20"/>
      <c r="C20"/>
    </row>
    <row r="21" spans="1:13" x14ac:dyDescent="0.2">
      <c r="B21"/>
      <c r="C21"/>
    </row>
    <row r="22" spans="1:13" x14ac:dyDescent="0.2">
      <c r="B22"/>
      <c r="C22"/>
    </row>
    <row r="23" spans="1:13" x14ac:dyDescent="0.2">
      <c r="B23"/>
      <c r="C23"/>
    </row>
    <row r="24" spans="1:13" x14ac:dyDescent="0.2">
      <c r="B24"/>
      <c r="C24"/>
    </row>
    <row r="25" spans="1:13" x14ac:dyDescent="0.2">
      <c r="D25" s="218" t="s">
        <v>161</v>
      </c>
      <c r="E25" s="218"/>
      <c r="F25" s="218"/>
      <c r="G25" s="218"/>
      <c r="H25" s="218"/>
      <c r="I25" s="218"/>
      <c r="J25" s="218"/>
      <c r="K25" s="218"/>
      <c r="L25" s="218"/>
      <c r="M25" s="218"/>
    </row>
    <row r="26" spans="1:13" x14ac:dyDescent="0.2">
      <c r="A26" s="12"/>
      <c r="B26" s="85"/>
      <c r="C26" s="141" t="s">
        <v>160</v>
      </c>
      <c r="D26" s="68">
        <v>2010</v>
      </c>
      <c r="E26" s="68">
        <v>2011</v>
      </c>
      <c r="F26" s="68">
        <v>2012</v>
      </c>
      <c r="G26" s="68">
        <v>2013</v>
      </c>
      <c r="H26" s="68">
        <v>2014</v>
      </c>
      <c r="I26" s="68">
        <v>2015</v>
      </c>
      <c r="J26" s="68">
        <v>2016</v>
      </c>
      <c r="K26" s="68">
        <v>2017</v>
      </c>
      <c r="L26" s="68">
        <v>2018</v>
      </c>
      <c r="M26" s="68">
        <v>2019</v>
      </c>
    </row>
    <row r="27" spans="1:13" x14ac:dyDescent="0.2">
      <c r="C27" s="8" t="s">
        <v>168</v>
      </c>
      <c r="D27" s="27">
        <v>2.5385411449999999</v>
      </c>
      <c r="E27" s="27">
        <v>3.1028522430000001</v>
      </c>
      <c r="F27" s="27">
        <v>2.6287019649999999</v>
      </c>
      <c r="G27" s="27">
        <v>2.562382317</v>
      </c>
      <c r="H27" s="27">
        <v>2.4665765739999999</v>
      </c>
      <c r="I27" s="27">
        <v>2.3211773120000001</v>
      </c>
      <c r="J27" s="27">
        <v>2.4724417980000002</v>
      </c>
      <c r="K27" s="27">
        <v>2.7719968220000002</v>
      </c>
      <c r="L27" s="27">
        <v>2.5940873</v>
      </c>
      <c r="M27" s="27">
        <v>2.5417371000000002</v>
      </c>
    </row>
    <row r="28" spans="1:13" x14ac:dyDescent="0.2">
      <c r="C28" s="4" t="s">
        <v>169</v>
      </c>
      <c r="D28" s="27">
        <v>2.1162140630000001</v>
      </c>
      <c r="E28" s="27">
        <v>2.1389559290000002</v>
      </c>
      <c r="F28" s="27">
        <v>2.1331186230000001</v>
      </c>
      <c r="G28" s="27">
        <v>2.3466011369999999</v>
      </c>
      <c r="H28" s="27">
        <v>2.411952431</v>
      </c>
      <c r="I28" s="27">
        <v>2.2408625190000002</v>
      </c>
      <c r="J28" s="27">
        <v>2.1527731659999998</v>
      </c>
      <c r="K28" s="27">
        <v>2.1717236880000002</v>
      </c>
      <c r="L28" s="27">
        <v>2.1540227000000001</v>
      </c>
      <c r="M28" s="27">
        <v>2.1577568</v>
      </c>
    </row>
    <row r="29" spans="1:13" x14ac:dyDescent="0.2">
      <c r="C29" s="4" t="s">
        <v>170</v>
      </c>
      <c r="D29" s="27">
        <v>1.1413686189000001</v>
      </c>
      <c r="E29" s="27">
        <v>1.2729980890000001</v>
      </c>
      <c r="F29" s="27">
        <v>1.2170591100999999</v>
      </c>
      <c r="G29" s="27">
        <v>1.2700048177000001</v>
      </c>
      <c r="H29" s="27">
        <v>1.3438127403</v>
      </c>
      <c r="I29" s="27">
        <v>1.3818086570000001</v>
      </c>
      <c r="J29" s="27">
        <v>1.4707870796</v>
      </c>
      <c r="K29" s="27">
        <v>1.5103354651000001</v>
      </c>
      <c r="L29" s="27">
        <v>1.5888918125</v>
      </c>
      <c r="M29" s="27">
        <v>1.6233861999999999</v>
      </c>
    </row>
    <row r="30" spans="1:13" x14ac:dyDescent="0.2">
      <c r="C30" s="4" t="s">
        <v>171</v>
      </c>
      <c r="D30" s="27">
        <v>0.92327053465999998</v>
      </c>
      <c r="E30" s="27">
        <v>1.1670944041</v>
      </c>
      <c r="F30" s="27">
        <v>1.3393646844</v>
      </c>
      <c r="G30" s="27">
        <v>1.6004236409000001</v>
      </c>
      <c r="H30" s="27">
        <v>1.7260260421</v>
      </c>
      <c r="I30" s="27">
        <v>1.7757054845</v>
      </c>
      <c r="J30" s="27">
        <v>2.1134587410000001</v>
      </c>
      <c r="K30" s="27">
        <v>2.3673934957</v>
      </c>
      <c r="L30" s="27">
        <v>2.4536045</v>
      </c>
      <c r="M30" s="27">
        <v>2.6419234</v>
      </c>
    </row>
    <row r="31" spans="1:13" x14ac:dyDescent="0.2">
      <c r="C31" s="4" t="s">
        <v>172</v>
      </c>
      <c r="D31" s="27">
        <v>0.467912094</v>
      </c>
      <c r="E31" s="27">
        <v>0.46179330699999999</v>
      </c>
      <c r="F31" s="27">
        <v>0.46660426199999999</v>
      </c>
      <c r="G31" s="27">
        <v>0.49643562200000002</v>
      </c>
      <c r="H31" s="27">
        <v>0.51587706200000005</v>
      </c>
      <c r="I31" s="27">
        <v>0.51837061200000001</v>
      </c>
      <c r="J31" s="27">
        <v>0.50321864699999996</v>
      </c>
      <c r="K31" s="27">
        <v>0.483514206</v>
      </c>
      <c r="L31" s="27">
        <v>0.4918788</v>
      </c>
      <c r="M31" s="27">
        <v>0.49604890000000001</v>
      </c>
    </row>
    <row r="32" spans="1:13" x14ac:dyDescent="0.2">
      <c r="C32" s="4" t="s">
        <v>158</v>
      </c>
      <c r="D32" s="27">
        <v>0.20797864399999999</v>
      </c>
      <c r="E32" s="27">
        <v>0.21231091899999999</v>
      </c>
      <c r="F32" s="27">
        <v>0.21159204200000001</v>
      </c>
      <c r="G32" s="27">
        <v>0.214006166</v>
      </c>
      <c r="H32" s="27">
        <v>0.214489708</v>
      </c>
      <c r="I32" s="27">
        <v>0.211835882</v>
      </c>
      <c r="J32" s="27">
        <v>0.20960385000000001</v>
      </c>
      <c r="K32" s="27">
        <v>0.21170444699999999</v>
      </c>
      <c r="L32" s="27">
        <v>0.22657849999999999</v>
      </c>
      <c r="M32" s="27">
        <v>0.2291668</v>
      </c>
    </row>
    <row r="33" spans="1:13" x14ac:dyDescent="0.2">
      <c r="A33" s="12"/>
      <c r="B33" s="85"/>
      <c r="C33" s="6" t="s">
        <v>159</v>
      </c>
      <c r="D33" s="87">
        <v>9.0478133000000002E-2</v>
      </c>
      <c r="E33" s="87">
        <v>0.110891157</v>
      </c>
      <c r="F33" s="87">
        <v>0.15702274699999999</v>
      </c>
      <c r="G33" s="87">
        <v>0.22503495700000001</v>
      </c>
      <c r="H33" s="87">
        <v>0.33679262199999999</v>
      </c>
      <c r="I33" s="87">
        <v>0.42646263499999998</v>
      </c>
      <c r="J33" s="87">
        <v>0.56969985300000003</v>
      </c>
      <c r="K33" s="87">
        <v>0.76977298900000002</v>
      </c>
      <c r="L33" s="87">
        <v>0.90371219999999997</v>
      </c>
      <c r="M33" s="87">
        <v>1.0692489000000001</v>
      </c>
    </row>
    <row r="34" spans="1:13" x14ac:dyDescent="0.2">
      <c r="A34" t="s">
        <v>360</v>
      </c>
      <c r="C34"/>
    </row>
    <row r="35" spans="1:13" ht="12.75" customHeight="1" x14ac:dyDescent="0.2">
      <c r="A35" s="219" t="s">
        <v>162</v>
      </c>
      <c r="B35" s="219"/>
      <c r="C35" s="219"/>
      <c r="D35" s="219"/>
      <c r="E35" s="219"/>
      <c r="F35" s="219"/>
      <c r="G35" s="219"/>
      <c r="H35" s="219"/>
      <c r="I35" s="219"/>
      <c r="J35" s="219"/>
      <c r="K35" s="219"/>
      <c r="L35" s="219"/>
      <c r="M35" s="219"/>
    </row>
    <row r="36" spans="1:13" x14ac:dyDescent="0.2">
      <c r="A36" s="219"/>
      <c r="B36" s="219"/>
      <c r="C36" s="219"/>
      <c r="D36" s="219"/>
      <c r="E36" s="219"/>
      <c r="F36" s="219"/>
      <c r="G36" s="219"/>
      <c r="H36" s="219"/>
      <c r="I36" s="219"/>
      <c r="J36" s="219"/>
      <c r="K36" s="219"/>
      <c r="L36" s="219"/>
      <c r="M36" s="219"/>
    </row>
    <row r="37" spans="1:13" x14ac:dyDescent="0.2">
      <c r="A37" s="6"/>
      <c r="B37" s="6" t="s">
        <v>0</v>
      </c>
      <c r="C37"/>
    </row>
    <row r="38" spans="1:13" x14ac:dyDescent="0.2">
      <c r="A38">
        <v>8.5</v>
      </c>
      <c r="B38">
        <v>0</v>
      </c>
      <c r="C38"/>
    </row>
    <row r="39" spans="1:13" x14ac:dyDescent="0.2">
      <c r="A39">
        <v>8.5</v>
      </c>
      <c r="B39">
        <v>1</v>
      </c>
      <c r="C39"/>
    </row>
    <row r="40" spans="1:13" x14ac:dyDescent="0.2">
      <c r="C40"/>
    </row>
    <row r="41" spans="1:13" x14ac:dyDescent="0.2">
      <c r="C41"/>
    </row>
    <row r="42" spans="1:13" x14ac:dyDescent="0.2">
      <c r="C42"/>
    </row>
    <row r="43" spans="1:13" x14ac:dyDescent="0.2">
      <c r="C43"/>
    </row>
    <row r="44" spans="1:13" x14ac:dyDescent="0.2">
      <c r="C44"/>
    </row>
    <row r="45" spans="1:13" x14ac:dyDescent="0.2">
      <c r="C45"/>
    </row>
    <row r="46" spans="1:13" x14ac:dyDescent="0.2">
      <c r="C46"/>
    </row>
    <row r="47" spans="1:13" x14ac:dyDescent="0.2">
      <c r="C47"/>
    </row>
    <row r="48" spans="1:13" x14ac:dyDescent="0.2">
      <c r="C48"/>
    </row>
    <row r="49" spans="3:3" x14ac:dyDescent="0.2">
      <c r="C49"/>
    </row>
    <row r="50" spans="3:3" x14ac:dyDescent="0.2">
      <c r="C50"/>
    </row>
    <row r="51" spans="3:3" x14ac:dyDescent="0.2">
      <c r="C51"/>
    </row>
    <row r="52" spans="3:3" x14ac:dyDescent="0.2">
      <c r="C52"/>
    </row>
    <row r="53" spans="3:3" x14ac:dyDescent="0.2">
      <c r="C53"/>
    </row>
    <row r="54" spans="3:3" x14ac:dyDescent="0.2">
      <c r="C54"/>
    </row>
    <row r="55" spans="3:3" x14ac:dyDescent="0.2">
      <c r="C55"/>
    </row>
    <row r="56" spans="3:3" x14ac:dyDescent="0.2">
      <c r="C56"/>
    </row>
    <row r="57" spans="3:3" x14ac:dyDescent="0.2">
      <c r="C57"/>
    </row>
    <row r="58" spans="3:3" x14ac:dyDescent="0.2">
      <c r="C58"/>
    </row>
    <row r="59" spans="3:3" x14ac:dyDescent="0.2">
      <c r="C59"/>
    </row>
    <row r="60" spans="3:3" x14ac:dyDescent="0.2">
      <c r="C60"/>
    </row>
    <row r="61" spans="3:3" x14ac:dyDescent="0.2">
      <c r="C61"/>
    </row>
    <row r="62" spans="3:3" x14ac:dyDescent="0.2">
      <c r="C62"/>
    </row>
    <row r="63" spans="3:3" x14ac:dyDescent="0.2">
      <c r="C63"/>
    </row>
    <row r="64" spans="3:3" x14ac:dyDescent="0.2">
      <c r="C64"/>
    </row>
    <row r="65" spans="3:3" x14ac:dyDescent="0.2">
      <c r="C65"/>
    </row>
    <row r="66" spans="3:3" x14ac:dyDescent="0.2">
      <c r="C66"/>
    </row>
    <row r="67" spans="3:3" x14ac:dyDescent="0.2">
      <c r="C67"/>
    </row>
    <row r="68" spans="3:3" x14ac:dyDescent="0.2">
      <c r="C68"/>
    </row>
    <row r="69" spans="3:3" x14ac:dyDescent="0.2">
      <c r="C69"/>
    </row>
    <row r="70" spans="3:3" x14ac:dyDescent="0.2">
      <c r="C70"/>
    </row>
    <row r="71" spans="3:3" x14ac:dyDescent="0.2">
      <c r="C71"/>
    </row>
    <row r="72" spans="3:3" x14ac:dyDescent="0.2">
      <c r="C72"/>
    </row>
    <row r="73" spans="3:3" x14ac:dyDescent="0.2">
      <c r="C73"/>
    </row>
    <row r="74" spans="3:3" x14ac:dyDescent="0.2">
      <c r="C74"/>
    </row>
    <row r="75" spans="3:3" x14ac:dyDescent="0.2">
      <c r="C75"/>
    </row>
    <row r="76" spans="3:3" x14ac:dyDescent="0.2">
      <c r="C76"/>
    </row>
    <row r="77" spans="3:3" x14ac:dyDescent="0.2">
      <c r="C77"/>
    </row>
    <row r="78" spans="3:3" x14ac:dyDescent="0.2">
      <c r="C78"/>
    </row>
    <row r="79" spans="3:3" x14ac:dyDescent="0.2">
      <c r="C79"/>
    </row>
    <row r="80" spans="3:3" x14ac:dyDescent="0.2">
      <c r="C80"/>
    </row>
    <row r="81" spans="3:3" x14ac:dyDescent="0.2">
      <c r="C81"/>
    </row>
    <row r="82" spans="3:3" x14ac:dyDescent="0.2">
      <c r="C82"/>
    </row>
    <row r="83" spans="3:3" x14ac:dyDescent="0.2">
      <c r="C83"/>
    </row>
    <row r="84" spans="3:3" x14ac:dyDescent="0.2">
      <c r="C84"/>
    </row>
    <row r="85" spans="3:3" x14ac:dyDescent="0.2">
      <c r="C85"/>
    </row>
    <row r="86" spans="3:3" x14ac:dyDescent="0.2">
      <c r="C86"/>
    </row>
    <row r="87" spans="3:3" x14ac:dyDescent="0.2">
      <c r="C87"/>
    </row>
    <row r="88" spans="3:3" x14ac:dyDescent="0.2">
      <c r="C88"/>
    </row>
    <row r="89" spans="3:3" x14ac:dyDescent="0.2">
      <c r="C89"/>
    </row>
    <row r="90" spans="3:3" x14ac:dyDescent="0.2">
      <c r="C90"/>
    </row>
    <row r="91" spans="3:3" x14ac:dyDescent="0.2">
      <c r="C91"/>
    </row>
    <row r="92" spans="3:3" x14ac:dyDescent="0.2">
      <c r="C92"/>
    </row>
    <row r="93" spans="3:3" x14ac:dyDescent="0.2">
      <c r="C93"/>
    </row>
    <row r="94" spans="3:3" x14ac:dyDescent="0.2">
      <c r="C94"/>
    </row>
    <row r="95" spans="3:3" x14ac:dyDescent="0.2">
      <c r="C95"/>
    </row>
    <row r="96" spans="3:3" x14ac:dyDescent="0.2">
      <c r="C96"/>
    </row>
    <row r="97" spans="3:3" x14ac:dyDescent="0.2">
      <c r="C97"/>
    </row>
    <row r="98" spans="3:3" x14ac:dyDescent="0.2">
      <c r="C98"/>
    </row>
    <row r="99" spans="3:3" x14ac:dyDescent="0.2">
      <c r="C99"/>
    </row>
    <row r="100" spans="3:3" x14ac:dyDescent="0.2">
      <c r="C100"/>
    </row>
    <row r="101" spans="3:3" x14ac:dyDescent="0.2">
      <c r="C101"/>
    </row>
    <row r="102" spans="3:3" x14ac:dyDescent="0.2">
      <c r="C102"/>
    </row>
    <row r="103" spans="3:3" x14ac:dyDescent="0.2">
      <c r="C103"/>
    </row>
    <row r="104" spans="3:3" x14ac:dyDescent="0.2">
      <c r="C104"/>
    </row>
    <row r="105" spans="3:3" x14ac:dyDescent="0.2">
      <c r="C105"/>
    </row>
    <row r="106" spans="3:3" x14ac:dyDescent="0.2">
      <c r="C106"/>
    </row>
    <row r="107" spans="3:3" x14ac:dyDescent="0.2">
      <c r="C107"/>
    </row>
    <row r="108" spans="3:3" x14ac:dyDescent="0.2">
      <c r="C108"/>
    </row>
    <row r="109" spans="3:3" x14ac:dyDescent="0.2">
      <c r="C109"/>
    </row>
    <row r="110" spans="3:3" x14ac:dyDescent="0.2">
      <c r="C110"/>
    </row>
    <row r="111" spans="3:3" x14ac:dyDescent="0.2">
      <c r="C111"/>
    </row>
    <row r="112" spans="3:3" x14ac:dyDescent="0.2">
      <c r="C112"/>
    </row>
    <row r="113" spans="3:3" x14ac:dyDescent="0.2">
      <c r="C113"/>
    </row>
    <row r="114" spans="3:3" x14ac:dyDescent="0.2">
      <c r="C114"/>
    </row>
    <row r="115" spans="3:3" x14ac:dyDescent="0.2">
      <c r="C115"/>
    </row>
    <row r="116" spans="3:3" x14ac:dyDescent="0.2">
      <c r="C116"/>
    </row>
    <row r="117" spans="3:3" x14ac:dyDescent="0.2">
      <c r="C117"/>
    </row>
    <row r="118" spans="3:3" x14ac:dyDescent="0.2">
      <c r="C118"/>
    </row>
    <row r="119" spans="3:3" x14ac:dyDescent="0.2">
      <c r="C119"/>
    </row>
    <row r="120" spans="3:3" x14ac:dyDescent="0.2">
      <c r="C120"/>
    </row>
    <row r="121" spans="3:3" x14ac:dyDescent="0.2">
      <c r="C121"/>
    </row>
    <row r="122" spans="3:3" x14ac:dyDescent="0.2">
      <c r="C122"/>
    </row>
    <row r="123" spans="3:3" x14ac:dyDescent="0.2">
      <c r="C123"/>
    </row>
    <row r="124" spans="3:3" x14ac:dyDescent="0.2">
      <c r="C124"/>
    </row>
    <row r="125" spans="3:3" x14ac:dyDescent="0.2">
      <c r="C125"/>
    </row>
    <row r="126" spans="3:3" x14ac:dyDescent="0.2">
      <c r="C126"/>
    </row>
    <row r="127" spans="3:3" x14ac:dyDescent="0.2">
      <c r="C127"/>
    </row>
    <row r="128" spans="3:3" x14ac:dyDescent="0.2">
      <c r="C128"/>
    </row>
    <row r="129" spans="3:3" x14ac:dyDescent="0.2">
      <c r="C129"/>
    </row>
    <row r="130" spans="3:3" x14ac:dyDescent="0.2">
      <c r="C130"/>
    </row>
    <row r="131" spans="3:3" x14ac:dyDescent="0.2">
      <c r="C131"/>
    </row>
    <row r="132" spans="3:3" x14ac:dyDescent="0.2">
      <c r="C132"/>
    </row>
    <row r="133" spans="3:3" x14ac:dyDescent="0.2">
      <c r="C133"/>
    </row>
    <row r="134" spans="3:3" x14ac:dyDescent="0.2">
      <c r="C134"/>
    </row>
    <row r="135" spans="3:3" x14ac:dyDescent="0.2">
      <c r="C135"/>
    </row>
    <row r="136" spans="3:3" x14ac:dyDescent="0.2">
      <c r="C136"/>
    </row>
    <row r="137" spans="3:3" x14ac:dyDescent="0.2">
      <c r="C137"/>
    </row>
    <row r="138" spans="3:3" x14ac:dyDescent="0.2">
      <c r="C138"/>
    </row>
    <row r="139" spans="3:3" x14ac:dyDescent="0.2">
      <c r="C139"/>
    </row>
    <row r="140" spans="3:3" x14ac:dyDescent="0.2">
      <c r="C140"/>
    </row>
    <row r="141" spans="3:3" x14ac:dyDescent="0.2">
      <c r="C141"/>
    </row>
    <row r="142" spans="3:3" x14ac:dyDescent="0.2">
      <c r="C142"/>
    </row>
    <row r="143" spans="3:3" x14ac:dyDescent="0.2">
      <c r="C143"/>
    </row>
    <row r="144" spans="3:3" x14ac:dyDescent="0.2">
      <c r="C144"/>
    </row>
    <row r="145" spans="3:3" x14ac:dyDescent="0.2">
      <c r="C145"/>
    </row>
    <row r="146" spans="3:3" x14ac:dyDescent="0.2">
      <c r="C146"/>
    </row>
    <row r="147" spans="3:3" x14ac:dyDescent="0.2">
      <c r="C147"/>
    </row>
    <row r="148" spans="3:3" x14ac:dyDescent="0.2">
      <c r="C148"/>
    </row>
    <row r="149" spans="3:3" x14ac:dyDescent="0.2">
      <c r="C149"/>
    </row>
    <row r="150" spans="3:3" x14ac:dyDescent="0.2">
      <c r="C150"/>
    </row>
    <row r="151" spans="3:3" x14ac:dyDescent="0.2">
      <c r="C151"/>
    </row>
    <row r="152" spans="3:3" x14ac:dyDescent="0.2">
      <c r="C152"/>
    </row>
    <row r="153" spans="3:3" x14ac:dyDescent="0.2">
      <c r="C153"/>
    </row>
    <row r="154" spans="3:3" x14ac:dyDescent="0.2">
      <c r="C154"/>
    </row>
    <row r="155" spans="3:3" x14ac:dyDescent="0.2">
      <c r="C155"/>
    </row>
    <row r="156" spans="3:3" x14ac:dyDescent="0.2">
      <c r="C156"/>
    </row>
    <row r="157" spans="3:3" x14ac:dyDescent="0.2">
      <c r="C157"/>
    </row>
    <row r="158" spans="3:3" x14ac:dyDescent="0.2">
      <c r="C158"/>
    </row>
    <row r="159" spans="3:3" x14ac:dyDescent="0.2">
      <c r="C159"/>
    </row>
    <row r="160" spans="3:3" x14ac:dyDescent="0.2">
      <c r="C160"/>
    </row>
    <row r="161" spans="3:3" x14ac:dyDescent="0.2">
      <c r="C161"/>
    </row>
  </sheetData>
  <mergeCells count="2">
    <mergeCell ref="D25:M25"/>
    <mergeCell ref="A35:M36"/>
  </mergeCells>
  <phoneticPr fontId="0" type="noConversion"/>
  <hyperlinks>
    <hyperlink ref="A3" location="Contents!B4" display="Return to Contents"/>
  </hyperlinks>
  <pageMargins left="0.75" right="0.75" top="1" bottom="1" header="0.5" footer="0.5"/>
  <pageSetup scale="89" fitToHeight="2" orientation="landscape" r:id="rId1"/>
  <headerFooter alignWithMargins="0"/>
  <drawing r:id="rId2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>
    <pageSetUpPr fitToPage="1"/>
  </sheetPr>
  <dimension ref="A2:B59"/>
  <sheetViews>
    <sheetView workbookViewId="0"/>
  </sheetViews>
  <sheetFormatPr defaultRowHeight="12.75" x14ac:dyDescent="0.2"/>
  <sheetData>
    <row r="2" spans="1:1" ht="15.75" x14ac:dyDescent="0.25">
      <c r="A2" s="63" t="s">
        <v>358</v>
      </c>
    </row>
    <row r="3" spans="1:1" x14ac:dyDescent="0.2">
      <c r="A3" s="29" t="s">
        <v>32</v>
      </c>
    </row>
    <row r="25" spans="1:2" x14ac:dyDescent="0.2">
      <c r="B25" s="4" t="s">
        <v>20</v>
      </c>
    </row>
    <row r="26" spans="1:2" x14ac:dyDescent="0.2">
      <c r="B26" s="4" t="s">
        <v>21</v>
      </c>
    </row>
    <row r="27" spans="1:2" x14ac:dyDescent="0.2">
      <c r="A27" s="12"/>
      <c r="B27" s="6" t="s">
        <v>22</v>
      </c>
    </row>
    <row r="28" spans="1:2" x14ac:dyDescent="0.2">
      <c r="A28">
        <v>1993</v>
      </c>
      <c r="B28" s="17">
        <v>7.1514936533000006E-2</v>
      </c>
    </row>
    <row r="29" spans="1:2" x14ac:dyDescent="0.2">
      <c r="A29">
        <v>1994</v>
      </c>
      <c r="B29" s="17">
        <v>6.9032180770999998E-2</v>
      </c>
    </row>
    <row r="30" spans="1:2" x14ac:dyDescent="0.2">
      <c r="A30">
        <v>1995</v>
      </c>
      <c r="B30" s="17">
        <v>6.7103541431000002E-2</v>
      </c>
    </row>
    <row r="31" spans="1:2" x14ac:dyDescent="0.2">
      <c r="A31">
        <v>1996</v>
      </c>
      <c r="B31" s="17">
        <v>6.9123344327E-2</v>
      </c>
    </row>
    <row r="32" spans="1:2" x14ac:dyDescent="0.2">
      <c r="A32">
        <v>1997</v>
      </c>
      <c r="B32" s="17">
        <v>6.5925483497000004E-2</v>
      </c>
    </row>
    <row r="33" spans="1:2" x14ac:dyDescent="0.2">
      <c r="A33">
        <v>1998</v>
      </c>
      <c r="B33" s="17">
        <v>5.7858245384000001E-2</v>
      </c>
    </row>
    <row r="34" spans="1:2" x14ac:dyDescent="0.2">
      <c r="A34">
        <v>1999</v>
      </c>
      <c r="B34" s="17">
        <v>5.7837285303000002E-2</v>
      </c>
    </row>
    <row r="35" spans="1:2" x14ac:dyDescent="0.2">
      <c r="A35">
        <v>2000</v>
      </c>
      <c r="B35" s="17">
        <v>6.6875775727E-2</v>
      </c>
    </row>
    <row r="36" spans="1:2" x14ac:dyDescent="0.2">
      <c r="A36">
        <v>2001</v>
      </c>
      <c r="B36" s="17">
        <v>6.5557155138999998E-2</v>
      </c>
    </row>
    <row r="37" spans="1:2" x14ac:dyDescent="0.2">
      <c r="A37">
        <v>2002</v>
      </c>
      <c r="B37" s="17">
        <v>6.0492981738000003E-2</v>
      </c>
    </row>
    <row r="38" spans="1:2" x14ac:dyDescent="0.2">
      <c r="A38">
        <v>2003</v>
      </c>
      <c r="B38" s="17">
        <v>6.5609447069999993E-2</v>
      </c>
    </row>
    <row r="39" spans="1:2" x14ac:dyDescent="0.2">
      <c r="A39">
        <v>2004</v>
      </c>
      <c r="B39" s="17">
        <v>7.0987195074000004E-2</v>
      </c>
    </row>
    <row r="40" spans="1:2" x14ac:dyDescent="0.2">
      <c r="A40">
        <v>2005</v>
      </c>
      <c r="B40" s="17">
        <v>7.9881401372999997E-2</v>
      </c>
    </row>
    <row r="41" spans="1:2" x14ac:dyDescent="0.2">
      <c r="A41">
        <v>2006</v>
      </c>
      <c r="B41" s="17">
        <v>8.3650557732000003E-2</v>
      </c>
    </row>
    <row r="42" spans="1:2" x14ac:dyDescent="0.2">
      <c r="A42">
        <v>2007</v>
      </c>
      <c r="B42" s="17">
        <v>8.5235724467999999E-2</v>
      </c>
    </row>
    <row r="43" spans="1:2" x14ac:dyDescent="0.2">
      <c r="A43">
        <v>2008</v>
      </c>
      <c r="B43" s="17">
        <v>9.5756194855999996E-2</v>
      </c>
    </row>
    <row r="44" spans="1:2" x14ac:dyDescent="0.2">
      <c r="A44">
        <v>2009</v>
      </c>
      <c r="B44" s="17">
        <v>7.3968049723000001E-2</v>
      </c>
    </row>
    <row r="45" spans="1:2" x14ac:dyDescent="0.2">
      <c r="A45">
        <v>2010</v>
      </c>
      <c r="B45" s="17">
        <v>8.0994757629000005E-2</v>
      </c>
    </row>
    <row r="46" spans="1:2" x14ac:dyDescent="0.2">
      <c r="A46">
        <v>2011</v>
      </c>
      <c r="B46" s="17">
        <v>8.9763498538000003E-2</v>
      </c>
    </row>
    <row r="47" spans="1:2" x14ac:dyDescent="0.2">
      <c r="A47">
        <v>2012</v>
      </c>
      <c r="B47" s="17">
        <v>8.3937361746E-2</v>
      </c>
    </row>
    <row r="48" spans="1:2" x14ac:dyDescent="0.2">
      <c r="A48">
        <v>2013</v>
      </c>
      <c r="B48" s="17">
        <v>8.2575529913000004E-2</v>
      </c>
    </row>
    <row r="49" spans="1:2" x14ac:dyDescent="0.2">
      <c r="A49">
        <v>2014</v>
      </c>
      <c r="B49" s="17">
        <v>8.0038917240999999E-2</v>
      </c>
    </row>
    <row r="50" spans="1:2" x14ac:dyDescent="0.2">
      <c r="A50">
        <v>2015</v>
      </c>
      <c r="B50" s="17">
        <v>6.0300633702999998E-2</v>
      </c>
    </row>
    <row r="51" spans="1:2" x14ac:dyDescent="0.2">
      <c r="A51">
        <v>2016</v>
      </c>
      <c r="B51" s="17">
        <v>5.4379336512999997E-2</v>
      </c>
    </row>
    <row r="52" spans="1:2" x14ac:dyDescent="0.2">
      <c r="A52">
        <v>2017</v>
      </c>
      <c r="B52" s="17">
        <v>5.7570288460000001E-2</v>
      </c>
    </row>
    <row r="53" spans="1:2" x14ac:dyDescent="0.2">
      <c r="A53">
        <v>2018</v>
      </c>
      <c r="B53" s="17">
        <v>5.8979666000999999E-2</v>
      </c>
    </row>
    <row r="54" spans="1:2" x14ac:dyDescent="0.2">
      <c r="A54" s="12">
        <v>2019</v>
      </c>
      <c r="B54" s="97">
        <v>5.6879636810000002E-2</v>
      </c>
    </row>
    <row r="55" spans="1:2" x14ac:dyDescent="0.2">
      <c r="A55" t="s">
        <v>360</v>
      </c>
    </row>
    <row r="57" spans="1:2" x14ac:dyDescent="0.2">
      <c r="A57" s="6"/>
      <c r="B57" s="9" t="s">
        <v>0</v>
      </c>
    </row>
    <row r="58" spans="1:2" x14ac:dyDescent="0.2">
      <c r="A58">
        <v>25.5</v>
      </c>
      <c r="B58" s="3">
        <v>0</v>
      </c>
    </row>
    <row r="59" spans="1:2" x14ac:dyDescent="0.2">
      <c r="A59">
        <v>25.5</v>
      </c>
      <c r="B59" s="3">
        <v>1</v>
      </c>
    </row>
  </sheetData>
  <phoneticPr fontId="0" type="noConversion"/>
  <hyperlinks>
    <hyperlink ref="A3" location="Contents!B4" display="Return to Contents"/>
  </hyperlinks>
  <pageMargins left="0.75" right="0.75" top="1" bottom="1" header="0.5" footer="0.5"/>
  <pageSetup scale="89" fitToHeight="2" orientation="landscape" r:id="rId1"/>
  <headerFooter alignWithMargins="0"/>
  <drawing r:id="rId2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>
    <pageSetUpPr fitToPage="1"/>
  </sheetPr>
  <dimension ref="A2:M35"/>
  <sheetViews>
    <sheetView workbookViewId="0"/>
  </sheetViews>
  <sheetFormatPr defaultRowHeight="12.75" x14ac:dyDescent="0.2"/>
  <sheetData>
    <row r="2" spans="1:1" ht="15.75" x14ac:dyDescent="0.25">
      <c r="A2" s="63" t="s">
        <v>358</v>
      </c>
    </row>
    <row r="3" spans="1:1" x14ac:dyDescent="0.2">
      <c r="A3" s="29" t="s">
        <v>32</v>
      </c>
    </row>
    <row r="25" spans="1:13" ht="14.25" x14ac:dyDescent="0.25">
      <c r="D25" s="218" t="s">
        <v>144</v>
      </c>
      <c r="E25" s="218"/>
      <c r="F25" s="218"/>
      <c r="G25" s="218"/>
      <c r="H25" s="218"/>
      <c r="J25" s="218" t="s">
        <v>9</v>
      </c>
      <c r="K25" s="218"/>
      <c r="L25" s="218"/>
      <c r="M25" s="218"/>
    </row>
    <row r="26" spans="1:13" x14ac:dyDescent="0.2">
      <c r="A26" s="77"/>
      <c r="B26" s="12"/>
      <c r="C26" s="142" t="s">
        <v>160</v>
      </c>
      <c r="D26" s="136">
        <v>2015</v>
      </c>
      <c r="E26" s="136">
        <v>2016</v>
      </c>
      <c r="F26" s="136">
        <v>2017</v>
      </c>
      <c r="G26" s="136">
        <v>2018</v>
      </c>
      <c r="H26" s="136">
        <v>2019</v>
      </c>
      <c r="I26" s="12"/>
      <c r="J26" s="136">
        <v>2016</v>
      </c>
      <c r="K26" s="136">
        <v>2017</v>
      </c>
      <c r="L26" s="136">
        <v>2018</v>
      </c>
      <c r="M26" s="136">
        <v>2019</v>
      </c>
    </row>
    <row r="27" spans="1:13" x14ac:dyDescent="0.2">
      <c r="A27" s="3"/>
      <c r="C27" s="14" t="s">
        <v>355</v>
      </c>
      <c r="D27" s="15">
        <v>5274.1123277999995</v>
      </c>
      <c r="E27" s="15">
        <v>5187.4073780999997</v>
      </c>
      <c r="F27" s="15">
        <v>5154.6499098000004</v>
      </c>
      <c r="G27" s="15">
        <v>5203.6296000000002</v>
      </c>
      <c r="H27" s="15">
        <v>5247.5598</v>
      </c>
      <c r="J27" s="17">
        <f t="shared" ref="J27:M30" si="0">E27/D27-1</f>
        <v>-1.6439723750852897E-2</v>
      </c>
      <c r="K27" s="17">
        <f t="shared" si="0"/>
        <v>-6.3148054340774751E-3</v>
      </c>
      <c r="L27" s="17">
        <f t="shared" si="0"/>
        <v>9.5020401107899222E-3</v>
      </c>
      <c r="M27" s="17">
        <f t="shared" si="0"/>
        <v>8.4422227131615291E-3</v>
      </c>
    </row>
    <row r="28" spans="1:13" x14ac:dyDescent="0.2">
      <c r="A28" s="3"/>
      <c r="C28" s="14" t="s">
        <v>58</v>
      </c>
      <c r="D28" s="15">
        <v>1480.3240226</v>
      </c>
      <c r="E28" s="15">
        <v>1354.1614477999999</v>
      </c>
      <c r="F28" s="15">
        <v>1329.0826681999999</v>
      </c>
      <c r="G28" s="15">
        <v>1277.3930499999999</v>
      </c>
      <c r="H28" s="15">
        <v>1277.58869</v>
      </c>
      <c r="J28" s="17">
        <f t="shared" si="0"/>
        <v>-8.5226324016826838E-2</v>
      </c>
      <c r="K28" s="17">
        <f t="shared" si="0"/>
        <v>-1.8519785540153655E-2</v>
      </c>
      <c r="L28" s="17">
        <f t="shared" si="0"/>
        <v>-3.8891198746880185E-2</v>
      </c>
      <c r="M28" s="17">
        <f t="shared" si="0"/>
        <v>1.5315567906060146E-4</v>
      </c>
    </row>
    <row r="29" spans="1:13" x14ac:dyDescent="0.2">
      <c r="A29" s="3"/>
      <c r="C29" s="14" t="s">
        <v>59</v>
      </c>
      <c r="D29" s="15">
        <v>2299.3160438999998</v>
      </c>
      <c r="E29" s="15">
        <v>2327.2191962000002</v>
      </c>
      <c r="F29" s="15">
        <v>2337.4110199000002</v>
      </c>
      <c r="G29" s="15">
        <v>2356.8285999999998</v>
      </c>
      <c r="H29" s="15">
        <v>2377.3980000000001</v>
      </c>
      <c r="J29" s="17">
        <f t="shared" si="0"/>
        <v>1.2135414082820928E-2</v>
      </c>
      <c r="K29" s="17">
        <f t="shared" si="0"/>
        <v>4.3793999794439209E-3</v>
      </c>
      <c r="L29" s="17">
        <f t="shared" si="0"/>
        <v>8.3073023677411317E-3</v>
      </c>
      <c r="M29" s="17">
        <f t="shared" si="0"/>
        <v>8.7275756921825209E-3</v>
      </c>
    </row>
    <row r="30" spans="1:13" x14ac:dyDescent="0.2">
      <c r="A30" s="3"/>
      <c r="B30" s="12"/>
      <c r="C30" s="89" t="s">
        <v>163</v>
      </c>
      <c r="D30" s="95">
        <v>1482.9839654</v>
      </c>
      <c r="E30" s="95">
        <v>1494.5384377</v>
      </c>
      <c r="F30" s="95">
        <v>1476.6705440999999</v>
      </c>
      <c r="G30" s="95">
        <v>1557.9224999999999</v>
      </c>
      <c r="H30" s="95">
        <v>1581.0875000000001</v>
      </c>
      <c r="I30" s="12"/>
      <c r="J30" s="97">
        <f t="shared" si="0"/>
        <v>7.7913669800762086E-3</v>
      </c>
      <c r="K30" s="97">
        <f t="shared" si="0"/>
        <v>-1.1955459390858958E-2</v>
      </c>
      <c r="L30" s="97">
        <f t="shared" si="0"/>
        <v>5.5023753419231047E-2</v>
      </c>
      <c r="M30" s="97">
        <f t="shared" si="0"/>
        <v>1.4869160693166794E-2</v>
      </c>
    </row>
    <row r="31" spans="1:13" x14ac:dyDescent="0.2">
      <c r="C31" t="s">
        <v>360</v>
      </c>
    </row>
    <row r="33" spans="3:4" x14ac:dyDescent="0.2">
      <c r="C33" s="6"/>
      <c r="D33" s="6" t="s">
        <v>0</v>
      </c>
    </row>
    <row r="34" spans="3:4" x14ac:dyDescent="0.2">
      <c r="C34" s="3">
        <v>2.5</v>
      </c>
      <c r="D34" s="3">
        <v>0</v>
      </c>
    </row>
    <row r="35" spans="3:4" x14ac:dyDescent="0.2">
      <c r="C35" s="3">
        <v>2.5</v>
      </c>
      <c r="D35" s="3">
        <v>1</v>
      </c>
    </row>
  </sheetData>
  <mergeCells count="2">
    <mergeCell ref="D25:H25"/>
    <mergeCell ref="J25:M25"/>
  </mergeCells>
  <phoneticPr fontId="0" type="noConversion"/>
  <hyperlinks>
    <hyperlink ref="A3" location="Contents!B4" display="Return to Contents"/>
  </hyperlinks>
  <pageMargins left="0.75" right="0.75" top="1" bottom="1" header="0.5" footer="0.5"/>
  <pageSetup scale="89" fitToHeight="2" orientation="landscape" r:id="rId1"/>
  <headerFooter alignWithMargins="0"/>
  <drawing r:id="rId2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/>
  <dimension ref="A2:C104"/>
  <sheetViews>
    <sheetView zoomScaleNormal="100" workbookViewId="0"/>
  </sheetViews>
  <sheetFormatPr defaultRowHeight="12.75" x14ac:dyDescent="0.2"/>
  <sheetData>
    <row r="2" spans="1:1" ht="15.75" x14ac:dyDescent="0.25">
      <c r="A2" s="63" t="s">
        <v>358</v>
      </c>
    </row>
    <row r="3" spans="1:1" x14ac:dyDescent="0.2">
      <c r="A3" s="29" t="s">
        <v>32</v>
      </c>
    </row>
    <row r="25" spans="1:3" x14ac:dyDescent="0.2">
      <c r="A25" s="2"/>
      <c r="B25" s="44" t="s">
        <v>126</v>
      </c>
      <c r="C25" s="7"/>
    </row>
    <row r="26" spans="1:3" x14ac:dyDescent="0.2">
      <c r="A26" s="2"/>
      <c r="B26" s="44" t="s">
        <v>119</v>
      </c>
      <c r="C26" s="101" t="s">
        <v>1</v>
      </c>
    </row>
    <row r="27" spans="1:3" x14ac:dyDescent="0.2">
      <c r="A27" s="5" t="s">
        <v>2</v>
      </c>
      <c r="B27" s="45" t="s">
        <v>273</v>
      </c>
      <c r="C27" s="102" t="s">
        <v>274</v>
      </c>
    </row>
    <row r="28" spans="1:3" x14ac:dyDescent="0.2">
      <c r="A28" s="2">
        <v>41640</v>
      </c>
      <c r="B28" s="22">
        <v>102.6063</v>
      </c>
      <c r="C28" s="172">
        <v>1.6956157608999999E-2</v>
      </c>
    </row>
    <row r="29" spans="1:3" x14ac:dyDescent="0.2">
      <c r="A29" s="2">
        <v>41671</v>
      </c>
      <c r="B29" s="22">
        <v>103.6292</v>
      </c>
      <c r="C29" s="119">
        <v>2.1308384688E-2</v>
      </c>
    </row>
    <row r="30" spans="1:3" x14ac:dyDescent="0.2">
      <c r="A30" s="2">
        <v>41699</v>
      </c>
      <c r="B30" s="22">
        <v>104.55459999999999</v>
      </c>
      <c r="C30" s="119">
        <v>2.7341508470000001E-2</v>
      </c>
    </row>
    <row r="31" spans="1:3" x14ac:dyDescent="0.2">
      <c r="A31" s="2">
        <v>41730</v>
      </c>
      <c r="B31" s="22">
        <v>104.7807</v>
      </c>
      <c r="C31" s="119">
        <v>3.0492662288000003E-2</v>
      </c>
    </row>
    <row r="32" spans="1:3" x14ac:dyDescent="0.2">
      <c r="A32" s="2">
        <v>41760</v>
      </c>
      <c r="B32" s="22">
        <v>105.07989999999999</v>
      </c>
      <c r="C32" s="119">
        <v>3.3319369545000005E-2</v>
      </c>
    </row>
    <row r="33" spans="1:3" x14ac:dyDescent="0.2">
      <c r="A33" s="2">
        <v>41791</v>
      </c>
      <c r="B33" s="22">
        <v>105.46980000000001</v>
      </c>
      <c r="C33" s="119">
        <v>3.5306705408000003E-2</v>
      </c>
    </row>
    <row r="34" spans="1:3" x14ac:dyDescent="0.2">
      <c r="A34" s="2">
        <v>41821</v>
      </c>
      <c r="B34" s="22">
        <v>105.4919</v>
      </c>
      <c r="C34" s="119">
        <v>4.1411887815000006E-2</v>
      </c>
    </row>
    <row r="35" spans="1:3" x14ac:dyDescent="0.2">
      <c r="A35" s="2">
        <v>41852</v>
      </c>
      <c r="B35" s="22">
        <v>105.425</v>
      </c>
      <c r="C35" s="119">
        <v>3.2796745991999998E-2</v>
      </c>
    </row>
    <row r="36" spans="1:3" x14ac:dyDescent="0.2">
      <c r="A36" s="2">
        <v>41883</v>
      </c>
      <c r="B36" s="22">
        <v>105.7329</v>
      </c>
      <c r="C36" s="119">
        <v>3.0831476887000001E-2</v>
      </c>
    </row>
    <row r="37" spans="1:3" x14ac:dyDescent="0.2">
      <c r="A37" s="2">
        <v>41913</v>
      </c>
      <c r="B37" s="22">
        <v>105.7898</v>
      </c>
      <c r="C37" s="119">
        <v>3.2369565386999997E-2</v>
      </c>
    </row>
    <row r="38" spans="1:3" x14ac:dyDescent="0.2">
      <c r="A38" s="2">
        <v>41944</v>
      </c>
      <c r="B38" s="22">
        <v>106.6134</v>
      </c>
      <c r="C38" s="119">
        <v>3.7008577103000005E-2</v>
      </c>
    </row>
    <row r="39" spans="1:3" x14ac:dyDescent="0.2">
      <c r="A39" s="2">
        <v>41974</v>
      </c>
      <c r="B39" s="22">
        <v>106.3797</v>
      </c>
      <c r="C39" s="119">
        <v>3.1831880184000003E-2</v>
      </c>
    </row>
    <row r="40" spans="1:3" x14ac:dyDescent="0.2">
      <c r="A40" s="2">
        <v>42005</v>
      </c>
      <c r="B40" s="22">
        <v>105.6148</v>
      </c>
      <c r="C40" s="119">
        <v>2.9320811685E-2</v>
      </c>
    </row>
    <row r="41" spans="1:3" x14ac:dyDescent="0.2">
      <c r="A41" s="2">
        <v>42036</v>
      </c>
      <c r="B41" s="22">
        <v>105.43210000000001</v>
      </c>
      <c r="C41" s="119">
        <v>1.7397606080000003E-2</v>
      </c>
    </row>
    <row r="42" spans="1:3" x14ac:dyDescent="0.2">
      <c r="A42" s="2">
        <v>42064</v>
      </c>
      <c r="B42" s="22">
        <v>105.0745</v>
      </c>
      <c r="C42" s="119">
        <v>4.9725215341999999E-3</v>
      </c>
    </row>
    <row r="43" spans="1:3" x14ac:dyDescent="0.2">
      <c r="A43" s="2">
        <v>42095</v>
      </c>
      <c r="B43" s="22">
        <v>104.66240000000001</v>
      </c>
      <c r="C43" s="119">
        <v>-1.1290247153999998E-3</v>
      </c>
    </row>
    <row r="44" spans="1:3" x14ac:dyDescent="0.2">
      <c r="A44" s="2">
        <v>42125</v>
      </c>
      <c r="B44" s="22">
        <v>104.2843</v>
      </c>
      <c r="C44" s="119">
        <v>-7.5713813963999999E-3</v>
      </c>
    </row>
    <row r="45" spans="1:3" x14ac:dyDescent="0.2">
      <c r="A45" s="2">
        <v>42156</v>
      </c>
      <c r="B45" s="22">
        <v>103.9927</v>
      </c>
      <c r="C45" s="119">
        <v>-1.4004956869000001E-2</v>
      </c>
    </row>
    <row r="46" spans="1:3" x14ac:dyDescent="0.2">
      <c r="A46" s="2">
        <v>42186</v>
      </c>
      <c r="B46" s="22">
        <v>104.515</v>
      </c>
      <c r="C46" s="119">
        <v>-9.2604266299000006E-3</v>
      </c>
    </row>
    <row r="47" spans="1:3" x14ac:dyDescent="0.2">
      <c r="A47" s="2">
        <v>42217</v>
      </c>
      <c r="B47" s="22">
        <v>104.5091</v>
      </c>
      <c r="C47" s="119">
        <v>-8.6876926725000005E-3</v>
      </c>
    </row>
    <row r="48" spans="1:3" x14ac:dyDescent="0.2">
      <c r="A48" s="2">
        <v>42248</v>
      </c>
      <c r="B48" s="22">
        <v>104.2038</v>
      </c>
      <c r="C48" s="119">
        <v>-1.4461912990000001E-2</v>
      </c>
    </row>
    <row r="49" spans="1:3" x14ac:dyDescent="0.2">
      <c r="A49" s="2">
        <v>42278</v>
      </c>
      <c r="B49" s="22">
        <v>104.00449999999999</v>
      </c>
      <c r="C49" s="119">
        <v>-1.6875918093999999E-2</v>
      </c>
    </row>
    <row r="50" spans="1:3" x14ac:dyDescent="0.2">
      <c r="A50" s="2">
        <v>42309</v>
      </c>
      <c r="B50" s="22">
        <v>103.3965</v>
      </c>
      <c r="C50" s="119">
        <v>-3.0173505394000003E-2</v>
      </c>
    </row>
    <row r="51" spans="1:3" x14ac:dyDescent="0.2">
      <c r="A51" s="2">
        <v>42339</v>
      </c>
      <c r="B51" s="22">
        <v>102.9179</v>
      </c>
      <c r="C51" s="119">
        <v>-3.2541922942E-2</v>
      </c>
    </row>
    <row r="52" spans="1:3" x14ac:dyDescent="0.2">
      <c r="A52" s="2">
        <v>42370</v>
      </c>
      <c r="B52" s="22">
        <v>103.48220000000001</v>
      </c>
      <c r="C52" s="119">
        <v>-2.0192245783999998E-2</v>
      </c>
    </row>
    <row r="53" spans="1:3" x14ac:dyDescent="0.2">
      <c r="A53" s="2">
        <v>42401</v>
      </c>
      <c r="B53" s="22">
        <v>103.2685</v>
      </c>
      <c r="C53" s="119">
        <v>-2.0521264397E-2</v>
      </c>
    </row>
    <row r="54" spans="1:3" x14ac:dyDescent="0.2">
      <c r="A54" s="2">
        <v>42430</v>
      </c>
      <c r="B54" s="22">
        <v>102.52630000000001</v>
      </c>
      <c r="C54" s="119">
        <v>-2.4251364508000001E-2</v>
      </c>
    </row>
    <row r="55" spans="1:3" x14ac:dyDescent="0.2">
      <c r="A55" s="2">
        <v>42461</v>
      </c>
      <c r="B55" s="22">
        <v>102.86969999999999</v>
      </c>
      <c r="C55" s="119">
        <v>-1.7128405233999999E-2</v>
      </c>
    </row>
    <row r="56" spans="1:3" x14ac:dyDescent="0.2">
      <c r="A56" s="2">
        <v>42491</v>
      </c>
      <c r="B56" s="22">
        <v>102.7552</v>
      </c>
      <c r="C56" s="119">
        <v>-1.4662801591E-2</v>
      </c>
    </row>
    <row r="57" spans="1:3" x14ac:dyDescent="0.2">
      <c r="A57" s="2">
        <v>42522</v>
      </c>
      <c r="B57" s="22">
        <v>103.1249</v>
      </c>
      <c r="C57" s="119">
        <v>-8.3448165111999987E-3</v>
      </c>
    </row>
    <row r="58" spans="1:3" x14ac:dyDescent="0.2">
      <c r="A58" s="2">
        <v>42552</v>
      </c>
      <c r="B58" s="22">
        <v>103.21729999999999</v>
      </c>
      <c r="C58" s="119">
        <v>-1.2416399559999999E-2</v>
      </c>
    </row>
    <row r="59" spans="1:3" x14ac:dyDescent="0.2">
      <c r="A59" s="2">
        <v>42583</v>
      </c>
      <c r="B59" s="22">
        <v>103.1459</v>
      </c>
      <c r="C59" s="119">
        <v>-1.3043840201000001E-2</v>
      </c>
    </row>
    <row r="60" spans="1:3" x14ac:dyDescent="0.2">
      <c r="A60" s="2">
        <v>42614</v>
      </c>
      <c r="B60" s="22">
        <v>102.9898</v>
      </c>
      <c r="C60" s="119">
        <v>-1.1650246920000001E-2</v>
      </c>
    </row>
    <row r="61" spans="1:3" x14ac:dyDescent="0.2">
      <c r="A61" s="2">
        <v>42644</v>
      </c>
      <c r="B61" s="22">
        <v>103.1742</v>
      </c>
      <c r="C61" s="119">
        <v>-7.9833084145E-3</v>
      </c>
    </row>
    <row r="62" spans="1:3" x14ac:dyDescent="0.2">
      <c r="A62" s="2">
        <v>42675</v>
      </c>
      <c r="B62" s="22">
        <v>102.9478</v>
      </c>
      <c r="C62" s="119">
        <v>-4.3396053057999998E-3</v>
      </c>
    </row>
    <row r="63" spans="1:3" x14ac:dyDescent="0.2">
      <c r="A63" s="2">
        <v>42705</v>
      </c>
      <c r="B63" s="22">
        <v>103.7675</v>
      </c>
      <c r="C63" s="119">
        <v>8.2551237442999997E-3</v>
      </c>
    </row>
    <row r="64" spans="1:3" x14ac:dyDescent="0.2">
      <c r="A64" s="2">
        <v>42736</v>
      </c>
      <c r="B64" s="22">
        <v>103.4572</v>
      </c>
      <c r="C64" s="119">
        <v>-2.4158744209E-4</v>
      </c>
    </row>
    <row r="65" spans="1:3" x14ac:dyDescent="0.2">
      <c r="A65" s="2">
        <v>42767</v>
      </c>
      <c r="B65" s="22">
        <v>103.7038</v>
      </c>
      <c r="C65" s="119">
        <v>4.2152253591000001E-3</v>
      </c>
    </row>
    <row r="66" spans="1:3" x14ac:dyDescent="0.2">
      <c r="A66" s="2">
        <v>42795</v>
      </c>
      <c r="B66" s="22">
        <v>103.9162</v>
      </c>
      <c r="C66" s="119">
        <v>1.3556521594999999E-2</v>
      </c>
    </row>
    <row r="67" spans="1:3" x14ac:dyDescent="0.2">
      <c r="A67" s="2">
        <v>42826</v>
      </c>
      <c r="B67" s="22">
        <v>105.0468</v>
      </c>
      <c r="C67" s="119">
        <v>2.1163666269E-2</v>
      </c>
    </row>
    <row r="68" spans="1:3" x14ac:dyDescent="0.2">
      <c r="A68" s="2">
        <v>42856</v>
      </c>
      <c r="B68" s="22">
        <v>105.0682</v>
      </c>
      <c r="C68" s="119">
        <v>2.2509809722999999E-2</v>
      </c>
    </row>
    <row r="69" spans="1:3" x14ac:dyDescent="0.2">
      <c r="A69" s="2">
        <v>42887</v>
      </c>
      <c r="B69" s="22">
        <v>105.2526</v>
      </c>
      <c r="C69" s="119">
        <v>2.0632262430999998E-2</v>
      </c>
    </row>
    <row r="70" spans="1:3" x14ac:dyDescent="0.2">
      <c r="A70" s="2">
        <v>42917</v>
      </c>
      <c r="B70" s="22">
        <v>105.0086</v>
      </c>
      <c r="C70" s="119">
        <v>1.7354648882000001E-2</v>
      </c>
    </row>
    <row r="71" spans="1:3" x14ac:dyDescent="0.2">
      <c r="A71" s="2">
        <v>42948</v>
      </c>
      <c r="B71" s="22">
        <v>104.5823</v>
      </c>
      <c r="C71" s="119">
        <v>1.3925904955999999E-2</v>
      </c>
    </row>
    <row r="72" spans="1:3" x14ac:dyDescent="0.2">
      <c r="A72" s="2">
        <v>42979</v>
      </c>
      <c r="B72" s="22">
        <v>104.76949999999999</v>
      </c>
      <c r="C72" s="119">
        <v>1.7280352034999998E-2</v>
      </c>
    </row>
    <row r="73" spans="1:3" x14ac:dyDescent="0.2">
      <c r="A73" s="2">
        <v>43009</v>
      </c>
      <c r="B73" s="22">
        <v>106.6408</v>
      </c>
      <c r="C73" s="119">
        <v>3.3599485142999999E-2</v>
      </c>
    </row>
    <row r="74" spans="1:3" x14ac:dyDescent="0.2">
      <c r="A74" s="2">
        <v>43040</v>
      </c>
      <c r="B74" s="22">
        <v>106.512</v>
      </c>
      <c r="C74" s="119">
        <v>3.4621429501000001E-2</v>
      </c>
    </row>
    <row r="75" spans="1:3" x14ac:dyDescent="0.2">
      <c r="A75" s="2">
        <v>43070</v>
      </c>
      <c r="B75" s="22">
        <v>107.4637</v>
      </c>
      <c r="C75" s="119">
        <v>3.5620015901000002E-2</v>
      </c>
    </row>
    <row r="76" spans="1:3" x14ac:dyDescent="0.2">
      <c r="A76" s="2">
        <v>43101</v>
      </c>
      <c r="B76" s="22">
        <v>107.82662345999999</v>
      </c>
      <c r="C76" s="119">
        <v>4.2234116685999995E-2</v>
      </c>
    </row>
    <row r="77" spans="1:3" x14ac:dyDescent="0.2">
      <c r="A77" s="2">
        <v>43132</v>
      </c>
      <c r="B77" s="22">
        <v>108.14014198</v>
      </c>
      <c r="C77" s="119">
        <v>4.2778972180999998E-2</v>
      </c>
    </row>
    <row r="78" spans="1:3" x14ac:dyDescent="0.2">
      <c r="A78" s="2">
        <v>43160</v>
      </c>
      <c r="B78" s="22">
        <v>108.3554</v>
      </c>
      <c r="C78" s="119">
        <v>4.2719370000000007E-2</v>
      </c>
    </row>
    <row r="79" spans="1:3" x14ac:dyDescent="0.2">
      <c r="A79" s="2">
        <v>43191</v>
      </c>
      <c r="B79" s="22">
        <v>108.3009</v>
      </c>
      <c r="C79" s="119">
        <v>3.0977450000000004E-2</v>
      </c>
    </row>
    <row r="80" spans="1:3" x14ac:dyDescent="0.2">
      <c r="A80" s="2">
        <v>43221</v>
      </c>
      <c r="B80" s="22">
        <v>108.44840000000001</v>
      </c>
      <c r="C80" s="119">
        <v>3.217184E-2</v>
      </c>
    </row>
    <row r="81" spans="1:3" x14ac:dyDescent="0.2">
      <c r="A81" s="2">
        <v>43252</v>
      </c>
      <c r="B81" s="22">
        <v>108.62649999999999</v>
      </c>
      <c r="C81" s="119">
        <v>3.2055090000000001E-2</v>
      </c>
    </row>
    <row r="82" spans="1:3" x14ac:dyDescent="0.2">
      <c r="A82" s="2">
        <v>43282</v>
      </c>
      <c r="B82" s="22">
        <v>108.82089999999999</v>
      </c>
      <c r="C82" s="119">
        <v>3.6305030000000002E-2</v>
      </c>
    </row>
    <row r="83" spans="1:3" x14ac:dyDescent="0.2">
      <c r="A83" s="2">
        <v>43313</v>
      </c>
      <c r="B83" s="22">
        <v>109.0705</v>
      </c>
      <c r="C83" s="119">
        <v>4.2915660000000001E-2</v>
      </c>
    </row>
    <row r="84" spans="1:3" x14ac:dyDescent="0.2">
      <c r="A84" s="2">
        <v>43344</v>
      </c>
      <c r="B84" s="22">
        <v>109.36109999999999</v>
      </c>
      <c r="C84" s="119">
        <v>4.3826119999999996E-2</v>
      </c>
    </row>
    <row r="85" spans="1:3" x14ac:dyDescent="0.2">
      <c r="A85" s="2">
        <v>43374</v>
      </c>
      <c r="B85" s="22">
        <v>109.7641</v>
      </c>
      <c r="C85" s="119">
        <v>2.9288140000000001E-2</v>
      </c>
    </row>
    <row r="86" spans="1:3" x14ac:dyDescent="0.2">
      <c r="A86" s="2">
        <v>43405</v>
      </c>
      <c r="B86" s="22">
        <v>110.08329999999999</v>
      </c>
      <c r="C86" s="119">
        <v>3.3529969999999999E-2</v>
      </c>
    </row>
    <row r="87" spans="1:3" x14ac:dyDescent="0.2">
      <c r="A87" s="2">
        <v>43435</v>
      </c>
      <c r="B87" s="22">
        <v>110.3901</v>
      </c>
      <c r="C87" s="119">
        <v>2.7231930000000001E-2</v>
      </c>
    </row>
    <row r="88" spans="1:3" x14ac:dyDescent="0.2">
      <c r="A88" s="2">
        <v>43466</v>
      </c>
      <c r="B88" s="22">
        <v>110.6788</v>
      </c>
      <c r="C88" s="119">
        <v>2.6451159999999998E-2</v>
      </c>
    </row>
    <row r="89" spans="1:3" x14ac:dyDescent="0.2">
      <c r="A89" s="2">
        <v>43497</v>
      </c>
      <c r="B89" s="22">
        <v>110.965</v>
      </c>
      <c r="C89" s="119">
        <v>2.6122260000000001E-2</v>
      </c>
    </row>
    <row r="90" spans="1:3" x14ac:dyDescent="0.2">
      <c r="A90" s="2">
        <v>43525</v>
      </c>
      <c r="B90" s="22">
        <v>111.2431</v>
      </c>
      <c r="C90" s="119">
        <v>2.6650209999999997E-2</v>
      </c>
    </row>
    <row r="91" spans="1:3" x14ac:dyDescent="0.2">
      <c r="A91" s="2">
        <v>43556</v>
      </c>
      <c r="B91" s="22">
        <v>111.497</v>
      </c>
      <c r="C91" s="119">
        <v>2.9511850000000003E-2</v>
      </c>
    </row>
    <row r="92" spans="1:3" x14ac:dyDescent="0.2">
      <c r="A92" s="2">
        <v>43586</v>
      </c>
      <c r="B92" s="22">
        <v>111.771</v>
      </c>
      <c r="C92" s="119">
        <v>3.0637120000000004E-2</v>
      </c>
    </row>
    <row r="93" spans="1:3" x14ac:dyDescent="0.2">
      <c r="A93" s="2">
        <v>43617</v>
      </c>
      <c r="B93" s="22">
        <v>112.0489</v>
      </c>
      <c r="C93" s="119">
        <v>3.1506059999999995E-2</v>
      </c>
    </row>
    <row r="94" spans="1:3" x14ac:dyDescent="0.2">
      <c r="A94" s="2">
        <v>43647</v>
      </c>
      <c r="B94" s="22">
        <v>112.3434</v>
      </c>
      <c r="C94" s="119">
        <v>3.2368939999999999E-2</v>
      </c>
    </row>
    <row r="95" spans="1:3" x14ac:dyDescent="0.2">
      <c r="A95" s="2">
        <v>43678</v>
      </c>
      <c r="B95" s="22">
        <v>112.61960000000001</v>
      </c>
      <c r="C95" s="119">
        <v>3.2539769999999996E-2</v>
      </c>
    </row>
    <row r="96" spans="1:3" x14ac:dyDescent="0.2">
      <c r="A96" s="2">
        <v>43709</v>
      </c>
      <c r="B96" s="22">
        <v>112.8904</v>
      </c>
      <c r="C96" s="119">
        <v>3.227153E-2</v>
      </c>
    </row>
    <row r="97" spans="1:3" x14ac:dyDescent="0.2">
      <c r="A97" s="2">
        <v>43739</v>
      </c>
      <c r="B97" s="22">
        <v>113.1108</v>
      </c>
      <c r="C97" s="119">
        <v>3.04899E-2</v>
      </c>
    </row>
    <row r="98" spans="1:3" x14ac:dyDescent="0.2">
      <c r="A98" s="2">
        <v>43770</v>
      </c>
      <c r="B98" s="22">
        <v>113.4041</v>
      </c>
      <c r="C98" s="119">
        <v>3.016539E-2</v>
      </c>
    </row>
    <row r="99" spans="1:3" x14ac:dyDescent="0.2">
      <c r="A99" s="84">
        <v>43800</v>
      </c>
      <c r="B99" s="92">
        <v>113.7253</v>
      </c>
      <c r="C99" s="121">
        <v>3.021281E-2</v>
      </c>
    </row>
    <row r="100" spans="1:3" x14ac:dyDescent="0.2">
      <c r="A100" t="s">
        <v>360</v>
      </c>
      <c r="B100" s="7"/>
      <c r="C100" s="7"/>
    </row>
    <row r="101" spans="1:3" x14ac:dyDescent="0.2">
      <c r="B101" s="7"/>
      <c r="C101" s="7"/>
    </row>
    <row r="102" spans="1:3" x14ac:dyDescent="0.2">
      <c r="A102" s="6"/>
      <c r="B102" s="6" t="s">
        <v>0</v>
      </c>
      <c r="C102" s="7"/>
    </row>
    <row r="103" spans="1:3" x14ac:dyDescent="0.2">
      <c r="A103" s="3">
        <v>50.5</v>
      </c>
      <c r="B103">
        <v>-0.2</v>
      </c>
      <c r="C103" s="7"/>
    </row>
    <row r="104" spans="1:3" x14ac:dyDescent="0.2">
      <c r="A104" s="3">
        <v>50.5</v>
      </c>
      <c r="B104">
        <v>0.6</v>
      </c>
      <c r="C104" s="7"/>
    </row>
  </sheetData>
  <hyperlinks>
    <hyperlink ref="A3" location="Contents!B4" display="Return to Contents"/>
  </hyperlinks>
  <pageMargins left="0.7" right="0.7" top="0.75" bottom="0.75" header="0.3" footer="0.3"/>
  <pageSetup orientation="landscape" r:id="rId1"/>
  <drawing r:id="rId2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/>
  <dimension ref="A2:C104"/>
  <sheetViews>
    <sheetView zoomScaleNormal="100" workbookViewId="0"/>
  </sheetViews>
  <sheetFormatPr defaultRowHeight="12.75" x14ac:dyDescent="0.2"/>
  <sheetData>
    <row r="2" spans="1:1" ht="15.75" x14ac:dyDescent="0.25">
      <c r="A2" s="63" t="s">
        <v>358</v>
      </c>
    </row>
    <row r="3" spans="1:1" x14ac:dyDescent="0.2">
      <c r="A3" s="29" t="s">
        <v>32</v>
      </c>
    </row>
    <row r="25" spans="1:3" x14ac:dyDescent="0.2">
      <c r="A25" s="2"/>
      <c r="B25" s="44" t="s">
        <v>275</v>
      </c>
      <c r="C25" s="7"/>
    </row>
    <row r="26" spans="1:3" x14ac:dyDescent="0.2">
      <c r="A26" s="2"/>
      <c r="B26" s="44" t="s">
        <v>276</v>
      </c>
      <c r="C26" s="101" t="s">
        <v>1</v>
      </c>
    </row>
    <row r="27" spans="1:3" x14ac:dyDescent="0.2">
      <c r="A27" s="5" t="s">
        <v>2</v>
      </c>
      <c r="B27" s="45" t="s">
        <v>277</v>
      </c>
      <c r="C27" s="102" t="s">
        <v>274</v>
      </c>
    </row>
    <row r="28" spans="1:3" x14ac:dyDescent="0.2">
      <c r="A28" s="2">
        <v>41640</v>
      </c>
      <c r="B28" s="15">
        <v>11649.3</v>
      </c>
      <c r="C28" s="172">
        <v>1.869616545E-2</v>
      </c>
    </row>
    <row r="29" spans="1:3" x14ac:dyDescent="0.2">
      <c r="A29" s="2">
        <v>41671</v>
      </c>
      <c r="B29" s="15">
        <v>11721.3</v>
      </c>
      <c r="C29" s="119">
        <v>2.5234413266999999E-2</v>
      </c>
    </row>
    <row r="30" spans="1:3" x14ac:dyDescent="0.2">
      <c r="A30" s="2">
        <v>41699</v>
      </c>
      <c r="B30" s="15">
        <v>11790.7</v>
      </c>
      <c r="C30" s="119">
        <v>3.0196328559999999E-2</v>
      </c>
    </row>
    <row r="31" spans="1:3" x14ac:dyDescent="0.2">
      <c r="A31" s="2">
        <v>41730</v>
      </c>
      <c r="B31" s="15">
        <v>11824.2</v>
      </c>
      <c r="C31" s="119">
        <v>3.2699261122000001E-2</v>
      </c>
    </row>
    <row r="32" spans="1:3" x14ac:dyDescent="0.2">
      <c r="A32" s="2">
        <v>41760</v>
      </c>
      <c r="B32" s="15">
        <v>11867.7</v>
      </c>
      <c r="C32" s="119">
        <v>3.0370119553000001E-2</v>
      </c>
    </row>
    <row r="33" spans="1:3" x14ac:dyDescent="0.2">
      <c r="A33" s="2">
        <v>41791</v>
      </c>
      <c r="B33" s="15">
        <v>11922.6</v>
      </c>
      <c r="C33" s="119">
        <v>3.2662076134000004E-2</v>
      </c>
    </row>
    <row r="34" spans="1:3" x14ac:dyDescent="0.2">
      <c r="A34" s="2">
        <v>41821</v>
      </c>
      <c r="B34" s="15">
        <v>11943.1</v>
      </c>
      <c r="C34" s="119">
        <v>3.5029335551999996E-2</v>
      </c>
    </row>
    <row r="35" spans="1:3" x14ac:dyDescent="0.2">
      <c r="A35" s="2">
        <v>41852</v>
      </c>
      <c r="B35" s="15">
        <v>12006.1</v>
      </c>
      <c r="C35" s="119">
        <v>3.7378493972999999E-2</v>
      </c>
    </row>
    <row r="36" spans="1:3" x14ac:dyDescent="0.2">
      <c r="A36" s="2">
        <v>41883</v>
      </c>
      <c r="B36" s="15">
        <v>12036.7</v>
      </c>
      <c r="C36" s="119">
        <v>3.7396145758000002E-2</v>
      </c>
    </row>
    <row r="37" spans="1:3" x14ac:dyDescent="0.2">
      <c r="A37" s="2">
        <v>41913</v>
      </c>
      <c r="B37" s="15">
        <v>12105.2</v>
      </c>
      <c r="C37" s="119">
        <v>4.6058657818000004E-2</v>
      </c>
    </row>
    <row r="38" spans="1:3" x14ac:dyDescent="0.2">
      <c r="A38" s="2">
        <v>41944</v>
      </c>
      <c r="B38" s="15">
        <v>12172</v>
      </c>
      <c r="C38" s="119">
        <v>4.9102333158E-2</v>
      </c>
    </row>
    <row r="39" spans="1:3" x14ac:dyDescent="0.2">
      <c r="A39" s="2">
        <v>41974</v>
      </c>
      <c r="B39" s="15">
        <v>12231.6</v>
      </c>
      <c r="C39" s="119">
        <v>5.3050260860999995E-2</v>
      </c>
    </row>
    <row r="40" spans="1:3" x14ac:dyDescent="0.2">
      <c r="A40" s="2">
        <v>42005</v>
      </c>
      <c r="B40" s="15">
        <v>12271</v>
      </c>
      <c r="C40" s="119">
        <v>5.3368013529000002E-2</v>
      </c>
    </row>
    <row r="41" spans="1:3" x14ac:dyDescent="0.2">
      <c r="A41" s="2">
        <v>42036</v>
      </c>
      <c r="B41" s="15">
        <v>12315.9</v>
      </c>
      <c r="C41" s="119">
        <v>5.0728161552000002E-2</v>
      </c>
    </row>
    <row r="42" spans="1:3" x14ac:dyDescent="0.2">
      <c r="A42" s="2">
        <v>42064</v>
      </c>
      <c r="B42" s="15">
        <v>12306.1</v>
      </c>
      <c r="C42" s="119">
        <v>4.3712417414000004E-2</v>
      </c>
    </row>
    <row r="43" spans="1:3" x14ac:dyDescent="0.2">
      <c r="A43" s="2">
        <v>42095</v>
      </c>
      <c r="B43" s="15">
        <v>12378.7</v>
      </c>
      <c r="C43" s="119">
        <v>4.6895350214000001E-2</v>
      </c>
    </row>
    <row r="44" spans="1:3" x14ac:dyDescent="0.2">
      <c r="A44" s="2">
        <v>42125</v>
      </c>
      <c r="B44" s="15">
        <v>12423.1</v>
      </c>
      <c r="C44" s="119">
        <v>4.6799295567E-2</v>
      </c>
    </row>
    <row r="45" spans="1:3" x14ac:dyDescent="0.2">
      <c r="A45" s="2">
        <v>42156</v>
      </c>
      <c r="B45" s="15">
        <v>12440.8</v>
      </c>
      <c r="C45" s="119">
        <v>4.3463674031000002E-2</v>
      </c>
    </row>
    <row r="46" spans="1:3" x14ac:dyDescent="0.2">
      <c r="A46" s="2">
        <v>42186</v>
      </c>
      <c r="B46" s="15">
        <v>12439</v>
      </c>
      <c r="C46" s="119">
        <v>4.1521882927999999E-2</v>
      </c>
    </row>
    <row r="47" spans="1:3" x14ac:dyDescent="0.2">
      <c r="A47" s="2">
        <v>42217</v>
      </c>
      <c r="B47" s="15">
        <v>12470.2</v>
      </c>
      <c r="C47" s="119">
        <v>3.8655350196999998E-2</v>
      </c>
    </row>
    <row r="48" spans="1:3" x14ac:dyDescent="0.2">
      <c r="A48" s="2">
        <v>42248</v>
      </c>
      <c r="B48" s="15">
        <v>12503.2</v>
      </c>
      <c r="C48" s="119">
        <v>3.8756469797000002E-2</v>
      </c>
    </row>
    <row r="49" spans="1:3" x14ac:dyDescent="0.2">
      <c r="A49" s="2">
        <v>42278</v>
      </c>
      <c r="B49" s="15">
        <v>12556</v>
      </c>
      <c r="C49" s="119">
        <v>3.7240194297000005E-2</v>
      </c>
    </row>
    <row r="50" spans="1:3" x14ac:dyDescent="0.2">
      <c r="A50" s="2">
        <v>42309</v>
      </c>
      <c r="B50" s="15">
        <v>12556.8</v>
      </c>
      <c r="C50" s="119">
        <v>3.1613539269999998E-2</v>
      </c>
    </row>
    <row r="51" spans="1:3" x14ac:dyDescent="0.2">
      <c r="A51" s="2">
        <v>42339</v>
      </c>
      <c r="B51" s="15">
        <v>12570.8</v>
      </c>
      <c r="C51" s="119">
        <v>2.7731449687999999E-2</v>
      </c>
    </row>
    <row r="52" spans="1:3" x14ac:dyDescent="0.2">
      <c r="A52" s="2">
        <v>42370</v>
      </c>
      <c r="B52" s="15">
        <v>12563.9</v>
      </c>
      <c r="C52" s="119">
        <v>2.3869285307000002E-2</v>
      </c>
    </row>
    <row r="53" spans="1:3" x14ac:dyDescent="0.2">
      <c r="A53" s="2">
        <v>42401</v>
      </c>
      <c r="B53" s="15">
        <v>12555.7</v>
      </c>
      <c r="C53" s="119">
        <v>1.9470765432999998E-2</v>
      </c>
    </row>
    <row r="54" spans="1:3" x14ac:dyDescent="0.2">
      <c r="A54" s="2">
        <v>42430</v>
      </c>
      <c r="B54" s="15">
        <v>12583.5</v>
      </c>
      <c r="C54" s="119">
        <v>2.2541666328000001E-2</v>
      </c>
    </row>
    <row r="55" spans="1:3" x14ac:dyDescent="0.2">
      <c r="A55" s="2">
        <v>42461</v>
      </c>
      <c r="B55" s="15">
        <v>12611.9</v>
      </c>
      <c r="C55" s="119">
        <v>1.883881183E-2</v>
      </c>
    </row>
    <row r="56" spans="1:3" x14ac:dyDescent="0.2">
      <c r="A56" s="2">
        <v>42491</v>
      </c>
      <c r="B56" s="15">
        <v>12626.8</v>
      </c>
      <c r="C56" s="119">
        <v>1.6396873566E-2</v>
      </c>
    </row>
    <row r="57" spans="1:3" x14ac:dyDescent="0.2">
      <c r="A57" s="2">
        <v>42522</v>
      </c>
      <c r="B57" s="15">
        <v>12643</v>
      </c>
      <c r="C57" s="119">
        <v>1.6252974085E-2</v>
      </c>
    </row>
    <row r="58" spans="1:3" x14ac:dyDescent="0.2">
      <c r="A58" s="2">
        <v>42552</v>
      </c>
      <c r="B58" s="15">
        <v>12663.5</v>
      </c>
      <c r="C58" s="119">
        <v>1.8048074604E-2</v>
      </c>
    </row>
    <row r="59" spans="1:3" x14ac:dyDescent="0.2">
      <c r="A59" s="2">
        <v>42583</v>
      </c>
      <c r="B59" s="15">
        <v>12646</v>
      </c>
      <c r="C59" s="119">
        <v>1.4097608699E-2</v>
      </c>
    </row>
    <row r="60" spans="1:3" x14ac:dyDescent="0.2">
      <c r="A60" s="2">
        <v>42614</v>
      </c>
      <c r="B60" s="15">
        <v>12638.3</v>
      </c>
      <c r="C60" s="119">
        <v>1.0805233860000001E-2</v>
      </c>
    </row>
    <row r="61" spans="1:3" x14ac:dyDescent="0.2">
      <c r="A61" s="2">
        <v>42644</v>
      </c>
      <c r="B61" s="15">
        <v>12613.4</v>
      </c>
      <c r="C61" s="119">
        <v>4.5715195922000004E-3</v>
      </c>
    </row>
    <row r="62" spans="1:3" x14ac:dyDescent="0.2">
      <c r="A62" s="2">
        <v>42675</v>
      </c>
      <c r="B62" s="15">
        <v>12589.4</v>
      </c>
      <c r="C62" s="119">
        <v>2.5962028541999999E-3</v>
      </c>
    </row>
    <row r="63" spans="1:3" x14ac:dyDescent="0.2">
      <c r="A63" s="2">
        <v>42705</v>
      </c>
      <c r="B63" s="15">
        <v>12569.9</v>
      </c>
      <c r="C63" s="119">
        <v>-7.1594488814999998E-5</v>
      </c>
    </row>
    <row r="64" spans="1:3" x14ac:dyDescent="0.2">
      <c r="A64" s="2">
        <v>42736</v>
      </c>
      <c r="B64" s="15">
        <v>12627.4</v>
      </c>
      <c r="C64" s="119">
        <v>5.0541631180999998E-3</v>
      </c>
    </row>
    <row r="65" spans="1:3" x14ac:dyDescent="0.2">
      <c r="A65" s="2">
        <v>42767</v>
      </c>
      <c r="B65" s="15">
        <v>12672.3</v>
      </c>
      <c r="C65" s="119">
        <v>9.2866188265000003E-3</v>
      </c>
    </row>
    <row r="66" spans="1:3" x14ac:dyDescent="0.2">
      <c r="A66" s="2">
        <v>42795</v>
      </c>
      <c r="B66" s="15">
        <v>12741.5</v>
      </c>
      <c r="C66" s="119">
        <v>1.2556125084000001E-2</v>
      </c>
    </row>
    <row r="67" spans="1:3" x14ac:dyDescent="0.2">
      <c r="A67" s="2">
        <v>42826</v>
      </c>
      <c r="B67" s="15">
        <v>12732.6</v>
      </c>
      <c r="C67" s="119">
        <v>9.5703264377E-3</v>
      </c>
    </row>
    <row r="68" spans="1:3" x14ac:dyDescent="0.2">
      <c r="A68" s="2">
        <v>42856</v>
      </c>
      <c r="B68" s="15">
        <v>12786.2</v>
      </c>
      <c r="C68" s="119">
        <v>1.2623942724999998E-2</v>
      </c>
    </row>
    <row r="69" spans="1:3" x14ac:dyDescent="0.2">
      <c r="A69" s="2">
        <v>42887</v>
      </c>
      <c r="B69" s="15">
        <v>12778.1</v>
      </c>
      <c r="C69" s="119">
        <v>1.0685754963E-2</v>
      </c>
    </row>
    <row r="70" spans="1:3" x14ac:dyDescent="0.2">
      <c r="A70" s="2">
        <v>42917</v>
      </c>
      <c r="B70" s="15">
        <v>12786.9</v>
      </c>
      <c r="C70" s="119">
        <v>9.7445413984999993E-3</v>
      </c>
    </row>
    <row r="71" spans="1:3" x14ac:dyDescent="0.2">
      <c r="A71" s="2">
        <v>42948</v>
      </c>
      <c r="B71" s="15">
        <v>12778.4</v>
      </c>
      <c r="C71" s="119">
        <v>1.0469713743E-2</v>
      </c>
    </row>
    <row r="72" spans="1:3" x14ac:dyDescent="0.2">
      <c r="A72" s="2">
        <v>42979</v>
      </c>
      <c r="B72" s="15">
        <v>12783.8</v>
      </c>
      <c r="C72" s="119">
        <v>1.1512624324E-2</v>
      </c>
    </row>
    <row r="73" spans="1:3" x14ac:dyDescent="0.2">
      <c r="A73" s="2">
        <v>43009</v>
      </c>
      <c r="B73" s="15">
        <v>12808</v>
      </c>
      <c r="C73" s="119">
        <v>1.542803685E-2</v>
      </c>
    </row>
    <row r="74" spans="1:3" x14ac:dyDescent="0.2">
      <c r="A74" s="2">
        <v>43040</v>
      </c>
      <c r="B74" s="15">
        <v>12810.5</v>
      </c>
      <c r="C74" s="119">
        <v>1.7562393759999999E-2</v>
      </c>
    </row>
    <row r="75" spans="1:3" x14ac:dyDescent="0.2">
      <c r="A75" s="2">
        <v>43070</v>
      </c>
      <c r="B75" s="15">
        <v>12838.6</v>
      </c>
      <c r="C75" s="119">
        <v>2.1376462820000001E-2</v>
      </c>
    </row>
    <row r="76" spans="1:3" x14ac:dyDescent="0.2">
      <c r="A76" s="2">
        <v>43101</v>
      </c>
      <c r="B76" s="15">
        <v>12965.237111</v>
      </c>
      <c r="C76" s="119">
        <v>2.6754289174000002E-2</v>
      </c>
    </row>
    <row r="77" spans="1:3" x14ac:dyDescent="0.2">
      <c r="A77" s="2">
        <v>43132</v>
      </c>
      <c r="B77" s="15">
        <v>13017.485111</v>
      </c>
      <c r="C77" s="119">
        <v>2.7239341801000003E-2</v>
      </c>
    </row>
    <row r="78" spans="1:3" x14ac:dyDescent="0.2">
      <c r="A78" s="2">
        <v>43160</v>
      </c>
      <c r="B78" s="15">
        <v>13057.22</v>
      </c>
      <c r="C78" s="119">
        <v>2.4778929999999998E-2</v>
      </c>
    </row>
    <row r="79" spans="1:3" x14ac:dyDescent="0.2">
      <c r="A79" s="2">
        <v>43191</v>
      </c>
      <c r="B79" s="15">
        <v>13063.97</v>
      </c>
      <c r="C79" s="119">
        <v>2.6025659999999999E-2</v>
      </c>
    </row>
    <row r="80" spans="1:3" x14ac:dyDescent="0.2">
      <c r="A80" s="2">
        <v>43221</v>
      </c>
      <c r="B80" s="15">
        <v>13094.04</v>
      </c>
      <c r="C80" s="119">
        <v>2.407577E-2</v>
      </c>
    </row>
    <row r="81" spans="1:3" x14ac:dyDescent="0.2">
      <c r="A81" s="2">
        <v>43252</v>
      </c>
      <c r="B81" s="15">
        <v>13126.94</v>
      </c>
      <c r="C81" s="119">
        <v>2.729991E-2</v>
      </c>
    </row>
    <row r="82" spans="1:3" x14ac:dyDescent="0.2">
      <c r="A82" s="2">
        <v>43282</v>
      </c>
      <c r="B82" s="15">
        <v>13166.31</v>
      </c>
      <c r="C82" s="119">
        <v>2.967208E-2</v>
      </c>
    </row>
    <row r="83" spans="1:3" x14ac:dyDescent="0.2">
      <c r="A83" s="2">
        <v>43313</v>
      </c>
      <c r="B83" s="15">
        <v>13202.18</v>
      </c>
      <c r="C83" s="119">
        <v>3.3163390000000001E-2</v>
      </c>
    </row>
    <row r="84" spans="1:3" x14ac:dyDescent="0.2">
      <c r="A84" s="2">
        <v>43344</v>
      </c>
      <c r="B84" s="15">
        <v>13238.15</v>
      </c>
      <c r="C84" s="119">
        <v>3.5541389999999999E-2</v>
      </c>
    </row>
    <row r="85" spans="1:3" x14ac:dyDescent="0.2">
      <c r="A85" s="2">
        <v>43374</v>
      </c>
      <c r="B85" s="15">
        <v>13266.13</v>
      </c>
      <c r="C85" s="119">
        <v>3.5769099999999998E-2</v>
      </c>
    </row>
    <row r="86" spans="1:3" x14ac:dyDescent="0.2">
      <c r="A86" s="2">
        <v>43405</v>
      </c>
      <c r="B86" s="15">
        <v>13308.44</v>
      </c>
      <c r="C86" s="119">
        <v>3.8869290000000001E-2</v>
      </c>
    </row>
    <row r="87" spans="1:3" x14ac:dyDescent="0.2">
      <c r="A87" s="2">
        <v>43435</v>
      </c>
      <c r="B87" s="15">
        <v>13356.95</v>
      </c>
      <c r="C87" s="119">
        <v>4.0374130000000001E-2</v>
      </c>
    </row>
    <row r="88" spans="1:3" x14ac:dyDescent="0.2">
      <c r="A88" s="2">
        <v>43466</v>
      </c>
      <c r="B88" s="15">
        <v>13430.5</v>
      </c>
      <c r="C88" s="119">
        <v>3.5885060000000003E-2</v>
      </c>
    </row>
    <row r="89" spans="1:3" x14ac:dyDescent="0.2">
      <c r="A89" s="2">
        <v>43497</v>
      </c>
      <c r="B89" s="15">
        <v>13477.3</v>
      </c>
      <c r="C89" s="119">
        <v>3.5323030000000005E-2</v>
      </c>
    </row>
    <row r="90" spans="1:3" x14ac:dyDescent="0.2">
      <c r="A90" s="2">
        <v>43525</v>
      </c>
      <c r="B90" s="15">
        <v>13516.2</v>
      </c>
      <c r="C90" s="119">
        <v>3.5151020000000005E-2</v>
      </c>
    </row>
    <row r="91" spans="1:3" x14ac:dyDescent="0.2">
      <c r="A91" s="2">
        <v>43556</v>
      </c>
      <c r="B91" s="15">
        <v>13536.21</v>
      </c>
      <c r="C91" s="119">
        <v>3.6148010000000001E-2</v>
      </c>
    </row>
    <row r="92" spans="1:3" x14ac:dyDescent="0.2">
      <c r="A92" s="2">
        <v>43586</v>
      </c>
      <c r="B92" s="15">
        <v>13567.5</v>
      </c>
      <c r="C92" s="119">
        <v>3.6158700000000002E-2</v>
      </c>
    </row>
    <row r="93" spans="1:3" x14ac:dyDescent="0.2">
      <c r="A93" s="2">
        <v>43617</v>
      </c>
      <c r="B93" s="15">
        <v>13599.1</v>
      </c>
      <c r="C93" s="119">
        <v>3.5968779999999999E-2</v>
      </c>
    </row>
    <row r="94" spans="1:3" x14ac:dyDescent="0.2">
      <c r="A94" s="2">
        <v>43647</v>
      </c>
      <c r="B94" s="15">
        <v>13630.93</v>
      </c>
      <c r="C94" s="119">
        <v>3.5287980000000004E-2</v>
      </c>
    </row>
    <row r="95" spans="1:3" x14ac:dyDescent="0.2">
      <c r="A95" s="2">
        <v>43678</v>
      </c>
      <c r="B95" s="15">
        <v>13663.21</v>
      </c>
      <c r="C95" s="119">
        <v>3.4921129999999995E-2</v>
      </c>
    </row>
    <row r="96" spans="1:3" x14ac:dyDescent="0.2">
      <c r="A96" s="2">
        <v>43709</v>
      </c>
      <c r="B96" s="15">
        <v>13695.87</v>
      </c>
      <c r="C96" s="119">
        <v>3.4575260000000003E-2</v>
      </c>
    </row>
    <row r="97" spans="1:3" x14ac:dyDescent="0.2">
      <c r="A97" s="2">
        <v>43739</v>
      </c>
      <c r="B97" s="15">
        <v>13727.24</v>
      </c>
      <c r="C97" s="119">
        <v>3.475864E-2</v>
      </c>
    </row>
    <row r="98" spans="1:3" x14ac:dyDescent="0.2">
      <c r="A98" s="2">
        <v>43770</v>
      </c>
      <c r="B98" s="15">
        <v>13761.89</v>
      </c>
      <c r="C98" s="119">
        <v>3.4072490000000004E-2</v>
      </c>
    </row>
    <row r="99" spans="1:3" x14ac:dyDescent="0.2">
      <c r="A99" s="84">
        <v>43800</v>
      </c>
      <c r="B99" s="95">
        <v>13798.14</v>
      </c>
      <c r="C99" s="121">
        <v>3.3031190000000002E-2</v>
      </c>
    </row>
    <row r="100" spans="1:3" x14ac:dyDescent="0.2">
      <c r="A100" t="s">
        <v>360</v>
      </c>
      <c r="B100" s="7"/>
      <c r="C100" s="7"/>
    </row>
    <row r="101" spans="1:3" x14ac:dyDescent="0.2">
      <c r="B101" s="7"/>
      <c r="C101" s="7"/>
    </row>
    <row r="102" spans="1:3" x14ac:dyDescent="0.2">
      <c r="A102" s="6"/>
      <c r="B102" s="6" t="s">
        <v>0</v>
      </c>
      <c r="C102" s="7"/>
    </row>
    <row r="103" spans="1:3" x14ac:dyDescent="0.2">
      <c r="A103" s="3">
        <v>50.5</v>
      </c>
      <c r="B103">
        <v>-1</v>
      </c>
      <c r="C103" s="7"/>
    </row>
    <row r="104" spans="1:3" x14ac:dyDescent="0.2">
      <c r="A104" s="3">
        <v>50.5</v>
      </c>
      <c r="B104">
        <v>1</v>
      </c>
      <c r="C104" s="7"/>
    </row>
  </sheetData>
  <hyperlinks>
    <hyperlink ref="A3" location="Contents!B4" display="Return to Contents"/>
  </hyperlinks>
  <pageMargins left="0.7" right="0.7" top="0.75" bottom="0.75" header="0.3" footer="0.3"/>
  <pageSetup orientation="landscape" r:id="rId1"/>
  <drawing r:id="rId2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/>
  <dimension ref="A2:L38"/>
  <sheetViews>
    <sheetView zoomScaleNormal="100" workbookViewId="0"/>
  </sheetViews>
  <sheetFormatPr defaultRowHeight="12.75" x14ac:dyDescent="0.2"/>
  <cols>
    <col min="1" max="1" width="12.7109375" customWidth="1"/>
  </cols>
  <sheetData>
    <row r="2" spans="1:1" ht="15.75" x14ac:dyDescent="0.25">
      <c r="A2" s="63" t="s">
        <v>358</v>
      </c>
    </row>
    <row r="3" spans="1:1" x14ac:dyDescent="0.2">
      <c r="A3" s="29" t="s">
        <v>32</v>
      </c>
    </row>
    <row r="25" spans="1:6" x14ac:dyDescent="0.2">
      <c r="B25" s="200" t="s">
        <v>64</v>
      </c>
      <c r="C25" s="200"/>
      <c r="D25" s="200"/>
      <c r="E25" s="200"/>
      <c r="F25" s="200"/>
    </row>
    <row r="26" spans="1:6" x14ac:dyDescent="0.2">
      <c r="A26" s="24"/>
      <c r="B26" s="138">
        <v>2016</v>
      </c>
      <c r="C26" s="138">
        <v>2017</v>
      </c>
      <c r="D26" s="138">
        <v>2018</v>
      </c>
      <c r="E26" s="138">
        <v>2019</v>
      </c>
      <c r="F26" s="174" t="s">
        <v>398</v>
      </c>
    </row>
    <row r="27" spans="1:6" x14ac:dyDescent="0.2">
      <c r="A27" s="25" t="s">
        <v>173</v>
      </c>
      <c r="B27" s="33">
        <v>42.468016165000002</v>
      </c>
      <c r="C27" s="33">
        <v>55.971562085000002</v>
      </c>
      <c r="D27" s="33">
        <v>41.7755145</v>
      </c>
      <c r="E27" s="33">
        <v>38.085971849000003</v>
      </c>
      <c r="F27" s="37">
        <v>42.544919999999998</v>
      </c>
    </row>
    <row r="28" spans="1:6" x14ac:dyDescent="0.2">
      <c r="A28" s="25" t="s">
        <v>174</v>
      </c>
      <c r="B28" s="33">
        <v>97.462454489999999</v>
      </c>
      <c r="C28" s="33">
        <v>105.55275057</v>
      </c>
      <c r="D28" s="33">
        <v>121.14023027</v>
      </c>
      <c r="E28" s="33">
        <v>114.76199269999999</v>
      </c>
      <c r="F28" s="37">
        <v>114.3515</v>
      </c>
    </row>
    <row r="29" spans="1:6" x14ac:dyDescent="0.2">
      <c r="A29" s="25" t="s">
        <v>175</v>
      </c>
      <c r="B29" s="33">
        <v>270.73293580000001</v>
      </c>
      <c r="C29" s="33">
        <v>240.76683595</v>
      </c>
      <c r="D29" s="33">
        <v>238.48415304</v>
      </c>
      <c r="E29" s="33">
        <v>238.92306056999999</v>
      </c>
      <c r="F29" s="37">
        <v>251.2396</v>
      </c>
    </row>
    <row r="30" spans="1:6" x14ac:dyDescent="0.2">
      <c r="A30" s="25" t="s">
        <v>176</v>
      </c>
      <c r="B30" s="33">
        <v>383.63159738000002</v>
      </c>
      <c r="C30" s="33">
        <v>362.85169373999997</v>
      </c>
      <c r="D30" s="33">
        <v>348.15060821999998</v>
      </c>
      <c r="E30" s="33">
        <v>348.55042580000003</v>
      </c>
      <c r="F30" s="37">
        <v>351.92230000000001</v>
      </c>
    </row>
    <row r="31" spans="1:6" x14ac:dyDescent="0.2">
      <c r="A31" s="25" t="s">
        <v>177</v>
      </c>
      <c r="B31" s="33">
        <v>361.91261594999997</v>
      </c>
      <c r="C31" s="33">
        <v>291.08482063999998</v>
      </c>
      <c r="D31" s="33">
        <v>323.93048766999999</v>
      </c>
      <c r="E31" s="33">
        <v>324.36673216999998</v>
      </c>
      <c r="F31" s="37">
        <v>316.26639999999998</v>
      </c>
    </row>
    <row r="32" spans="1:6" x14ac:dyDescent="0.2">
      <c r="A32" s="25" t="s">
        <v>178</v>
      </c>
      <c r="B32" s="33">
        <v>219.17432138000001</v>
      </c>
      <c r="C32" s="33">
        <v>183.82571612999999</v>
      </c>
      <c r="D32" s="33">
        <v>176.25896764000001</v>
      </c>
      <c r="E32" s="33">
        <v>176.72048233999999</v>
      </c>
      <c r="F32" s="37">
        <v>186.98670000000001</v>
      </c>
    </row>
    <row r="33" spans="1:12" x14ac:dyDescent="0.2">
      <c r="A33" s="24" t="s">
        <v>57</v>
      </c>
      <c r="B33" s="95">
        <f>+SUM(B27:B32)</f>
        <v>1375.3819411649999</v>
      </c>
      <c r="C33" s="95">
        <f>+SUM(C27:C32)</f>
        <v>1240.0533791149999</v>
      </c>
      <c r="D33" s="95">
        <f>+SUM(D27:D32)</f>
        <v>1249.73996134</v>
      </c>
      <c r="E33" s="95">
        <f>+SUM(E27:E32)</f>
        <v>1241.4086654289999</v>
      </c>
      <c r="F33" s="99">
        <f>+SUM(F27:F32)</f>
        <v>1263.31142</v>
      </c>
    </row>
    <row r="34" spans="1:12" x14ac:dyDescent="0.2">
      <c r="A34" t="s">
        <v>360</v>
      </c>
    </row>
    <row r="35" spans="1:12" ht="12.75" customHeight="1" x14ac:dyDescent="0.2">
      <c r="A35" s="220" t="s">
        <v>399</v>
      </c>
      <c r="B35" s="220"/>
      <c r="C35" s="220"/>
      <c r="D35" s="220"/>
      <c r="E35" s="220"/>
      <c r="F35" s="220"/>
      <c r="G35" s="220"/>
      <c r="H35" s="220"/>
      <c r="I35" s="220"/>
      <c r="J35" s="220"/>
      <c r="K35" s="220"/>
      <c r="L35" s="183"/>
    </row>
    <row r="36" spans="1:12" x14ac:dyDescent="0.2">
      <c r="A36" s="220"/>
      <c r="B36" s="220"/>
      <c r="C36" s="220"/>
      <c r="D36" s="220"/>
      <c r="E36" s="220"/>
      <c r="F36" s="220"/>
      <c r="G36" s="220"/>
      <c r="H36" s="220"/>
      <c r="I36" s="220"/>
      <c r="J36" s="220"/>
      <c r="K36" s="220"/>
      <c r="L36" s="183"/>
    </row>
    <row r="37" spans="1:12" x14ac:dyDescent="0.2">
      <c r="A37" s="40" t="s">
        <v>293</v>
      </c>
    </row>
    <row r="38" spans="1:12" x14ac:dyDescent="0.2">
      <c r="A38" s="161" t="s">
        <v>287</v>
      </c>
      <c r="B38" s="221" t="s">
        <v>288</v>
      </c>
      <c r="C38" s="221"/>
      <c r="D38" s="221"/>
      <c r="E38" s="221"/>
      <c r="F38" s="221"/>
      <c r="G38" s="160" t="s">
        <v>289</v>
      </c>
    </row>
  </sheetData>
  <mergeCells count="3">
    <mergeCell ref="B25:F25"/>
    <mergeCell ref="A35:K36"/>
    <mergeCell ref="B38:F38"/>
  </mergeCells>
  <hyperlinks>
    <hyperlink ref="A3" location="Contents!B4" display="Return to Contents"/>
    <hyperlink ref="B38" r:id="rId1"/>
  </hyperlinks>
  <pageMargins left="0.7" right="0.7" top="0.75" bottom="0.75" header="0.3" footer="0.3"/>
  <pageSetup orientation="landscape" r:id="rId2"/>
  <drawing r:id="rId3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/>
  <dimension ref="A2:L38"/>
  <sheetViews>
    <sheetView zoomScaleNormal="100" workbookViewId="0"/>
  </sheetViews>
  <sheetFormatPr defaultRowHeight="12.75" x14ac:dyDescent="0.2"/>
  <cols>
    <col min="1" max="1" width="12.7109375" customWidth="1"/>
  </cols>
  <sheetData>
    <row r="2" spans="1:1" ht="15.75" x14ac:dyDescent="0.25">
      <c r="A2" s="63" t="s">
        <v>358</v>
      </c>
    </row>
    <row r="3" spans="1:1" x14ac:dyDescent="0.2">
      <c r="A3" s="29" t="s">
        <v>32</v>
      </c>
    </row>
    <row r="25" spans="1:6" x14ac:dyDescent="0.2">
      <c r="B25" s="200" t="s">
        <v>65</v>
      </c>
      <c r="C25" s="200"/>
      <c r="D25" s="200"/>
      <c r="E25" s="200"/>
      <c r="F25" s="200"/>
    </row>
    <row r="26" spans="1:6" x14ac:dyDescent="0.2">
      <c r="A26" s="24"/>
      <c r="B26" s="137" t="s">
        <v>400</v>
      </c>
      <c r="C26" s="137" t="s">
        <v>401</v>
      </c>
      <c r="D26" s="137" t="s">
        <v>402</v>
      </c>
      <c r="E26" s="137" t="s">
        <v>403</v>
      </c>
      <c r="F26" s="174" t="s">
        <v>404</v>
      </c>
    </row>
    <row r="27" spans="1:6" x14ac:dyDescent="0.2">
      <c r="A27" s="25" t="s">
        <v>179</v>
      </c>
      <c r="B27" s="33">
        <v>227.18255966000001</v>
      </c>
      <c r="C27" s="33">
        <v>197.62480897</v>
      </c>
      <c r="D27" s="33">
        <v>193.02399027000001</v>
      </c>
      <c r="E27" s="33">
        <v>249.31282474</v>
      </c>
      <c r="F27" s="37">
        <v>245.69126011</v>
      </c>
    </row>
    <row r="28" spans="1:6" x14ac:dyDescent="0.2">
      <c r="A28" s="25" t="s">
        <v>180</v>
      </c>
      <c r="B28" s="33">
        <v>445.21403150999998</v>
      </c>
      <c r="C28" s="33">
        <v>418.20225488</v>
      </c>
      <c r="D28" s="33">
        <v>490.48211606000001</v>
      </c>
      <c r="E28" s="33">
        <v>496.01834910000002</v>
      </c>
      <c r="F28" s="37">
        <v>509.22692454000003</v>
      </c>
    </row>
    <row r="29" spans="1:6" x14ac:dyDescent="0.2">
      <c r="A29" s="25" t="s">
        <v>181</v>
      </c>
      <c r="B29" s="33">
        <v>581.26997355000003</v>
      </c>
      <c r="C29" s="33">
        <v>782.96642694000002</v>
      </c>
      <c r="D29" s="33">
        <v>797.16614002999995</v>
      </c>
      <c r="E29" s="33">
        <v>781.04677795999999</v>
      </c>
      <c r="F29" s="37">
        <v>771.66980111999999</v>
      </c>
    </row>
    <row r="30" spans="1:6" x14ac:dyDescent="0.2">
      <c r="A30" s="25" t="s">
        <v>182</v>
      </c>
      <c r="B30" s="33">
        <v>870.80365286000006</v>
      </c>
      <c r="C30" s="33">
        <v>766.90854278999996</v>
      </c>
      <c r="D30" s="33">
        <v>896.22025446999999</v>
      </c>
      <c r="E30" s="33">
        <v>854.91467926999997</v>
      </c>
      <c r="F30" s="37">
        <v>880.50676925000005</v>
      </c>
    </row>
    <row r="31" spans="1:6" x14ac:dyDescent="0.2">
      <c r="A31" s="25" t="s">
        <v>183</v>
      </c>
      <c r="B31" s="33">
        <v>628.00628721999999</v>
      </c>
      <c r="C31" s="33">
        <v>547.52980441</v>
      </c>
      <c r="D31" s="33">
        <v>593.07329382</v>
      </c>
      <c r="E31" s="33">
        <v>692.66757414999995</v>
      </c>
      <c r="F31" s="37">
        <v>717.63195003999999</v>
      </c>
    </row>
    <row r="32" spans="1:6" x14ac:dyDescent="0.2">
      <c r="A32" s="25" t="s">
        <v>184</v>
      </c>
      <c r="B32" s="33">
        <v>449.81198554000002</v>
      </c>
      <c r="C32" s="33">
        <v>543.41017285999999</v>
      </c>
      <c r="D32" s="33">
        <v>564.34440792999999</v>
      </c>
      <c r="E32" s="33">
        <v>566.69971066000005</v>
      </c>
      <c r="F32" s="37">
        <v>562.10149999999999</v>
      </c>
    </row>
    <row r="33" spans="1:12" x14ac:dyDescent="0.2">
      <c r="A33" s="24" t="s">
        <v>56</v>
      </c>
      <c r="B33" s="95">
        <f>+SUM(B27:B32)</f>
        <v>3202.2884903400004</v>
      </c>
      <c r="C33" s="95">
        <f>+SUM(C27:C32)</f>
        <v>3256.6420108499997</v>
      </c>
      <c r="D33" s="95">
        <f>+SUM(D27:D32)</f>
        <v>3534.3102025799999</v>
      </c>
      <c r="E33" s="95">
        <f>+SUM(E27:E32)</f>
        <v>3640.65991588</v>
      </c>
      <c r="F33" s="99">
        <f>+SUM(F27:F32)</f>
        <v>3686.8282050600001</v>
      </c>
    </row>
    <row r="34" spans="1:12" x14ac:dyDescent="0.2">
      <c r="A34" t="s">
        <v>360</v>
      </c>
    </row>
    <row r="35" spans="1:12" ht="12.75" customHeight="1" x14ac:dyDescent="0.2">
      <c r="A35" s="220" t="s">
        <v>405</v>
      </c>
      <c r="B35" s="220"/>
      <c r="C35" s="220"/>
      <c r="D35" s="220"/>
      <c r="E35" s="220"/>
      <c r="F35" s="220"/>
      <c r="G35" s="220"/>
      <c r="H35" s="220"/>
      <c r="I35" s="220"/>
      <c r="J35" s="220"/>
      <c r="K35" s="220"/>
      <c r="L35" s="183"/>
    </row>
    <row r="36" spans="1:12" x14ac:dyDescent="0.2">
      <c r="A36" s="220"/>
      <c r="B36" s="220"/>
      <c r="C36" s="220"/>
      <c r="D36" s="220"/>
      <c r="E36" s="220"/>
      <c r="F36" s="220"/>
      <c r="G36" s="220"/>
      <c r="H36" s="220"/>
      <c r="I36" s="220"/>
      <c r="J36" s="220"/>
      <c r="K36" s="220"/>
      <c r="L36" s="183"/>
    </row>
    <row r="37" spans="1:12" x14ac:dyDescent="0.2">
      <c r="A37" s="40" t="s">
        <v>293</v>
      </c>
    </row>
    <row r="38" spans="1:12" x14ac:dyDescent="0.2">
      <c r="A38" s="161" t="s">
        <v>287</v>
      </c>
      <c r="B38" s="221" t="s">
        <v>288</v>
      </c>
      <c r="C38" s="221"/>
      <c r="D38" s="221"/>
      <c r="E38" s="221"/>
      <c r="F38" s="221"/>
      <c r="G38" s="160" t="s">
        <v>289</v>
      </c>
    </row>
  </sheetData>
  <mergeCells count="3">
    <mergeCell ref="B25:F25"/>
    <mergeCell ref="A35:K36"/>
    <mergeCell ref="B38:F38"/>
  </mergeCells>
  <hyperlinks>
    <hyperlink ref="A3" location="Contents!B4" display="Return to Contents"/>
    <hyperlink ref="B38" r:id="rId1"/>
  </hyperlinks>
  <pageMargins left="0.7" right="0.7" top="0.75" bottom="0.75" header="0.3" footer="0.3"/>
  <pageSetup orientation="landscape" r:id="rId2"/>
  <drawing r:id="rId3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/>
  <dimension ref="A2:D77"/>
  <sheetViews>
    <sheetView zoomScaleNormal="100" workbookViewId="0"/>
  </sheetViews>
  <sheetFormatPr defaultRowHeight="12.75" x14ac:dyDescent="0.2"/>
  <sheetData>
    <row r="2" spans="1:1" ht="15.75" x14ac:dyDescent="0.25">
      <c r="A2" s="63" t="s">
        <v>358</v>
      </c>
    </row>
    <row r="3" spans="1:1" x14ac:dyDescent="0.2">
      <c r="A3" s="29" t="s">
        <v>32</v>
      </c>
    </row>
    <row r="25" spans="1:4" x14ac:dyDescent="0.2">
      <c r="A25" s="12" t="s">
        <v>206</v>
      </c>
      <c r="B25" s="12" t="s">
        <v>208</v>
      </c>
      <c r="C25" s="12"/>
      <c r="D25" s="12" t="s">
        <v>207</v>
      </c>
    </row>
    <row r="26" spans="1:4" x14ac:dyDescent="0.2">
      <c r="A26" t="s">
        <v>209</v>
      </c>
      <c r="B26" t="s">
        <v>211</v>
      </c>
      <c r="C26" s="19"/>
      <c r="D26" t="s">
        <v>210</v>
      </c>
    </row>
    <row r="27" spans="1:4" x14ac:dyDescent="0.2">
      <c r="A27" s="19" t="s">
        <v>212</v>
      </c>
      <c r="B27" s="19" t="s">
        <v>214</v>
      </c>
      <c r="D27" s="19" t="s">
        <v>213</v>
      </c>
    </row>
    <row r="28" spans="1:4" x14ac:dyDescent="0.2">
      <c r="A28" t="s">
        <v>215</v>
      </c>
      <c r="B28" t="s">
        <v>216</v>
      </c>
      <c r="D28" t="s">
        <v>213</v>
      </c>
    </row>
    <row r="29" spans="1:4" x14ac:dyDescent="0.2">
      <c r="A29" t="s">
        <v>217</v>
      </c>
      <c r="B29" t="s">
        <v>218</v>
      </c>
      <c r="D29" t="s">
        <v>210</v>
      </c>
    </row>
    <row r="30" spans="1:4" x14ac:dyDescent="0.2">
      <c r="A30" t="s">
        <v>219</v>
      </c>
      <c r="B30" t="s">
        <v>211</v>
      </c>
      <c r="D30" t="s">
        <v>210</v>
      </c>
    </row>
    <row r="31" spans="1:4" x14ac:dyDescent="0.2">
      <c r="A31" t="s">
        <v>220</v>
      </c>
      <c r="B31" t="s">
        <v>218</v>
      </c>
      <c r="D31" t="s">
        <v>210</v>
      </c>
    </row>
    <row r="32" spans="1:4" x14ac:dyDescent="0.2">
      <c r="A32" t="s">
        <v>221</v>
      </c>
      <c r="B32" t="s">
        <v>223</v>
      </c>
      <c r="D32" t="s">
        <v>222</v>
      </c>
    </row>
    <row r="33" spans="1:4" x14ac:dyDescent="0.2">
      <c r="A33" t="s">
        <v>224</v>
      </c>
      <c r="B33" t="s">
        <v>225</v>
      </c>
      <c r="D33" t="s">
        <v>213</v>
      </c>
    </row>
    <row r="34" spans="1:4" x14ac:dyDescent="0.2">
      <c r="A34" t="s">
        <v>226</v>
      </c>
      <c r="B34" t="s">
        <v>225</v>
      </c>
      <c r="D34" t="s">
        <v>213</v>
      </c>
    </row>
    <row r="35" spans="1:4" x14ac:dyDescent="0.2">
      <c r="A35" t="s">
        <v>227</v>
      </c>
      <c r="B35" t="s">
        <v>225</v>
      </c>
      <c r="D35" t="s">
        <v>213</v>
      </c>
    </row>
    <row r="36" spans="1:4" x14ac:dyDescent="0.2">
      <c r="A36" t="s">
        <v>228</v>
      </c>
      <c r="B36" t="s">
        <v>225</v>
      </c>
      <c r="D36" t="s">
        <v>213</v>
      </c>
    </row>
    <row r="37" spans="1:4" x14ac:dyDescent="0.2">
      <c r="A37" t="s">
        <v>229</v>
      </c>
      <c r="B37" t="s">
        <v>211</v>
      </c>
      <c r="D37" t="s">
        <v>210</v>
      </c>
    </row>
    <row r="38" spans="1:4" x14ac:dyDescent="0.2">
      <c r="A38" t="s">
        <v>230</v>
      </c>
      <c r="B38" t="s">
        <v>232</v>
      </c>
      <c r="D38" t="s">
        <v>231</v>
      </c>
    </row>
    <row r="39" spans="1:4" x14ac:dyDescent="0.2">
      <c r="A39" t="s">
        <v>233</v>
      </c>
      <c r="B39" t="s">
        <v>218</v>
      </c>
      <c r="D39" t="s">
        <v>210</v>
      </c>
    </row>
    <row r="40" spans="1:4" x14ac:dyDescent="0.2">
      <c r="A40" t="s">
        <v>234</v>
      </c>
      <c r="B40" t="s">
        <v>235</v>
      </c>
      <c r="D40" t="s">
        <v>231</v>
      </c>
    </row>
    <row r="41" spans="1:4" x14ac:dyDescent="0.2">
      <c r="A41" t="s">
        <v>236</v>
      </c>
      <c r="B41" t="s">
        <v>235</v>
      </c>
      <c r="D41" t="s">
        <v>231</v>
      </c>
    </row>
    <row r="42" spans="1:4" x14ac:dyDescent="0.2">
      <c r="A42" t="s">
        <v>237</v>
      </c>
      <c r="B42" t="s">
        <v>232</v>
      </c>
      <c r="D42" t="s">
        <v>231</v>
      </c>
    </row>
    <row r="43" spans="1:4" x14ac:dyDescent="0.2">
      <c r="A43" t="s">
        <v>238</v>
      </c>
      <c r="B43" t="s">
        <v>214</v>
      </c>
      <c r="D43" t="s">
        <v>213</v>
      </c>
    </row>
    <row r="44" spans="1:4" x14ac:dyDescent="0.2">
      <c r="A44" t="s">
        <v>239</v>
      </c>
      <c r="B44" t="s">
        <v>216</v>
      </c>
      <c r="D44" t="s">
        <v>213</v>
      </c>
    </row>
    <row r="45" spans="1:4" x14ac:dyDescent="0.2">
      <c r="A45" t="s">
        <v>240</v>
      </c>
      <c r="B45" t="s">
        <v>223</v>
      </c>
      <c r="D45" t="s">
        <v>222</v>
      </c>
    </row>
    <row r="46" spans="1:4" x14ac:dyDescent="0.2">
      <c r="A46" t="s">
        <v>241</v>
      </c>
      <c r="B46" t="s">
        <v>225</v>
      </c>
      <c r="D46" t="s">
        <v>213</v>
      </c>
    </row>
    <row r="47" spans="1:4" x14ac:dyDescent="0.2">
      <c r="A47" t="s">
        <v>242</v>
      </c>
      <c r="B47" t="s">
        <v>223</v>
      </c>
      <c r="D47" t="s">
        <v>222</v>
      </c>
    </row>
    <row r="48" spans="1:4" x14ac:dyDescent="0.2">
      <c r="A48" t="s">
        <v>243</v>
      </c>
      <c r="B48" t="s">
        <v>235</v>
      </c>
      <c r="D48" t="s">
        <v>231</v>
      </c>
    </row>
    <row r="49" spans="1:4" x14ac:dyDescent="0.2">
      <c r="A49" t="s">
        <v>244</v>
      </c>
      <c r="B49" t="s">
        <v>232</v>
      </c>
      <c r="D49" t="s">
        <v>231</v>
      </c>
    </row>
    <row r="50" spans="1:4" x14ac:dyDescent="0.2">
      <c r="A50" t="s">
        <v>245</v>
      </c>
      <c r="B50" t="s">
        <v>232</v>
      </c>
      <c r="D50" t="s">
        <v>231</v>
      </c>
    </row>
    <row r="51" spans="1:4" x14ac:dyDescent="0.2">
      <c r="A51" t="s">
        <v>246</v>
      </c>
      <c r="B51" t="s">
        <v>214</v>
      </c>
      <c r="D51" t="s">
        <v>213</v>
      </c>
    </row>
    <row r="52" spans="1:4" x14ac:dyDescent="0.2">
      <c r="A52" t="s">
        <v>247</v>
      </c>
      <c r="B52" t="s">
        <v>218</v>
      </c>
      <c r="D52" t="s">
        <v>210</v>
      </c>
    </row>
    <row r="53" spans="1:4" x14ac:dyDescent="0.2">
      <c r="A53" t="s">
        <v>248</v>
      </c>
      <c r="B53" t="s">
        <v>225</v>
      </c>
      <c r="D53" t="s">
        <v>213</v>
      </c>
    </row>
    <row r="54" spans="1:4" x14ac:dyDescent="0.2">
      <c r="A54" t="s">
        <v>249</v>
      </c>
      <c r="B54" t="s">
        <v>232</v>
      </c>
      <c r="D54" t="s">
        <v>231</v>
      </c>
    </row>
    <row r="55" spans="1:4" x14ac:dyDescent="0.2">
      <c r="A55" t="s">
        <v>250</v>
      </c>
      <c r="B55" t="s">
        <v>232</v>
      </c>
      <c r="D55" t="s">
        <v>231</v>
      </c>
    </row>
    <row r="56" spans="1:4" x14ac:dyDescent="0.2">
      <c r="A56" t="s">
        <v>251</v>
      </c>
      <c r="B56" t="s">
        <v>223</v>
      </c>
      <c r="D56" t="s">
        <v>222</v>
      </c>
    </row>
    <row r="57" spans="1:4" x14ac:dyDescent="0.2">
      <c r="A57" t="s">
        <v>252</v>
      </c>
      <c r="B57" t="s">
        <v>253</v>
      </c>
      <c r="D57" t="s">
        <v>222</v>
      </c>
    </row>
    <row r="58" spans="1:4" x14ac:dyDescent="0.2">
      <c r="A58" t="s">
        <v>254</v>
      </c>
      <c r="B58" t="s">
        <v>218</v>
      </c>
      <c r="D58" t="s">
        <v>210</v>
      </c>
    </row>
    <row r="59" spans="1:4" x14ac:dyDescent="0.2">
      <c r="A59" t="s">
        <v>255</v>
      </c>
      <c r="B59" t="s">
        <v>218</v>
      </c>
      <c r="D59" t="s">
        <v>210</v>
      </c>
    </row>
    <row r="60" spans="1:4" x14ac:dyDescent="0.2">
      <c r="A60" t="s">
        <v>256</v>
      </c>
      <c r="B60" t="s">
        <v>253</v>
      </c>
      <c r="D60" t="s">
        <v>222</v>
      </c>
    </row>
    <row r="61" spans="1:4" x14ac:dyDescent="0.2">
      <c r="A61" t="s">
        <v>257</v>
      </c>
      <c r="B61" t="s">
        <v>235</v>
      </c>
      <c r="D61" t="s">
        <v>231</v>
      </c>
    </row>
    <row r="62" spans="1:4" x14ac:dyDescent="0.2">
      <c r="A62" t="s">
        <v>258</v>
      </c>
      <c r="B62" t="s">
        <v>216</v>
      </c>
      <c r="D62" t="s">
        <v>213</v>
      </c>
    </row>
    <row r="63" spans="1:4" x14ac:dyDescent="0.2">
      <c r="A63" t="s">
        <v>259</v>
      </c>
      <c r="B63" t="s">
        <v>211</v>
      </c>
      <c r="D63" t="s">
        <v>210</v>
      </c>
    </row>
    <row r="64" spans="1:4" x14ac:dyDescent="0.2">
      <c r="A64" t="s">
        <v>260</v>
      </c>
      <c r="B64" t="s">
        <v>253</v>
      </c>
      <c r="D64" t="s">
        <v>222</v>
      </c>
    </row>
    <row r="65" spans="1:4" x14ac:dyDescent="0.2">
      <c r="A65" t="s">
        <v>261</v>
      </c>
      <c r="B65" t="s">
        <v>223</v>
      </c>
      <c r="D65" t="s">
        <v>222</v>
      </c>
    </row>
    <row r="66" spans="1:4" x14ac:dyDescent="0.2">
      <c r="A66" t="s">
        <v>262</v>
      </c>
      <c r="B66" t="s">
        <v>225</v>
      </c>
      <c r="D66" t="s">
        <v>213</v>
      </c>
    </row>
    <row r="67" spans="1:4" x14ac:dyDescent="0.2">
      <c r="A67" t="s">
        <v>263</v>
      </c>
      <c r="B67" t="s">
        <v>232</v>
      </c>
      <c r="D67" t="s">
        <v>231</v>
      </c>
    </row>
    <row r="68" spans="1:4" x14ac:dyDescent="0.2">
      <c r="A68" t="s">
        <v>264</v>
      </c>
      <c r="B68" t="s">
        <v>214</v>
      </c>
      <c r="D68" t="s">
        <v>213</v>
      </c>
    </row>
    <row r="69" spans="1:4" x14ac:dyDescent="0.2">
      <c r="A69" t="s">
        <v>265</v>
      </c>
      <c r="B69" t="s">
        <v>216</v>
      </c>
      <c r="D69" t="s">
        <v>213</v>
      </c>
    </row>
    <row r="70" spans="1:4" x14ac:dyDescent="0.2">
      <c r="A70" t="s">
        <v>266</v>
      </c>
      <c r="B70" t="s">
        <v>218</v>
      </c>
      <c r="D70" t="s">
        <v>210</v>
      </c>
    </row>
    <row r="71" spans="1:4" x14ac:dyDescent="0.2">
      <c r="A71" t="s">
        <v>267</v>
      </c>
      <c r="B71" t="s">
        <v>225</v>
      </c>
      <c r="D71" t="s">
        <v>213</v>
      </c>
    </row>
    <row r="72" spans="1:4" x14ac:dyDescent="0.2">
      <c r="A72" t="s">
        <v>268</v>
      </c>
      <c r="B72" t="s">
        <v>223</v>
      </c>
      <c r="D72" t="s">
        <v>222</v>
      </c>
    </row>
    <row r="73" spans="1:4" x14ac:dyDescent="0.2">
      <c r="A73" t="s">
        <v>269</v>
      </c>
      <c r="B73" t="s">
        <v>211</v>
      </c>
      <c r="D73" t="s">
        <v>210</v>
      </c>
    </row>
    <row r="74" spans="1:4" x14ac:dyDescent="0.2">
      <c r="A74" t="s">
        <v>270</v>
      </c>
      <c r="B74" t="s">
        <v>235</v>
      </c>
      <c r="D74" t="s">
        <v>231</v>
      </c>
    </row>
    <row r="75" spans="1:4" x14ac:dyDescent="0.2">
      <c r="A75" t="s">
        <v>271</v>
      </c>
      <c r="B75" t="s">
        <v>225</v>
      </c>
      <c r="D75" t="s">
        <v>213</v>
      </c>
    </row>
    <row r="76" spans="1:4" x14ac:dyDescent="0.2">
      <c r="A76" s="12" t="s">
        <v>272</v>
      </c>
      <c r="B76" s="12" t="s">
        <v>218</v>
      </c>
      <c r="C76" s="12"/>
      <c r="D76" s="12" t="s">
        <v>210</v>
      </c>
    </row>
    <row r="77" spans="1:4" x14ac:dyDescent="0.2">
      <c r="A77" t="s">
        <v>360</v>
      </c>
    </row>
  </sheetData>
  <hyperlinks>
    <hyperlink ref="A3" location="Contents!B4" display="Return to Contents"/>
  </hyperlink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37</vt:i4>
      </vt:variant>
      <vt:variant>
        <vt:lpstr>Named Ranges</vt:lpstr>
      </vt:variant>
      <vt:variant>
        <vt:i4>22</vt:i4>
      </vt:variant>
    </vt:vector>
  </HeadingPairs>
  <TitlesOfParts>
    <vt:vector size="59" baseType="lpstr">
      <vt:lpstr>Contents</vt:lpstr>
      <vt:lpstr>Fig1</vt:lpstr>
      <vt:lpstr>Fig2</vt:lpstr>
      <vt:lpstr>Fig3</vt:lpstr>
      <vt:lpstr>Fig4</vt:lpstr>
      <vt:lpstr>Fig5</vt:lpstr>
      <vt:lpstr>Fig32</vt:lpstr>
      <vt:lpstr>Fig35</vt:lpstr>
      <vt:lpstr>Fig36</vt:lpstr>
      <vt:lpstr>Fig6</vt:lpstr>
      <vt:lpstr>Fig7</vt:lpstr>
      <vt:lpstr>Fig8</vt:lpstr>
      <vt:lpstr>Fig9</vt:lpstr>
      <vt:lpstr>Fig10</vt:lpstr>
      <vt:lpstr>Fig11</vt:lpstr>
      <vt:lpstr>Fig12</vt:lpstr>
      <vt:lpstr>Fig13</vt:lpstr>
      <vt:lpstr>Fig14</vt:lpstr>
      <vt:lpstr>Fig15</vt:lpstr>
      <vt:lpstr>Fig16</vt:lpstr>
      <vt:lpstr>Fig17</vt:lpstr>
      <vt:lpstr>Fig18</vt:lpstr>
      <vt:lpstr>Fig19</vt:lpstr>
      <vt:lpstr>Fig20</vt:lpstr>
      <vt:lpstr>Fig21</vt:lpstr>
      <vt:lpstr>Fig22</vt:lpstr>
      <vt:lpstr>Fig23</vt:lpstr>
      <vt:lpstr>Fig24</vt:lpstr>
      <vt:lpstr>Fig25</vt:lpstr>
      <vt:lpstr>Fig26</vt:lpstr>
      <vt:lpstr>Fig27</vt:lpstr>
      <vt:lpstr>Fig28</vt:lpstr>
      <vt:lpstr>Fig33</vt:lpstr>
      <vt:lpstr>Fig34</vt:lpstr>
      <vt:lpstr>Fig29</vt:lpstr>
      <vt:lpstr>Fig30</vt:lpstr>
      <vt:lpstr>Fig31</vt:lpstr>
      <vt:lpstr>'Fig1'!Print_Area</vt:lpstr>
      <vt:lpstr>'Fig10'!Print_Area</vt:lpstr>
      <vt:lpstr>'Fig11'!Print_Area</vt:lpstr>
      <vt:lpstr>'Fig12'!Print_Area</vt:lpstr>
      <vt:lpstr>'Fig14'!Print_Area</vt:lpstr>
      <vt:lpstr>'Fig15'!Print_Area</vt:lpstr>
      <vt:lpstr>'Fig16'!Print_Area</vt:lpstr>
      <vt:lpstr>'Fig19'!Print_Area</vt:lpstr>
      <vt:lpstr>'Fig2'!Print_Area</vt:lpstr>
      <vt:lpstr>'Fig22'!Print_Area</vt:lpstr>
      <vt:lpstr>'Fig24'!Print_Area</vt:lpstr>
      <vt:lpstr>'Fig25'!Print_Area</vt:lpstr>
      <vt:lpstr>'Fig26'!Print_Area</vt:lpstr>
      <vt:lpstr>'Fig27'!Print_Area</vt:lpstr>
      <vt:lpstr>'Fig28'!Print_Area</vt:lpstr>
      <vt:lpstr>'Fig3'!Print_Area</vt:lpstr>
      <vt:lpstr>'Fig4'!Print_Area</vt:lpstr>
      <vt:lpstr>'Fig5'!Print_Area</vt:lpstr>
      <vt:lpstr>'Fig6'!Print_Area</vt:lpstr>
      <vt:lpstr>'Fig7'!Print_Area</vt:lpstr>
      <vt:lpstr>'Fig8'!Print_Area</vt:lpstr>
      <vt:lpstr>'Fig9'!Print_Area</vt:lpstr>
    </vt:vector>
  </TitlesOfParts>
  <Company>DOE/EIA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Short-Term Energy Outlook Figures</dc:title>
  <dc:creator>U.S. Energy Information Administration</dc:creator>
  <cp:lastModifiedBy>Marusin, Nicholas (CONTR)</cp:lastModifiedBy>
  <cp:lastPrinted>2014-02-07T15:30:01Z</cp:lastPrinted>
  <dcterms:created xsi:type="dcterms:W3CDTF">2007-07-17T17:37:22Z</dcterms:created>
  <dcterms:modified xsi:type="dcterms:W3CDTF">2018-03-02T14:04:07Z</dcterms:modified>
</cp:coreProperties>
</file>