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harts/chart4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5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6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7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8.xml" ContentType="application/vnd.openxmlformats-officedocument.drawingml.chart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9.xml" ContentType="application/vnd.openxmlformats-officedocument.drawingml.chart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0.xml" ContentType="application/vnd.openxmlformats-officedocument.drawingml.chart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1.xml" ContentType="application/vnd.openxmlformats-officedocument.drawingml.chart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2.xml" ContentType="application/vnd.openxmlformats-officedocument.drawingml.chart+xml"/>
  <Override PartName="/xl/drawings/drawing25.xml" ContentType="application/vnd.openxmlformats-officedocument.drawingml.chartshapes+xml"/>
  <Override PartName="/xl/drawings/drawing26.xml" ContentType="application/vnd.openxmlformats-officedocument.drawing+xml"/>
  <Override PartName="/xl/charts/chart13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14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5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6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17.xml" ContentType="application/vnd.openxmlformats-officedocument.drawingml.chart+xml"/>
  <Override PartName="/xl/drawings/drawing35.xml" ContentType="application/vnd.openxmlformats-officedocument.drawingml.chartshapes+xml"/>
  <Override PartName="/xl/drawings/drawing36.xml" ContentType="application/vnd.openxmlformats-officedocument.drawing+xml"/>
  <Override PartName="/xl/charts/chart18.xml" ContentType="application/vnd.openxmlformats-officedocument.drawingml.chart+xml"/>
  <Override PartName="/xl/drawings/drawing37.xml" ContentType="application/vnd.openxmlformats-officedocument.drawingml.chartshapes+xml"/>
  <Override PartName="/xl/drawings/drawing38.xml" ContentType="application/vnd.openxmlformats-officedocument.drawing+xml"/>
  <Override PartName="/xl/charts/chart19.xml" ContentType="application/vnd.openxmlformats-officedocument.drawingml.chart+xml"/>
  <Override PartName="/xl/drawings/drawing39.xml" ContentType="application/vnd.openxmlformats-officedocument.drawingml.chartshapes+xml"/>
  <Override PartName="/xl/drawings/drawing40.xml" ContentType="application/vnd.openxmlformats-officedocument.drawing+xml"/>
  <Override PartName="/xl/charts/chart20.xml" ContentType="application/vnd.openxmlformats-officedocument.drawingml.chart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1.xml" ContentType="application/vnd.openxmlformats-officedocument.drawingml.chart+xml"/>
  <Override PartName="/xl/drawings/drawing43.xml" ContentType="application/vnd.openxmlformats-officedocument.drawingml.chartshapes+xml"/>
  <Override PartName="/xl/drawings/drawing44.xml" ContentType="application/vnd.openxmlformats-officedocument.drawing+xml"/>
  <Override PartName="/xl/charts/chart22.xml" ContentType="application/vnd.openxmlformats-officedocument.drawingml.chart+xml"/>
  <Override PartName="/xl/drawings/drawing45.xml" ContentType="application/vnd.openxmlformats-officedocument.drawingml.chartshapes+xml"/>
  <Override PartName="/xl/drawings/drawing46.xml" ContentType="application/vnd.openxmlformats-officedocument.drawing+xml"/>
  <Override PartName="/xl/charts/chart23.xml" ContentType="application/vnd.openxmlformats-officedocument.drawingml.chart+xml"/>
  <Override PartName="/xl/drawings/drawing47.xml" ContentType="application/vnd.openxmlformats-officedocument.drawingml.chartshapes+xml"/>
  <Override PartName="/xl/drawings/drawing48.xml" ContentType="application/vnd.openxmlformats-officedocument.drawing+xml"/>
  <Override PartName="/xl/charts/chart24.xml" ContentType="application/vnd.openxmlformats-officedocument.drawingml.chart+xml"/>
  <Override PartName="/xl/drawings/drawing49.xml" ContentType="application/vnd.openxmlformats-officedocument.drawingml.chartshapes+xml"/>
  <Override PartName="/xl/drawings/drawing50.xml" ContentType="application/vnd.openxmlformats-officedocument.drawing+xml"/>
  <Override PartName="/xl/charts/chart25.xml" ContentType="application/vnd.openxmlformats-officedocument.drawingml.chart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26.xml" ContentType="application/vnd.openxmlformats-officedocument.drawingml.chart+xml"/>
  <Override PartName="/xl/drawings/drawing53.xml" ContentType="application/vnd.openxmlformats-officedocument.drawingml.chartshapes+xml"/>
  <Override PartName="/xl/drawings/drawing54.xml" ContentType="application/vnd.openxmlformats-officedocument.drawing+xml"/>
  <Override PartName="/xl/charts/chart27.xml" ContentType="application/vnd.openxmlformats-officedocument.drawingml.chart+xml"/>
  <Override PartName="/xl/drawings/drawing55.xml" ContentType="application/vnd.openxmlformats-officedocument.drawingml.chartshapes+xml"/>
  <Override PartName="/xl/drawings/drawing56.xml" ContentType="application/vnd.openxmlformats-officedocument.drawing+xml"/>
  <Override PartName="/xl/charts/chart28.xml" ContentType="application/vnd.openxmlformats-officedocument.drawingml.chart+xml"/>
  <Override PartName="/xl/drawings/drawing57.xml" ContentType="application/vnd.openxmlformats-officedocument.drawingml.chartshapes+xml"/>
  <Override PartName="/xl/drawings/drawing58.xml" ContentType="application/vnd.openxmlformats-officedocument.drawing+xml"/>
  <Override PartName="/xl/charts/chart29.xml" ContentType="application/vnd.openxmlformats-officedocument.drawingml.chart+xml"/>
  <Override PartName="/xl/drawings/drawing59.xml" ContentType="application/vnd.openxmlformats-officedocument.drawingml.chartshapes+xml"/>
  <Override PartName="/xl/drawings/drawing60.xml" ContentType="application/vnd.openxmlformats-officedocument.drawing+xml"/>
  <Override PartName="/xl/charts/chart30.xml" ContentType="application/vnd.openxmlformats-officedocument.drawingml.chart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1.xml" ContentType="application/vnd.openxmlformats-officedocument.drawingml.chart+xml"/>
  <Override PartName="/xl/drawings/drawing63.xml" ContentType="application/vnd.openxmlformats-officedocument.drawingml.chartshapes+xml"/>
  <Override PartName="/xl/drawings/drawing64.xml" ContentType="application/vnd.openxmlformats-officedocument.drawing+xml"/>
  <Override PartName="/xl/charts/chart32.xml" ContentType="application/vnd.openxmlformats-officedocument.drawingml.chart+xml"/>
  <Override PartName="/xl/drawings/drawing65.xml" ContentType="application/vnd.openxmlformats-officedocument.drawingml.chartshapes+xml"/>
  <Override PartName="/xl/drawings/drawing66.xml" ContentType="application/vnd.openxmlformats-officedocument.drawing+xml"/>
  <Override PartName="/xl/charts/chart33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34.xml" ContentType="application/vnd.openxmlformats-officedocument.drawingml.chart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35.xml" ContentType="application/vnd.openxmlformats-officedocument.drawingml.chart+xml"/>
  <Override PartName="/xl/drawings/drawing71.xml" ContentType="application/vnd.openxmlformats-officedocument.drawingml.chartshapes+xml"/>
  <Override PartName="/xl/drawings/drawing72.xml" ContentType="application/vnd.openxmlformats-officedocument.drawing+xml"/>
  <Override PartName="/xl/charts/chart36.xml" ContentType="application/vnd.openxmlformats-officedocument.drawingml.chart+xml"/>
  <Override PartName="/xl/drawings/drawing7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360" yWindow="270" windowWidth="10455" windowHeight="6315" tabRatio="940"/>
  </bookViews>
  <sheets>
    <sheet name="Contents" sheetId="30" r:id="rId1"/>
    <sheet name="Fig1" sheetId="35" r:id="rId2"/>
    <sheet name="Fig2" sheetId="40" r:id="rId3"/>
    <sheet name="Fig3" sheetId="17" r:id="rId4"/>
    <sheet name="Fig4" sheetId="36" r:id="rId5"/>
    <sheet name="Fig5" sheetId="4" r:id="rId6"/>
    <sheet name="Fig32" sheetId="53" r:id="rId7"/>
    <sheet name="Fig35" sheetId="59" r:id="rId8"/>
    <sheet name="Fig36" sheetId="60" r:id="rId9"/>
    <sheet name="Fig6" sheetId="22" r:id="rId10"/>
    <sheet name="Fig7" sheetId="13" r:id="rId11"/>
    <sheet name="Fig8" sheetId="31" r:id="rId12"/>
    <sheet name="Fig9" sheetId="24" r:id="rId13"/>
    <sheet name="Fig10" sheetId="23" r:id="rId14"/>
    <sheet name="Fig11" sheetId="32" r:id="rId15"/>
    <sheet name="Fig12" sheetId="15" r:id="rId16"/>
    <sheet name="Fig13" sheetId="44" r:id="rId17"/>
    <sheet name="Fig14" sheetId="37" r:id="rId18"/>
    <sheet name="Fig15" sheetId="43" r:id="rId19"/>
    <sheet name="Fig16" sheetId="6" r:id="rId20"/>
    <sheet name="Fig17" sheetId="45" r:id="rId21"/>
    <sheet name="Fig18" sheetId="49" r:id="rId22"/>
    <sheet name="Fig19" sheetId="34" r:id="rId23"/>
    <sheet name="Fig20" sheetId="46" r:id="rId24"/>
    <sheet name="Fig21" sheetId="47" r:id="rId25"/>
    <sheet name="Fig22" sheetId="38" r:id="rId26"/>
    <sheet name="Fig23" sheetId="48" r:id="rId27"/>
    <sheet name="Fig24" sheetId="10" r:id="rId28"/>
    <sheet name="Fig25" sheetId="41" r:id="rId29"/>
    <sheet name="Fig26" sheetId="51" r:id="rId30"/>
    <sheet name="Fig27" sheetId="18" r:id="rId31"/>
    <sheet name="Fig28" sheetId="33" r:id="rId32"/>
    <sheet name="Fig33" sheetId="55" r:id="rId33"/>
    <sheet name="Fig34" sheetId="56" r:id="rId34"/>
    <sheet name="Fig29" sheetId="57" r:id="rId35"/>
    <sheet name="Fig30" sheetId="58" r:id="rId36"/>
    <sheet name="Fig31" sheetId="52" r:id="rId37"/>
  </sheets>
  <definedNames>
    <definedName name="_xlnm.Print_Area" localSheetId="1">'Fig1'!$A$1:$P$83</definedName>
    <definedName name="_xlnm.Print_Area" localSheetId="13">'Fig10'!$A$1:$O$52</definedName>
    <definedName name="_xlnm.Print_Area" localSheetId="14">'Fig11'!$A$1:$O$45</definedName>
    <definedName name="_xlnm.Print_Area" localSheetId="15">'Fig12'!$A$1:$O$114</definedName>
    <definedName name="_xlnm.Print_Area" localSheetId="17">'Fig14'!$A$1:$O$100</definedName>
    <definedName name="_xlnm.Print_Area" localSheetId="18">'Fig15'!$A$1:$O$33</definedName>
    <definedName name="_xlnm.Print_Area" localSheetId="19">'Fig16'!$A$1:$O$111</definedName>
    <definedName name="_xlnm.Print_Area" localSheetId="22">'Fig19'!$A$1:$O$114</definedName>
    <definedName name="_xlnm.Print_Area" localSheetId="2">'Fig2'!$A$1:$O$100</definedName>
    <definedName name="_xlnm.Print_Area" localSheetId="25">'Fig22'!$A$1:$O$148</definedName>
    <definedName name="_xlnm.Print_Area" localSheetId="27">'Fig24'!$A$1:$O$184</definedName>
    <definedName name="_xlnm.Print_Area" localSheetId="28">'Fig25'!$A$1:$O$38</definedName>
    <definedName name="_xlnm.Print_Area" localSheetId="29">'Fig26'!$A$1:$O$24</definedName>
    <definedName name="_xlnm.Print_Area" localSheetId="30">'Fig27'!$A$1:$O$55</definedName>
    <definedName name="_xlnm.Print_Area" localSheetId="31">'Fig28'!$A$1:$O$31</definedName>
    <definedName name="_xlnm.Print_Area" localSheetId="3">'Fig3'!$A$1:$O$100</definedName>
    <definedName name="_xlnm.Print_Area" localSheetId="4">'Fig4'!$A$1:$O$82</definedName>
    <definedName name="_xlnm.Print_Area" localSheetId="5">'Fig5'!$A$1:$O$100</definedName>
    <definedName name="_xlnm.Print_Area" localSheetId="9">'Fig6'!$A$1:$O$37</definedName>
    <definedName name="_xlnm.Print_Area" localSheetId="10">'Fig7'!$A$1:$O$32</definedName>
    <definedName name="_xlnm.Print_Area" localSheetId="11">'Fig8'!$A$1:$O$49</definedName>
    <definedName name="_xlnm.Print_Area" localSheetId="12">'Fig9'!$A$1:$O$48</definedName>
  </definedNames>
  <calcPr calcId="152511"/>
</workbook>
</file>

<file path=xl/calcChain.xml><?xml version="1.0" encoding="utf-8"?>
<calcChain xmlns="http://schemas.openxmlformats.org/spreadsheetml/2006/main">
  <c r="B87" i="35" l="1"/>
  <c r="B86" i="35"/>
  <c r="B86" i="36"/>
  <c r="B85" i="36"/>
  <c r="B42" i="32" l="1"/>
  <c r="E99" i="40" l="1"/>
  <c r="L37" i="41"/>
  <c r="D36" i="22"/>
  <c r="N37" i="41"/>
  <c r="P37" i="41"/>
  <c r="E99" i="17"/>
  <c r="E33" i="57"/>
  <c r="K29" i="13"/>
  <c r="K28" i="13"/>
  <c r="K31" i="13"/>
  <c r="H31" i="43"/>
  <c r="H30" i="45"/>
  <c r="K37" i="41"/>
  <c r="M37" i="41"/>
  <c r="O37" i="41"/>
  <c r="Q37" i="41"/>
  <c r="G30" i="13"/>
  <c r="G41" i="10"/>
  <c r="E87" i="17" l="1"/>
  <c r="J64" i="36"/>
  <c r="K64" i="36"/>
  <c r="H64" i="36"/>
  <c r="I64" i="36"/>
  <c r="J29" i="13"/>
  <c r="J31" i="13"/>
  <c r="G40" i="10"/>
  <c r="G35" i="22"/>
  <c r="I64" i="35"/>
  <c r="H64" i="35"/>
  <c r="K64" i="35"/>
  <c r="J64" i="35"/>
  <c r="E98" i="40"/>
  <c r="F33" i="58"/>
  <c r="E98" i="17"/>
  <c r="N36" i="41"/>
  <c r="L36" i="41"/>
  <c r="O36" i="41"/>
  <c r="P36" i="41"/>
  <c r="K36" i="41"/>
  <c r="H36" i="22"/>
  <c r="G31" i="43"/>
  <c r="E87" i="40"/>
  <c r="J36" i="22"/>
  <c r="D35" i="22"/>
  <c r="D33" i="57"/>
  <c r="E33" i="58"/>
  <c r="Q36" i="41"/>
  <c r="G36" i="22"/>
  <c r="K27" i="13"/>
  <c r="G30" i="45"/>
  <c r="M36" i="41"/>
  <c r="F30" i="13"/>
  <c r="K30" i="13" s="1"/>
  <c r="F33" i="57" l="1"/>
  <c r="H34" i="22"/>
  <c r="G34" i="22"/>
  <c r="J34" i="22"/>
  <c r="I29" i="13"/>
  <c r="I27" i="13"/>
  <c r="I28" i="13"/>
  <c r="G39" i="10"/>
  <c r="P35" i="41"/>
  <c r="M35" i="41"/>
  <c r="L35" i="41"/>
  <c r="E86" i="17"/>
  <c r="E75" i="40"/>
  <c r="N35" i="41"/>
  <c r="Q35" i="41"/>
  <c r="E75" i="17"/>
  <c r="E97" i="17"/>
  <c r="E86" i="40"/>
  <c r="O35" i="41"/>
  <c r="K63" i="36"/>
  <c r="J63" i="36"/>
  <c r="I63" i="36"/>
  <c r="H63" i="36"/>
  <c r="C33" i="57"/>
  <c r="K52" i="36"/>
  <c r="J52" i="36"/>
  <c r="I52" i="36"/>
  <c r="H52" i="36"/>
  <c r="D34" i="22"/>
  <c r="I35" i="22" s="1"/>
  <c r="J63" i="35"/>
  <c r="H63" i="35"/>
  <c r="K63" i="35"/>
  <c r="I63" i="35"/>
  <c r="K35" i="41"/>
  <c r="J35" i="22"/>
  <c r="D33" i="58"/>
  <c r="J28" i="13"/>
  <c r="I52" i="35"/>
  <c r="H52" i="35"/>
  <c r="J52" i="35"/>
  <c r="K52" i="35"/>
  <c r="I36" i="22"/>
  <c r="F31" i="43"/>
  <c r="F30" i="45"/>
  <c r="E30" i="13"/>
  <c r="J30" i="13" s="1"/>
  <c r="J27" i="13"/>
  <c r="E97" i="40"/>
  <c r="H35" i="22"/>
  <c r="G38" i="10" l="1"/>
  <c r="E96" i="17"/>
  <c r="E85" i="40"/>
  <c r="E96" i="40"/>
  <c r="E85" i="17"/>
  <c r="E74" i="17"/>
  <c r="Q34" i="41"/>
  <c r="E31" i="43"/>
  <c r="M34" i="41"/>
  <c r="K51" i="36"/>
  <c r="J51" i="36"/>
  <c r="I51" i="36"/>
  <c r="H51" i="36"/>
  <c r="D33" i="22"/>
  <c r="I34" i="22" s="1"/>
  <c r="J40" i="35"/>
  <c r="H40" i="35"/>
  <c r="K40" i="35"/>
  <c r="I40" i="35"/>
  <c r="K40" i="36"/>
  <c r="J40" i="36"/>
  <c r="I40" i="36"/>
  <c r="H40" i="36"/>
  <c r="O34" i="41"/>
  <c r="L34" i="41"/>
  <c r="E30" i="45"/>
  <c r="K34" i="41"/>
  <c r="J62" i="35"/>
  <c r="K62" i="35"/>
  <c r="I62" i="35"/>
  <c r="H62" i="35"/>
  <c r="I31" i="13"/>
  <c r="D30" i="13"/>
  <c r="I30" i="13" s="1"/>
  <c r="I62" i="36"/>
  <c r="H62" i="36"/>
  <c r="K62" i="36"/>
  <c r="J62" i="36"/>
  <c r="I51" i="35"/>
  <c r="J51" i="35"/>
  <c r="H51" i="35"/>
  <c r="K51" i="35"/>
  <c r="N34" i="41"/>
  <c r="C33" i="58"/>
  <c r="P34" i="41"/>
  <c r="E74" i="40"/>
  <c r="E63" i="40"/>
  <c r="B33" i="57"/>
  <c r="E63" i="17"/>
  <c r="H32" i="22" l="1"/>
  <c r="E73" i="17"/>
  <c r="E51" i="17"/>
  <c r="E62" i="17"/>
  <c r="E95" i="17"/>
  <c r="K39" i="36"/>
  <c r="J39" i="36"/>
  <c r="I39" i="36"/>
  <c r="H39" i="36"/>
  <c r="K33" i="41"/>
  <c r="E62" i="40"/>
  <c r="E95" i="40"/>
  <c r="P33" i="41"/>
  <c r="E84" i="40"/>
  <c r="D32" i="22"/>
  <c r="I33" i="22" s="1"/>
  <c r="I61" i="36"/>
  <c r="H61" i="36"/>
  <c r="K61" i="36"/>
  <c r="J61" i="36"/>
  <c r="N33" i="41"/>
  <c r="B33" i="58"/>
  <c r="L33" i="41"/>
  <c r="H50" i="35"/>
  <c r="J50" i="35"/>
  <c r="K50" i="35"/>
  <c r="I50" i="35"/>
  <c r="M33" i="41"/>
  <c r="E84" i="17"/>
  <c r="E51" i="40"/>
  <c r="D31" i="43"/>
  <c r="O33" i="41"/>
  <c r="I50" i="36"/>
  <c r="H50" i="36"/>
  <c r="K50" i="36"/>
  <c r="J50" i="36"/>
  <c r="I61" i="35"/>
  <c r="J61" i="35"/>
  <c r="H61" i="35"/>
  <c r="K61" i="35"/>
  <c r="Q33" i="41"/>
  <c r="J33" i="22"/>
  <c r="J39" i="35"/>
  <c r="H39" i="35"/>
  <c r="K39" i="35"/>
  <c r="I39" i="35"/>
  <c r="H33" i="22"/>
  <c r="G33" i="22"/>
  <c r="E73" i="40"/>
  <c r="D30" i="45"/>
  <c r="G37" i="10"/>
  <c r="J31" i="22" l="1"/>
  <c r="H31" i="22"/>
  <c r="E83" i="17"/>
  <c r="E83" i="40"/>
  <c r="E94" i="40"/>
  <c r="E61" i="40"/>
  <c r="E94" i="17"/>
  <c r="E39" i="40"/>
  <c r="E61" i="17"/>
  <c r="E39" i="17"/>
  <c r="Q32" i="41"/>
  <c r="D31" i="22"/>
  <c r="I32" i="22" s="1"/>
  <c r="K32" i="41"/>
  <c r="G35" i="10"/>
  <c r="E50" i="40"/>
  <c r="L32" i="41"/>
  <c r="E50" i="17"/>
  <c r="E72" i="40"/>
  <c r="J32" i="22"/>
  <c r="I49" i="36"/>
  <c r="H49" i="36"/>
  <c r="K49" i="36"/>
  <c r="J49" i="36"/>
  <c r="O32" i="41"/>
  <c r="I49" i="35"/>
  <c r="J49" i="35"/>
  <c r="H49" i="35"/>
  <c r="K49" i="35"/>
  <c r="I38" i="36"/>
  <c r="H38" i="36"/>
  <c r="K38" i="36"/>
  <c r="J38" i="36"/>
  <c r="J38" i="35"/>
  <c r="K38" i="35"/>
  <c r="I38" i="35"/>
  <c r="H38" i="35"/>
  <c r="P32" i="41"/>
  <c r="N32" i="41"/>
  <c r="E72" i="17"/>
  <c r="D111" i="37"/>
  <c r="C51" i="37"/>
  <c r="C75" i="37"/>
  <c r="C99" i="37"/>
  <c r="D39" i="37"/>
  <c r="D63" i="37"/>
  <c r="D87" i="37"/>
  <c r="D51" i="37"/>
  <c r="D75" i="37"/>
  <c r="D99" i="37"/>
  <c r="C39" i="37"/>
  <c r="C63" i="37"/>
  <c r="C87" i="37"/>
  <c r="C111" i="37"/>
  <c r="G32" i="22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60" i="35"/>
  <c r="H60" i="35"/>
  <c r="J60" i="35"/>
  <c r="K60" i="35"/>
  <c r="K60" i="36"/>
  <c r="J60" i="36"/>
  <c r="I60" i="36"/>
  <c r="H60" i="36"/>
  <c r="M32" i="41"/>
  <c r="G36" i="10"/>
  <c r="H48" i="36" l="1"/>
  <c r="E82" i="17"/>
  <c r="E82" i="40"/>
  <c r="H30" i="22"/>
  <c r="J30" i="22"/>
  <c r="Q31" i="41"/>
  <c r="E51" i="37"/>
  <c r="E40" i="15"/>
  <c r="E76" i="15"/>
  <c r="E71" i="40"/>
  <c r="E60" i="40"/>
  <c r="N31" i="41"/>
  <c r="E49" i="40"/>
  <c r="E38" i="17"/>
  <c r="E60" i="17"/>
  <c r="E71" i="17"/>
  <c r="E75" i="37"/>
  <c r="E93" i="40"/>
  <c r="E63" i="37"/>
  <c r="E100" i="15"/>
  <c r="E52" i="15"/>
  <c r="L31" i="41"/>
  <c r="P31" i="41"/>
  <c r="E87" i="37"/>
  <c r="E93" i="17"/>
  <c r="E99" i="37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G31" i="22"/>
  <c r="E111" i="37"/>
  <c r="E49" i="17"/>
  <c r="I37" i="35"/>
  <c r="J37" i="35"/>
  <c r="H37" i="35"/>
  <c r="K37" i="35"/>
  <c r="J48" i="35"/>
  <c r="H48" i="35"/>
  <c r="K48" i="35"/>
  <c r="I48" i="35"/>
  <c r="K48" i="36"/>
  <c r="J48" i="36"/>
  <c r="I48" i="36"/>
  <c r="I37" i="36"/>
  <c r="H37" i="36"/>
  <c r="K37" i="36"/>
  <c r="J37" i="36"/>
  <c r="E88" i="15"/>
  <c r="E112" i="15"/>
  <c r="K31" i="41"/>
  <c r="E38" i="40"/>
  <c r="M31" i="41"/>
  <c r="D30" i="22"/>
  <c r="K59" i="36"/>
  <c r="J59" i="36"/>
  <c r="I59" i="36"/>
  <c r="H59" i="36"/>
  <c r="O31" i="41"/>
  <c r="E39" i="37"/>
  <c r="D110" i="37"/>
  <c r="D38" i="37"/>
  <c r="D62" i="37"/>
  <c r="D86" i="37"/>
  <c r="C50" i="37"/>
  <c r="C74" i="37"/>
  <c r="C98" i="37"/>
  <c r="D50" i="37"/>
  <c r="D74" i="37"/>
  <c r="D98" i="37"/>
  <c r="C38" i="37"/>
  <c r="C62" i="37"/>
  <c r="C86" i="37"/>
  <c r="C110" i="37"/>
  <c r="I59" i="35"/>
  <c r="J59" i="35"/>
  <c r="H59" i="35"/>
  <c r="K59" i="35"/>
  <c r="E111" i="15" l="1"/>
  <c r="G34" i="10"/>
  <c r="G29" i="22"/>
  <c r="H29" i="22"/>
  <c r="J29" i="22"/>
  <c r="E51" i="15"/>
  <c r="E37" i="40"/>
  <c r="E70" i="17"/>
  <c r="E86" i="37"/>
  <c r="E59" i="40"/>
  <c r="E48" i="17"/>
  <c r="E59" i="17"/>
  <c r="E62" i="37"/>
  <c r="E92" i="17"/>
  <c r="Q30" i="41"/>
  <c r="I58" i="36"/>
  <c r="H58" i="36"/>
  <c r="K58" i="36"/>
  <c r="J58" i="36"/>
  <c r="K47" i="36"/>
  <c r="J47" i="36"/>
  <c r="I47" i="36"/>
  <c r="H47" i="36"/>
  <c r="D109" i="37"/>
  <c r="C49" i="37"/>
  <c r="C73" i="37"/>
  <c r="C97" i="37"/>
  <c r="D37" i="37"/>
  <c r="D61" i="37"/>
  <c r="D85" i="37"/>
  <c r="D49" i="37"/>
  <c r="D73" i="37"/>
  <c r="D97" i="37"/>
  <c r="C37" i="37"/>
  <c r="C61" i="37"/>
  <c r="C85" i="37"/>
  <c r="C109" i="37"/>
  <c r="E74" i="37"/>
  <c r="E110" i="37"/>
  <c r="E70" i="40"/>
  <c r="L30" i="41"/>
  <c r="J47" i="35"/>
  <c r="H47" i="35"/>
  <c r="K47" i="35"/>
  <c r="I47" i="35"/>
  <c r="K36" i="36"/>
  <c r="J36" i="36"/>
  <c r="I36" i="36"/>
  <c r="H36" i="36"/>
  <c r="E92" i="40"/>
  <c r="E98" i="37"/>
  <c r="E38" i="37"/>
  <c r="P30" i="41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37" i="17"/>
  <c r="K30" i="41"/>
  <c r="E63" i="15"/>
  <c r="I36" i="35"/>
  <c r="H36" i="35"/>
  <c r="J36" i="35"/>
  <c r="K36" i="35"/>
  <c r="I31" i="22"/>
  <c r="O30" i="41"/>
  <c r="E87" i="15"/>
  <c r="H58" i="35"/>
  <c r="J58" i="35"/>
  <c r="K58" i="35"/>
  <c r="I58" i="35"/>
  <c r="G30" i="22"/>
  <c r="E75" i="15"/>
  <c r="E48" i="40"/>
  <c r="M30" i="41"/>
  <c r="E99" i="15"/>
  <c r="E81" i="17"/>
  <c r="D29" i="22"/>
  <c r="E81" i="40"/>
  <c r="E50" i="37"/>
  <c r="N30" i="41"/>
  <c r="E39" i="15"/>
  <c r="G33" i="10" l="1"/>
  <c r="E80" i="17"/>
  <c r="G28" i="22"/>
  <c r="H28" i="22"/>
  <c r="E69" i="40"/>
  <c r="E36" i="40"/>
  <c r="E50" i="15"/>
  <c r="E91" i="40"/>
  <c r="E110" i="15"/>
  <c r="E85" i="37"/>
  <c r="E58" i="40"/>
  <c r="E47" i="40"/>
  <c r="Q29" i="41"/>
  <c r="D28" i="22"/>
  <c r="I29" i="22" s="1"/>
  <c r="E91" i="17"/>
  <c r="E69" i="17"/>
  <c r="L29" i="41"/>
  <c r="E97" i="37"/>
  <c r="I35" i="35"/>
  <c r="J35" i="35"/>
  <c r="H35" i="35"/>
  <c r="K35" i="35"/>
  <c r="I46" i="36"/>
  <c r="H46" i="36"/>
  <c r="K46" i="36"/>
  <c r="J46" i="36"/>
  <c r="J46" i="35"/>
  <c r="K46" i="35"/>
  <c r="I46" i="35"/>
  <c r="H46" i="35"/>
  <c r="N29" i="41"/>
  <c r="E80" i="40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D108" i="37"/>
  <c r="D36" i="37"/>
  <c r="D60" i="37"/>
  <c r="D84" i="37"/>
  <c r="C36" i="37"/>
  <c r="C60" i="37"/>
  <c r="C84" i="37"/>
  <c r="C108" i="37"/>
  <c r="C48" i="37"/>
  <c r="C72" i="37"/>
  <c r="C96" i="37"/>
  <c r="D48" i="37"/>
  <c r="D72" i="37"/>
  <c r="D96" i="37"/>
  <c r="K29" i="41"/>
  <c r="E62" i="15"/>
  <c r="E37" i="37"/>
  <c r="I57" i="36"/>
  <c r="H57" i="36"/>
  <c r="K57" i="36"/>
  <c r="J57" i="36"/>
  <c r="M29" i="41"/>
  <c r="E86" i="15"/>
  <c r="E74" i="15"/>
  <c r="E61" i="37"/>
  <c r="O29" i="41"/>
  <c r="E98" i="15"/>
  <c r="I57" i="35"/>
  <c r="J57" i="35"/>
  <c r="H57" i="35"/>
  <c r="K57" i="35"/>
  <c r="K35" i="36"/>
  <c r="J35" i="36"/>
  <c r="I35" i="36"/>
  <c r="H35" i="36"/>
  <c r="I30" i="22"/>
  <c r="E49" i="37"/>
  <c r="E47" i="17"/>
  <c r="P29" i="41"/>
  <c r="E58" i="17"/>
  <c r="E36" i="17"/>
  <c r="E73" i="37"/>
  <c r="E109" i="37"/>
  <c r="E68" i="40" l="1"/>
  <c r="G32" i="10"/>
  <c r="E79" i="17"/>
  <c r="E35" i="40"/>
  <c r="P28" i="41"/>
  <c r="E90" i="40"/>
  <c r="E57" i="17"/>
  <c r="E79" i="40"/>
  <c r="E72" i="37"/>
  <c r="E68" i="17"/>
  <c r="E85" i="15"/>
  <c r="E49" i="15"/>
  <c r="E73" i="15"/>
  <c r="E57" i="40"/>
  <c r="E60" i="37"/>
  <c r="E48" i="37"/>
  <c r="E84" i="37"/>
  <c r="O28" i="41"/>
  <c r="D27" i="22"/>
  <c r="I28" i="22" s="1"/>
  <c r="K56" i="36"/>
  <c r="J56" i="36"/>
  <c r="I56" i="36"/>
  <c r="H56" i="36"/>
  <c r="Q28" i="41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34" i="36"/>
  <c r="H34" i="36"/>
  <c r="K34" i="36"/>
  <c r="J34" i="36"/>
  <c r="I45" i="36"/>
  <c r="H45" i="36"/>
  <c r="K45" i="36"/>
  <c r="J45" i="36"/>
  <c r="E90" i="17"/>
  <c r="E96" i="37"/>
  <c r="E97" i="15"/>
  <c r="L28" i="41"/>
  <c r="E37" i="15"/>
  <c r="E46" i="40"/>
  <c r="E46" i="17"/>
  <c r="N28" i="41"/>
  <c r="H34" i="35"/>
  <c r="J34" i="35"/>
  <c r="K34" i="35"/>
  <c r="I34" i="35"/>
  <c r="D107" i="37"/>
  <c r="C35" i="37"/>
  <c r="C59" i="37"/>
  <c r="C83" i="37"/>
  <c r="C107" i="37"/>
  <c r="D47" i="37"/>
  <c r="D71" i="37"/>
  <c r="D95" i="37"/>
  <c r="D35" i="37"/>
  <c r="D59" i="37"/>
  <c r="D83" i="37"/>
  <c r="C47" i="37"/>
  <c r="C71" i="37"/>
  <c r="C95" i="37"/>
  <c r="E108" i="37"/>
  <c r="J28" i="22"/>
  <c r="M28" i="41"/>
  <c r="E36" i="37"/>
  <c r="E109" i="15"/>
  <c r="K28" i="41"/>
  <c r="I45" i="35"/>
  <c r="J45" i="35"/>
  <c r="H45" i="35"/>
  <c r="K45" i="35"/>
  <c r="J56" i="35"/>
  <c r="H56" i="35"/>
  <c r="K56" i="35"/>
  <c r="I56" i="35"/>
  <c r="E35" i="17"/>
  <c r="E61" i="15"/>
  <c r="E34" i="17" l="1"/>
  <c r="E78" i="40"/>
  <c r="E34" i="40"/>
  <c r="E78" i="17"/>
  <c r="E89" i="17"/>
  <c r="E35" i="37"/>
  <c r="E83" i="37"/>
  <c r="G31" i="10"/>
  <c r="E36" i="15"/>
  <c r="E96" i="15"/>
  <c r="E67" i="17"/>
  <c r="E45" i="40"/>
  <c r="E95" i="37"/>
  <c r="E107" i="37"/>
  <c r="E67" i="40"/>
  <c r="I44" i="35"/>
  <c r="H44" i="35"/>
  <c r="J44" i="35"/>
  <c r="K44" i="35"/>
  <c r="E89" i="40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33" i="35"/>
  <c r="J33" i="35"/>
  <c r="H33" i="35"/>
  <c r="K33" i="35"/>
  <c r="E56" i="40"/>
  <c r="E47" i="37"/>
  <c r="E56" i="17"/>
  <c r="E71" i="37"/>
  <c r="E60" i="15"/>
  <c r="E48" i="15"/>
  <c r="D106" i="37"/>
  <c r="D46" i="37"/>
  <c r="D70" i="37"/>
  <c r="D94" i="37"/>
  <c r="C34" i="37"/>
  <c r="C58" i="37"/>
  <c r="C82" i="37"/>
  <c r="C106" i="37"/>
  <c r="D34" i="37"/>
  <c r="D58" i="37"/>
  <c r="D82" i="37"/>
  <c r="C46" i="37"/>
  <c r="C70" i="37"/>
  <c r="C94" i="37"/>
  <c r="J55" i="35"/>
  <c r="H55" i="35"/>
  <c r="K55" i="35"/>
  <c r="I55" i="35"/>
  <c r="K55" i="36"/>
  <c r="J55" i="36"/>
  <c r="I55" i="36"/>
  <c r="H55" i="36"/>
  <c r="E84" i="15"/>
  <c r="E72" i="15"/>
  <c r="D42" i="32"/>
  <c r="K44" i="36"/>
  <c r="J44" i="36"/>
  <c r="I44" i="36"/>
  <c r="H44" i="36"/>
  <c r="E59" i="37"/>
  <c r="E45" i="17"/>
  <c r="I33" i="36"/>
  <c r="H33" i="36"/>
  <c r="K33" i="36"/>
  <c r="J33" i="36"/>
  <c r="E108" i="15"/>
  <c r="E77" i="40" l="1"/>
  <c r="E82" i="37"/>
  <c r="D28" i="32"/>
  <c r="D41" i="32"/>
  <c r="E107" i="15"/>
  <c r="G30" i="10"/>
  <c r="E95" i="15"/>
  <c r="E33" i="17"/>
  <c r="E55" i="17"/>
  <c r="E44" i="40"/>
  <c r="E66" i="40"/>
  <c r="E59" i="15"/>
  <c r="E70" i="37"/>
  <c r="E46" i="37"/>
  <c r="E44" i="17"/>
  <c r="E88" i="40"/>
  <c r="E88" i="17"/>
  <c r="I54" i="36"/>
  <c r="H54" i="36"/>
  <c r="K54" i="36"/>
  <c r="J54" i="36"/>
  <c r="E47" i="15"/>
  <c r="E66" i="17"/>
  <c r="K32" i="36"/>
  <c r="J32" i="36"/>
  <c r="I32" i="36"/>
  <c r="H32" i="36"/>
  <c r="D39" i="32"/>
  <c r="D37" i="32"/>
  <c r="B44" i="32"/>
  <c r="D35" i="32"/>
  <c r="D38" i="32"/>
  <c r="D31" i="32"/>
  <c r="D34" i="32"/>
  <c r="D40" i="32"/>
  <c r="D33" i="32"/>
  <c r="D36" i="32"/>
  <c r="D29" i="32"/>
  <c r="D32" i="32"/>
  <c r="D30" i="32"/>
  <c r="E94" i="37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D105" i="37"/>
  <c r="C33" i="37"/>
  <c r="C57" i="37"/>
  <c r="C81" i="37"/>
  <c r="C105" i="37"/>
  <c r="D45" i="37"/>
  <c r="D69" i="37"/>
  <c r="D93" i="37"/>
  <c r="D33" i="37"/>
  <c r="D57" i="37"/>
  <c r="D81" i="37"/>
  <c r="C45" i="37"/>
  <c r="C69" i="37"/>
  <c r="C93" i="37"/>
  <c r="E55" i="40"/>
  <c r="E77" i="17"/>
  <c r="E83" i="15"/>
  <c r="K43" i="36"/>
  <c r="J43" i="36"/>
  <c r="I43" i="36"/>
  <c r="H43" i="36"/>
  <c r="I43" i="35"/>
  <c r="J43" i="35"/>
  <c r="H43" i="35"/>
  <c r="K43" i="35"/>
  <c r="E35" i="15"/>
  <c r="E33" i="40"/>
  <c r="J32" i="35"/>
  <c r="H32" i="35"/>
  <c r="K32" i="35"/>
  <c r="I32" i="35"/>
  <c r="E34" i="37"/>
  <c r="E106" i="37"/>
  <c r="J54" i="35"/>
  <c r="K54" i="35"/>
  <c r="I54" i="35"/>
  <c r="H54" i="35"/>
  <c r="E58" i="37"/>
  <c r="G29" i="10" l="1"/>
  <c r="E32" i="17"/>
  <c r="E43" i="17"/>
  <c r="E65" i="17"/>
  <c r="E54" i="17"/>
  <c r="E76" i="40"/>
  <c r="E46" i="15"/>
  <c r="E43" i="40"/>
  <c r="E54" i="40"/>
  <c r="E33" i="37"/>
  <c r="E58" i="15"/>
  <c r="E45" i="37"/>
  <c r="E32" i="40"/>
  <c r="E65" i="40"/>
  <c r="E69" i="37"/>
  <c r="K31" i="36"/>
  <c r="J31" i="36"/>
  <c r="I31" i="36"/>
  <c r="H31" i="36"/>
  <c r="H42" i="35"/>
  <c r="J42" i="35"/>
  <c r="K42" i="35"/>
  <c r="I42" i="35"/>
  <c r="I53" i="36"/>
  <c r="H53" i="36"/>
  <c r="K53" i="36"/>
  <c r="J53" i="36"/>
  <c r="J31" i="35"/>
  <c r="H31" i="35"/>
  <c r="K31" i="35"/>
  <c r="I31" i="35"/>
  <c r="I53" i="35"/>
  <c r="J53" i="35"/>
  <c r="H53" i="35"/>
  <c r="K53" i="35"/>
  <c r="E93" i="37"/>
  <c r="I42" i="36"/>
  <c r="H42" i="36"/>
  <c r="K42" i="36"/>
  <c r="J42" i="36"/>
  <c r="E105" i="37"/>
  <c r="E76" i="17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57" i="37"/>
  <c r="E94" i="15"/>
  <c r="E34" i="15"/>
  <c r="E81" i="37"/>
  <c r="D104" i="37"/>
  <c r="D44" i="37"/>
  <c r="D68" i="37"/>
  <c r="D92" i="37"/>
  <c r="C44" i="37"/>
  <c r="C68" i="37"/>
  <c r="C92" i="37"/>
  <c r="C32" i="37"/>
  <c r="C56" i="37"/>
  <c r="C80" i="37"/>
  <c r="C104" i="37"/>
  <c r="D32" i="37"/>
  <c r="D56" i="37"/>
  <c r="D80" i="37"/>
  <c r="E82" i="15"/>
  <c r="E31" i="40" l="1"/>
  <c r="E64" i="17"/>
  <c r="E42" i="40"/>
  <c r="E105" i="15"/>
  <c r="E44" i="37"/>
  <c r="E53" i="40"/>
  <c r="E45" i="15"/>
  <c r="E80" i="37"/>
  <c r="E93" i="15"/>
  <c r="E81" i="15"/>
  <c r="E104" i="37"/>
  <c r="E33" i="15"/>
  <c r="E53" i="17"/>
  <c r="I41" i="35"/>
  <c r="J41" i="35"/>
  <c r="H41" i="35"/>
  <c r="K41" i="35"/>
  <c r="I30" i="36"/>
  <c r="H30" i="36"/>
  <c r="K30" i="36"/>
  <c r="J30" i="36"/>
  <c r="E42" i="17"/>
  <c r="E69" i="15"/>
  <c r="E31" i="17"/>
  <c r="E68" i="37"/>
  <c r="E32" i="37"/>
  <c r="E92" i="37"/>
  <c r="I41" i="36"/>
  <c r="H41" i="36"/>
  <c r="K41" i="36"/>
  <c r="J41" i="36"/>
  <c r="E56" i="37"/>
  <c r="E57" i="15"/>
  <c r="D103" i="37"/>
  <c r="C43" i="37"/>
  <c r="C67" i="37"/>
  <c r="C91" i="37"/>
  <c r="D31" i="37"/>
  <c r="D55" i="37"/>
  <c r="D79" i="37"/>
  <c r="D43" i="37"/>
  <c r="D67" i="37"/>
  <c r="D91" i="37"/>
  <c r="C31" i="37"/>
  <c r="C55" i="37"/>
  <c r="C79" i="37"/>
  <c r="C103" i="37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30" i="35"/>
  <c r="K30" i="35"/>
  <c r="I30" i="35"/>
  <c r="H30" i="35"/>
  <c r="E64" i="40"/>
  <c r="E91" i="37" l="1"/>
  <c r="E41" i="17"/>
  <c r="E103" i="37"/>
  <c r="E30" i="40"/>
  <c r="E52" i="17"/>
  <c r="E30" i="17"/>
  <c r="E104" i="15"/>
  <c r="E55" i="37"/>
  <c r="E31" i="37"/>
  <c r="E44" i="15"/>
  <c r="E68" i="15"/>
  <c r="H29" i="35"/>
  <c r="I29" i="35"/>
  <c r="J29" i="35"/>
  <c r="K29" i="35"/>
  <c r="E92" i="15"/>
  <c r="E32" i="15"/>
  <c r="E79" i="37"/>
  <c r="E41" i="40"/>
  <c r="I29" i="36"/>
  <c r="J29" i="36"/>
  <c r="H29" i="36"/>
  <c r="K29" i="36"/>
  <c r="E56" i="15"/>
  <c r="E43" i="37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D102" i="37"/>
  <c r="D30" i="37"/>
  <c r="D54" i="37"/>
  <c r="D78" i="37"/>
  <c r="C42" i="37"/>
  <c r="C66" i="37"/>
  <c r="C90" i="37"/>
  <c r="D42" i="37"/>
  <c r="D66" i="37"/>
  <c r="D90" i="37"/>
  <c r="C30" i="37"/>
  <c r="C54" i="37"/>
  <c r="C78" i="37"/>
  <c r="C102" i="37"/>
  <c r="E80" i="15"/>
  <c r="E67" i="37"/>
  <c r="E52" i="40"/>
  <c r="E40" i="40" l="1"/>
  <c r="E29" i="40"/>
  <c r="E29" i="17"/>
  <c r="E66" i="37"/>
  <c r="E102" i="37"/>
  <c r="E40" i="17"/>
  <c r="E90" i="37"/>
  <c r="E42" i="37"/>
  <c r="E78" i="37"/>
  <c r="E30" i="37"/>
  <c r="E31" i="15"/>
  <c r="E54" i="37"/>
  <c r="D101" i="37"/>
  <c r="C41" i="37"/>
  <c r="C65" i="37"/>
  <c r="C89" i="37"/>
  <c r="D29" i="37"/>
  <c r="D53" i="37"/>
  <c r="D77" i="37"/>
  <c r="D41" i="37"/>
  <c r="D65" i="37"/>
  <c r="D89" i="37"/>
  <c r="C29" i="37"/>
  <c r="C53" i="37"/>
  <c r="C77" i="37"/>
  <c r="C101" i="37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E28" i="17" l="1"/>
  <c r="E78" i="15"/>
  <c r="E89" i="37"/>
  <c r="E90" i="15"/>
  <c r="E53" i="37"/>
  <c r="E28" i="40"/>
  <c r="E77" i="37"/>
  <c r="E66" i="15"/>
  <c r="E65" i="37"/>
  <c r="E101" i="37"/>
  <c r="E29" i="37"/>
  <c r="E30" i="15"/>
  <c r="E102" i="15"/>
  <c r="E54" i="15"/>
  <c r="E42" i="15"/>
  <c r="E41" i="37"/>
  <c r="D100" i="37" l="1"/>
  <c r="D28" i="37"/>
  <c r="D52" i="37"/>
  <c r="D76" i="37"/>
  <c r="C28" i="37"/>
  <c r="C52" i="37"/>
  <c r="C76" i="37"/>
  <c r="C100" i="37"/>
  <c r="C40" i="37"/>
  <c r="C64" i="37"/>
  <c r="C88" i="37"/>
  <c r="D40" i="37"/>
  <c r="D64" i="37"/>
  <c r="D88" i="37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52" i="37" l="1"/>
  <c r="E29" i="15"/>
  <c r="E101" i="15"/>
  <c r="E40" i="37"/>
  <c r="E28" i="37"/>
  <c r="E53" i="15"/>
  <c r="E89" i="15"/>
  <c r="E100" i="37"/>
  <c r="E41" i="15"/>
  <c r="E76" i="37"/>
  <c r="E77" i="15"/>
  <c r="E65" i="15"/>
  <c r="E64" i="37"/>
  <c r="E88" i="37"/>
  <c r="J28" i="33" l="1"/>
  <c r="K27" i="33"/>
  <c r="M28" i="47"/>
  <c r="J28" i="47"/>
  <c r="M27" i="47"/>
  <c r="M29" i="46"/>
  <c r="J29" i="46"/>
  <c r="F28" i="34"/>
  <c r="G28" i="34" s="1"/>
  <c r="C30" i="34"/>
  <c r="D31" i="34"/>
  <c r="F32" i="34"/>
  <c r="G32" i="34" s="1"/>
  <c r="C34" i="34"/>
  <c r="D35" i="34"/>
  <c r="F36" i="34"/>
  <c r="G36" i="34" s="1"/>
  <c r="C38" i="34"/>
  <c r="D39" i="34"/>
  <c r="F40" i="34"/>
  <c r="G40" i="34" s="1"/>
  <c r="C42" i="34"/>
  <c r="D43" i="34"/>
  <c r="F44" i="34"/>
  <c r="G44" i="34" s="1"/>
  <c r="C46" i="34"/>
  <c r="D47" i="34"/>
  <c r="F48" i="34"/>
  <c r="G48" i="34" s="1"/>
  <c r="C50" i="34"/>
  <c r="D51" i="34"/>
  <c r="F52" i="34"/>
  <c r="G52" i="34" s="1"/>
  <c r="C54" i="34"/>
  <c r="D55" i="34"/>
  <c r="F56" i="34"/>
  <c r="G56" i="34" s="1"/>
  <c r="C58" i="34"/>
  <c r="D59" i="34"/>
  <c r="F60" i="34"/>
  <c r="G60" i="34" s="1"/>
  <c r="C62" i="34"/>
  <c r="D63" i="34"/>
  <c r="F64" i="34"/>
  <c r="G64" i="34" s="1"/>
  <c r="C66" i="34"/>
  <c r="D67" i="34"/>
  <c r="F68" i="34"/>
  <c r="G68" i="34" s="1"/>
  <c r="C70" i="34"/>
  <c r="D71" i="34"/>
  <c r="F72" i="34"/>
  <c r="G72" i="34" s="1"/>
  <c r="C74" i="34"/>
  <c r="D75" i="34"/>
  <c r="F76" i="34"/>
  <c r="G76" i="34" s="1"/>
  <c r="C78" i="34"/>
  <c r="D79" i="34"/>
  <c r="F80" i="34"/>
  <c r="G80" i="34" s="1"/>
  <c r="C82" i="34"/>
  <c r="D83" i="34"/>
  <c r="F84" i="34"/>
  <c r="G84" i="34" s="1"/>
  <c r="C86" i="34"/>
  <c r="D87" i="34"/>
  <c r="F88" i="34"/>
  <c r="G88" i="34" s="1"/>
  <c r="C90" i="34"/>
  <c r="D91" i="34"/>
  <c r="F92" i="34"/>
  <c r="G92" i="34" s="1"/>
  <c r="C94" i="34"/>
  <c r="D95" i="34"/>
  <c r="F96" i="34"/>
  <c r="G96" i="34" s="1"/>
  <c r="C98" i="34"/>
  <c r="D99" i="34"/>
  <c r="F100" i="34"/>
  <c r="G100" i="34" s="1"/>
  <c r="C102" i="34"/>
  <c r="D103" i="34"/>
  <c r="F104" i="34"/>
  <c r="G104" i="34" s="1"/>
  <c r="C106" i="34"/>
  <c r="D107" i="34"/>
  <c r="F108" i="34"/>
  <c r="G108" i="34" s="1"/>
  <c r="C110" i="34"/>
  <c r="D111" i="34"/>
  <c r="E86" i="6"/>
  <c r="G109" i="6"/>
  <c r="E108" i="6"/>
  <c r="H83" i="6"/>
  <c r="F94" i="6"/>
  <c r="H69" i="6"/>
  <c r="F68" i="6"/>
  <c r="H67" i="6"/>
  <c r="F54" i="6"/>
  <c r="G101" i="6"/>
  <c r="F76" i="6"/>
  <c r="H63" i="6"/>
  <c r="L31" i="43"/>
  <c r="J31" i="43"/>
  <c r="L30" i="43"/>
  <c r="J30" i="43"/>
  <c r="L29" i="43"/>
  <c r="J29" i="43"/>
  <c r="M28" i="43"/>
  <c r="J27" i="43"/>
  <c r="H51" i="23"/>
  <c r="M28" i="49"/>
  <c r="G51" i="23"/>
  <c r="H49" i="23"/>
  <c r="I49" i="23"/>
  <c r="I48" i="23"/>
  <c r="M30" i="44"/>
  <c r="M27" i="43"/>
  <c r="M28" i="44"/>
  <c r="L28" i="33"/>
  <c r="K28" i="43"/>
  <c r="L27" i="43"/>
  <c r="L28" i="44"/>
  <c r="K27" i="49"/>
  <c r="L30" i="46"/>
  <c r="L30" i="44"/>
  <c r="K31" i="44"/>
  <c r="H46" i="23"/>
  <c r="I46" i="23"/>
  <c r="I41" i="23"/>
  <c r="I45" i="23"/>
  <c r="H45" i="23"/>
  <c r="G43" i="23"/>
  <c r="I43" i="23"/>
  <c r="I47" i="23"/>
  <c r="G47" i="23"/>
  <c r="H47" i="23"/>
  <c r="J28" i="43"/>
  <c r="J29" i="45"/>
  <c r="J29" i="48"/>
  <c r="G41" i="23"/>
  <c r="G45" i="23"/>
  <c r="H44" i="23"/>
  <c r="J28" i="45"/>
  <c r="J30" i="48"/>
  <c r="G37" i="23"/>
  <c r="H36" i="23"/>
  <c r="G39" i="23"/>
  <c r="H40" i="23"/>
  <c r="H38" i="23"/>
  <c r="I38" i="23"/>
  <c r="G42" i="23"/>
  <c r="I37" i="23"/>
  <c r="I42" i="23"/>
  <c r="H42" i="23"/>
  <c r="G35" i="23"/>
  <c r="I32" i="23"/>
  <c r="G33" i="23"/>
  <c r="I33" i="23"/>
  <c r="I35" i="23"/>
  <c r="H32" i="23"/>
  <c r="I39" i="23"/>
  <c r="H34" i="23"/>
  <c r="G110" i="6"/>
  <c r="G86" i="6"/>
  <c r="G62" i="6"/>
  <c r="G38" i="6"/>
  <c r="G98" i="6"/>
  <c r="G50" i="6"/>
  <c r="G74" i="6"/>
  <c r="H50" i="6"/>
  <c r="H74" i="6"/>
  <c r="H98" i="6"/>
  <c r="H110" i="6"/>
  <c r="H38" i="6"/>
  <c r="H62" i="6"/>
  <c r="H86" i="6"/>
  <c r="F50" i="6"/>
  <c r="E98" i="6"/>
  <c r="F38" i="6"/>
  <c r="E74" i="6"/>
  <c r="D75" i="38"/>
  <c r="C135" i="38"/>
  <c r="C99" i="38"/>
  <c r="D51" i="38"/>
  <c r="D87" i="38"/>
  <c r="C39" i="38"/>
  <c r="G108" i="6"/>
  <c r="G96" i="6"/>
  <c r="G84" i="6"/>
  <c r="G72" i="6"/>
  <c r="G60" i="6"/>
  <c r="G48" i="6"/>
  <c r="G36" i="6"/>
  <c r="H108" i="6"/>
  <c r="H84" i="6"/>
  <c r="H96" i="6"/>
  <c r="H72" i="6"/>
  <c r="H48" i="6"/>
  <c r="H60" i="6"/>
  <c r="H36" i="6"/>
  <c r="E60" i="6"/>
  <c r="F48" i="6"/>
  <c r="F108" i="6"/>
  <c r="J108" i="6" s="1"/>
  <c r="F109" i="6"/>
  <c r="E109" i="6"/>
  <c r="F97" i="6"/>
  <c r="E97" i="6"/>
  <c r="F85" i="6"/>
  <c r="F73" i="6"/>
  <c r="F61" i="6"/>
  <c r="F49" i="6"/>
  <c r="F37" i="6"/>
  <c r="E73" i="6"/>
  <c r="E49" i="6"/>
  <c r="E85" i="6"/>
  <c r="E61" i="6"/>
  <c r="E37" i="6"/>
  <c r="G107" i="6"/>
  <c r="H59" i="6"/>
  <c r="G95" i="6"/>
  <c r="G47" i="6"/>
  <c r="H85" i="6"/>
  <c r="H37" i="6"/>
  <c r="G73" i="6"/>
  <c r="F107" i="6"/>
  <c r="E107" i="6"/>
  <c r="F95" i="6"/>
  <c r="F83" i="6"/>
  <c r="F71" i="6"/>
  <c r="F59" i="6"/>
  <c r="F47" i="6"/>
  <c r="F35" i="6"/>
  <c r="E83" i="6"/>
  <c r="E59" i="6"/>
  <c r="E35" i="6"/>
  <c r="E95" i="6"/>
  <c r="E71" i="6"/>
  <c r="E47" i="6"/>
  <c r="C49" i="38"/>
  <c r="C145" i="38"/>
  <c r="D109" i="38"/>
  <c r="C61" i="38"/>
  <c r="C37" i="38"/>
  <c r="D85" i="38"/>
  <c r="D146" i="38"/>
  <c r="C62" i="38"/>
  <c r="C74" i="38"/>
  <c r="D134" i="38"/>
  <c r="D122" i="38"/>
  <c r="C98" i="38"/>
  <c r="D62" i="38"/>
  <c r="C38" i="38"/>
  <c r="C134" i="38"/>
  <c r="F70" i="6"/>
  <c r="E106" i="6"/>
  <c r="F106" i="6"/>
  <c r="F82" i="6"/>
  <c r="F34" i="6"/>
  <c r="E46" i="6"/>
  <c r="E34" i="6"/>
  <c r="H106" i="6"/>
  <c r="H82" i="6"/>
  <c r="H58" i="6"/>
  <c r="H34" i="6"/>
  <c r="G94" i="6"/>
  <c r="G70" i="6"/>
  <c r="G46" i="6"/>
  <c r="H94" i="6"/>
  <c r="H70" i="6"/>
  <c r="H46" i="6"/>
  <c r="G106" i="6"/>
  <c r="G82" i="6"/>
  <c r="G58" i="6"/>
  <c r="G34" i="6"/>
  <c r="J34" i="6" s="1"/>
  <c r="D72" i="38"/>
  <c r="D120" i="38"/>
  <c r="C48" i="38"/>
  <c r="C96" i="38"/>
  <c r="C144" i="38"/>
  <c r="D60" i="38"/>
  <c r="D108" i="38"/>
  <c r="C36" i="38"/>
  <c r="C84" i="38"/>
  <c r="C132" i="38"/>
  <c r="D37" i="38"/>
  <c r="H93" i="6"/>
  <c r="H45" i="6"/>
  <c r="G69" i="6"/>
  <c r="H105" i="6"/>
  <c r="H81" i="6"/>
  <c r="H33" i="6"/>
  <c r="G57" i="6"/>
  <c r="F105" i="6"/>
  <c r="F93" i="6"/>
  <c r="F69" i="6"/>
  <c r="F45" i="6"/>
  <c r="E81" i="6"/>
  <c r="E33" i="6"/>
  <c r="E69" i="6"/>
  <c r="F81" i="6"/>
  <c r="F57" i="6"/>
  <c r="E57" i="6"/>
  <c r="E45" i="6"/>
  <c r="E105" i="6"/>
  <c r="F33" i="6"/>
  <c r="E93" i="6"/>
  <c r="H104" i="6"/>
  <c r="H80" i="6"/>
  <c r="H56" i="6"/>
  <c r="H32" i="6"/>
  <c r="G92" i="6"/>
  <c r="G68" i="6"/>
  <c r="G44" i="6"/>
  <c r="H92" i="6"/>
  <c r="H68" i="6"/>
  <c r="H44" i="6"/>
  <c r="G104" i="6"/>
  <c r="G80" i="6"/>
  <c r="G56" i="6"/>
  <c r="G32" i="6"/>
  <c r="F92" i="6"/>
  <c r="F44" i="6"/>
  <c r="E68" i="6"/>
  <c r="E56" i="6"/>
  <c r="F56" i="6"/>
  <c r="E92" i="6"/>
  <c r="E80" i="6"/>
  <c r="C35" i="38"/>
  <c r="C131" i="38"/>
  <c r="D107" i="38"/>
  <c r="C95" i="38"/>
  <c r="D71" i="38"/>
  <c r="C59" i="38"/>
  <c r="D35" i="38"/>
  <c r="D131" i="38"/>
  <c r="C119" i="38"/>
  <c r="D95" i="38"/>
  <c r="D46" i="38"/>
  <c r="D142" i="38"/>
  <c r="C118" i="38"/>
  <c r="D82" i="38"/>
  <c r="C58" i="38"/>
  <c r="D70" i="38"/>
  <c r="C46" i="38"/>
  <c r="C142" i="38"/>
  <c r="D106" i="38"/>
  <c r="C82" i="38"/>
  <c r="H91" i="6"/>
  <c r="H43" i="6"/>
  <c r="G79" i="6"/>
  <c r="G31" i="6"/>
  <c r="H79" i="6"/>
  <c r="H31" i="6"/>
  <c r="G67" i="6"/>
  <c r="E103" i="6"/>
  <c r="F79" i="6"/>
  <c r="F55" i="6"/>
  <c r="F31" i="6"/>
  <c r="E55" i="6"/>
  <c r="E91" i="6"/>
  <c r="E43" i="6"/>
  <c r="F103" i="6"/>
  <c r="F91" i="6"/>
  <c r="F67" i="6"/>
  <c r="F43" i="6"/>
  <c r="E79" i="6"/>
  <c r="E31" i="6"/>
  <c r="E67" i="6"/>
  <c r="H90" i="6"/>
  <c r="H66" i="6"/>
  <c r="H42" i="6"/>
  <c r="G102" i="6"/>
  <c r="G78" i="6"/>
  <c r="G54" i="6"/>
  <c r="G30" i="6"/>
  <c r="H78" i="6"/>
  <c r="H30" i="6"/>
  <c r="G66" i="6"/>
  <c r="H102" i="6"/>
  <c r="H54" i="6"/>
  <c r="G90" i="6"/>
  <c r="G42" i="6"/>
  <c r="D81" i="38"/>
  <c r="D45" i="38"/>
  <c r="C129" i="38"/>
  <c r="C93" i="38"/>
  <c r="F78" i="6"/>
  <c r="F30" i="6"/>
  <c r="E42" i="6"/>
  <c r="E30" i="6"/>
  <c r="F42" i="6"/>
  <c r="E54" i="6"/>
  <c r="E102" i="6"/>
  <c r="C57" i="38"/>
  <c r="D129" i="38"/>
  <c r="D93" i="38"/>
  <c r="D57" i="38"/>
  <c r="C141" i="38"/>
  <c r="H77" i="6"/>
  <c r="H29" i="6"/>
  <c r="G53" i="6"/>
  <c r="H65" i="6"/>
  <c r="H101" i="6"/>
  <c r="H41" i="6"/>
  <c r="G41" i="6"/>
  <c r="D80" i="38"/>
  <c r="C56" i="38"/>
  <c r="D44" i="38"/>
  <c r="D140" i="38"/>
  <c r="C116" i="38"/>
  <c r="D104" i="38"/>
  <c r="C80" i="38"/>
  <c r="C44" i="38"/>
  <c r="C128" i="38"/>
  <c r="C140" i="38"/>
  <c r="C139" i="38"/>
  <c r="F101" i="6"/>
  <c r="F89" i="6"/>
  <c r="F65" i="6"/>
  <c r="F41" i="6"/>
  <c r="E77" i="6"/>
  <c r="E29" i="6"/>
  <c r="E65" i="6"/>
  <c r="E101" i="6"/>
  <c r="F53" i="6"/>
  <c r="E53" i="6"/>
  <c r="E41" i="6"/>
  <c r="F77" i="6"/>
  <c r="F29" i="6"/>
  <c r="E89" i="6"/>
  <c r="C67" i="38"/>
  <c r="C91" i="38"/>
  <c r="D115" i="38"/>
  <c r="D91" i="38"/>
  <c r="C43" i="38"/>
  <c r="D127" i="38"/>
  <c r="D55" i="38"/>
  <c r="C31" i="38"/>
  <c r="D103" i="38"/>
  <c r="F52" i="6"/>
  <c r="E88" i="6"/>
  <c r="E76" i="6"/>
  <c r="F88" i="6"/>
  <c r="F40" i="6"/>
  <c r="E64" i="6"/>
  <c r="E52" i="6"/>
  <c r="C30" i="38"/>
  <c r="H100" i="6"/>
  <c r="H76" i="6"/>
  <c r="H52" i="6"/>
  <c r="H28" i="6"/>
  <c r="G88" i="6"/>
  <c r="G64" i="6"/>
  <c r="G40" i="6"/>
  <c r="H88" i="6"/>
  <c r="H64" i="6"/>
  <c r="H40" i="6"/>
  <c r="G100" i="6"/>
  <c r="G76" i="6"/>
  <c r="G52" i="6"/>
  <c r="G28" i="6"/>
  <c r="C103" i="38"/>
  <c r="C126" i="38"/>
  <c r="D102" i="38"/>
  <c r="C90" i="38"/>
  <c r="E99" i="6"/>
  <c r="F75" i="6"/>
  <c r="F51" i="6"/>
  <c r="F27" i="6"/>
  <c r="E51" i="6"/>
  <c r="E87" i="6"/>
  <c r="E39" i="6"/>
  <c r="F99" i="6"/>
  <c r="F87" i="6"/>
  <c r="F39" i="6"/>
  <c r="E75" i="6"/>
  <c r="E63" i="6"/>
  <c r="F63" i="6"/>
  <c r="E27" i="6"/>
  <c r="H87" i="6"/>
  <c r="H39" i="6"/>
  <c r="G75" i="6"/>
  <c r="G27" i="6"/>
  <c r="H51" i="6"/>
  <c r="G63" i="6"/>
  <c r="G87" i="6"/>
  <c r="D30" i="38"/>
  <c r="D90" i="38"/>
  <c r="D66" i="38"/>
  <c r="C114" i="38"/>
  <c r="D138" i="38"/>
  <c r="C102" i="38"/>
  <c r="C65" i="38"/>
  <c r="D41" i="38"/>
  <c r="D137" i="38"/>
  <c r="C101" i="38"/>
  <c r="D77" i="38"/>
  <c r="C41" i="38"/>
  <c r="C137" i="38"/>
  <c r="D113" i="38"/>
  <c r="C77" i="38"/>
  <c r="D53" i="38"/>
  <c r="D52" i="38"/>
  <c r="C28" i="38"/>
  <c r="C124" i="38"/>
  <c r="D112" i="38"/>
  <c r="C88" i="38"/>
  <c r="C64" i="38"/>
  <c r="D76" i="38"/>
  <c r="C52" i="38"/>
  <c r="D40" i="38"/>
  <c r="D136" i="38"/>
  <c r="K96" i="6" l="1"/>
  <c r="K60" i="6"/>
  <c r="K38" i="6"/>
  <c r="I71" i="6"/>
  <c r="K106" i="6"/>
  <c r="I73" i="6"/>
  <c r="K84" i="6"/>
  <c r="K74" i="6"/>
  <c r="I43" i="6"/>
  <c r="K42" i="6"/>
  <c r="K62" i="6"/>
  <c r="E37" i="38"/>
  <c r="K48" i="6"/>
  <c r="E131" i="38"/>
  <c r="K79" i="6"/>
  <c r="J48" i="6"/>
  <c r="K50" i="6"/>
  <c r="E91" i="38"/>
  <c r="J67" i="6"/>
  <c r="K80" i="6"/>
  <c r="J44" i="6"/>
  <c r="K30" i="6"/>
  <c r="E142" i="38"/>
  <c r="K86" i="6"/>
  <c r="I88" i="6"/>
  <c r="E140" i="38"/>
  <c r="E129" i="38"/>
  <c r="J78" i="6"/>
  <c r="J57" i="6"/>
  <c r="J73" i="6"/>
  <c r="E93" i="38"/>
  <c r="K54" i="6"/>
  <c r="E35" i="38"/>
  <c r="K108" i="6"/>
  <c r="E80" i="38"/>
  <c r="I42" i="6"/>
  <c r="K31" i="6"/>
  <c r="E95" i="38"/>
  <c r="K98" i="6"/>
  <c r="K110" i="6"/>
  <c r="K90" i="6"/>
  <c r="K56" i="6"/>
  <c r="J69" i="6"/>
  <c r="E62" i="38"/>
  <c r="L27" i="45"/>
  <c r="L28" i="45"/>
  <c r="M28" i="45"/>
  <c r="M29" i="45"/>
  <c r="J30" i="45"/>
  <c r="L30" i="45"/>
  <c r="J28" i="44"/>
  <c r="J29" i="44"/>
  <c r="L29" i="44"/>
  <c r="J30" i="44"/>
  <c r="J30" i="46"/>
  <c r="L30" i="47"/>
  <c r="K27" i="48"/>
  <c r="I49" i="6"/>
  <c r="K94" i="6"/>
  <c r="J29" i="33"/>
  <c r="M30" i="33"/>
  <c r="J30" i="6"/>
  <c r="I51" i="6"/>
  <c r="I89" i="6"/>
  <c r="I56" i="6"/>
  <c r="J27" i="49"/>
  <c r="J29" i="49"/>
  <c r="L29" i="49"/>
  <c r="M29" i="49"/>
  <c r="E30" i="38"/>
  <c r="I87" i="6"/>
  <c r="I29" i="6"/>
  <c r="J42" i="6"/>
  <c r="K78" i="6"/>
  <c r="K102" i="6"/>
  <c r="J79" i="6"/>
  <c r="I92" i="6"/>
  <c r="I33" i="6"/>
  <c r="E41" i="38"/>
  <c r="J41" i="6"/>
  <c r="J56" i="6"/>
  <c r="J92" i="6"/>
  <c r="K104" i="6"/>
  <c r="K82" i="6"/>
  <c r="I106" i="6"/>
  <c r="I52" i="6"/>
  <c r="E57" i="38"/>
  <c r="J31" i="6"/>
  <c r="E134" i="38"/>
  <c r="J95" i="6"/>
  <c r="I37" i="6"/>
  <c r="I85" i="6"/>
  <c r="I97" i="6"/>
  <c r="H33" i="23"/>
  <c r="H35" i="23"/>
  <c r="I36" i="23"/>
  <c r="H37" i="23"/>
  <c r="H39" i="23"/>
  <c r="G40" i="23"/>
  <c r="I50" i="23"/>
  <c r="J68" i="6"/>
  <c r="K69" i="6"/>
  <c r="D100" i="38"/>
  <c r="C113" i="38"/>
  <c r="E113" i="38" s="1"/>
  <c r="D114" i="38"/>
  <c r="E114" i="38" s="1"/>
  <c r="D43" i="38"/>
  <c r="E43" i="38" s="1"/>
  <c r="D32" i="38"/>
  <c r="C105" i="38"/>
  <c r="D94" i="38"/>
  <c r="C83" i="38"/>
  <c r="D48" i="38"/>
  <c r="E48" i="38" s="1"/>
  <c r="D50" i="38"/>
  <c r="M28" i="48"/>
  <c r="M29" i="48"/>
  <c r="K30" i="48"/>
  <c r="J31" i="48"/>
  <c r="C73" i="38"/>
  <c r="C121" i="38"/>
  <c r="D145" i="38"/>
  <c r="E145" i="38" s="1"/>
  <c r="D49" i="38"/>
  <c r="E49" i="38" s="1"/>
  <c r="D61" i="38"/>
  <c r="E61" i="38" s="1"/>
  <c r="C85" i="38"/>
  <c r="E85" i="38" s="1"/>
  <c r="C133" i="38"/>
  <c r="D121" i="38"/>
  <c r="D133" i="38"/>
  <c r="C87" i="38"/>
  <c r="E87" i="38" s="1"/>
  <c r="D111" i="38"/>
  <c r="C51" i="38"/>
  <c r="E51" i="38" s="1"/>
  <c r="C147" i="38"/>
  <c r="D99" i="38"/>
  <c r="E99" i="38" s="1"/>
  <c r="C63" i="38"/>
  <c r="D135" i="38"/>
  <c r="E135" i="38" s="1"/>
  <c r="D39" i="38"/>
  <c r="E39" i="38" s="1"/>
  <c r="C123" i="38"/>
  <c r="D123" i="38"/>
  <c r="C112" i="38"/>
  <c r="E112" i="38" s="1"/>
  <c r="D88" i="38"/>
  <c r="E88" i="38" s="1"/>
  <c r="C100" i="38"/>
  <c r="D124" i="38"/>
  <c r="E124" i="38" s="1"/>
  <c r="D28" i="38"/>
  <c r="E28" i="38" s="1"/>
  <c r="C136" i="38"/>
  <c r="E136" i="38" s="1"/>
  <c r="C40" i="38"/>
  <c r="E40" i="38" s="1"/>
  <c r="D64" i="38"/>
  <c r="E64" i="38" s="1"/>
  <c r="C76" i="38"/>
  <c r="E76" i="38" s="1"/>
  <c r="D101" i="38"/>
  <c r="E101" i="38" s="1"/>
  <c r="C125" i="38"/>
  <c r="C29" i="38"/>
  <c r="D65" i="38"/>
  <c r="E65" i="38" s="1"/>
  <c r="C89" i="38"/>
  <c r="D125" i="38"/>
  <c r="D29" i="38"/>
  <c r="C53" i="38"/>
  <c r="E53" i="38" s="1"/>
  <c r="D89" i="38"/>
  <c r="C138" i="38"/>
  <c r="E138" i="38" s="1"/>
  <c r="D42" i="38"/>
  <c r="C66" i="38"/>
  <c r="E66" i="38" s="1"/>
  <c r="C42" i="38"/>
  <c r="G39" i="6"/>
  <c r="J39" i="6" s="1"/>
  <c r="H75" i="6"/>
  <c r="K75" i="6" s="1"/>
  <c r="H27" i="6"/>
  <c r="K27" i="6" s="1"/>
  <c r="G99" i="6"/>
  <c r="J99" i="6" s="1"/>
  <c r="G51" i="6"/>
  <c r="J51" i="6" s="1"/>
  <c r="H99" i="6"/>
  <c r="D126" i="38"/>
  <c r="E126" i="38" s="1"/>
  <c r="C78" i="38"/>
  <c r="C54" i="38"/>
  <c r="D54" i="38"/>
  <c r="D78" i="38"/>
  <c r="E100" i="6"/>
  <c r="F100" i="6"/>
  <c r="F64" i="6"/>
  <c r="I64" i="6" s="1"/>
  <c r="E28" i="6"/>
  <c r="E40" i="6"/>
  <c r="I40" i="6" s="1"/>
  <c r="F28" i="6"/>
  <c r="J28" i="6" s="1"/>
  <c r="C127" i="38"/>
  <c r="E127" i="38" s="1"/>
  <c r="D31" i="38"/>
  <c r="E31" i="38" s="1"/>
  <c r="C79" i="38"/>
  <c r="C55" i="38"/>
  <c r="E55" i="38" s="1"/>
  <c r="C115" i="38"/>
  <c r="E115" i="38" s="1"/>
  <c r="D79" i="38"/>
  <c r="D139" i="38"/>
  <c r="E139" i="38" s="1"/>
  <c r="D67" i="38"/>
  <c r="E67" i="38" s="1"/>
  <c r="D116" i="38"/>
  <c r="E116" i="38" s="1"/>
  <c r="C92" i="38"/>
  <c r="D68" i="38"/>
  <c r="C32" i="38"/>
  <c r="D56" i="38"/>
  <c r="E56" i="38" s="1"/>
  <c r="C68" i="38"/>
  <c r="D92" i="38"/>
  <c r="C104" i="38"/>
  <c r="E104" i="38" s="1"/>
  <c r="D128" i="38"/>
  <c r="E128" i="38" s="1"/>
  <c r="G89" i="6"/>
  <c r="J89" i="6" s="1"/>
  <c r="H89" i="6"/>
  <c r="G65" i="6"/>
  <c r="K65" i="6" s="1"/>
  <c r="G29" i="6"/>
  <c r="J29" i="6" s="1"/>
  <c r="G77" i="6"/>
  <c r="J77" i="6" s="1"/>
  <c r="H53" i="6"/>
  <c r="K53" i="6" s="1"/>
  <c r="C33" i="38"/>
  <c r="D117" i="38"/>
  <c r="C45" i="38"/>
  <c r="E45" i="38" s="1"/>
  <c r="C81" i="38"/>
  <c r="E81" i="38" s="1"/>
  <c r="C117" i="38"/>
  <c r="D33" i="38"/>
  <c r="F102" i="6"/>
  <c r="J102" i="6" s="1"/>
  <c r="F66" i="6"/>
  <c r="J66" i="6" s="1"/>
  <c r="E66" i="6"/>
  <c r="F90" i="6"/>
  <c r="E78" i="6"/>
  <c r="I78" i="6" s="1"/>
  <c r="E90" i="6"/>
  <c r="D69" i="38"/>
  <c r="D105" i="38"/>
  <c r="D141" i="38"/>
  <c r="E141" i="38" s="1"/>
  <c r="C69" i="38"/>
  <c r="G43" i="6"/>
  <c r="J43" i="6" s="1"/>
  <c r="G91" i="6"/>
  <c r="J91" i="6" s="1"/>
  <c r="H55" i="6"/>
  <c r="G103" i="6"/>
  <c r="J103" i="6" s="1"/>
  <c r="G55" i="6"/>
  <c r="J55" i="6" s="1"/>
  <c r="H103" i="6"/>
  <c r="C130" i="38"/>
  <c r="C34" i="38"/>
  <c r="D58" i="38"/>
  <c r="E58" i="38" s="1"/>
  <c r="C94" i="38"/>
  <c r="D118" i="38"/>
  <c r="E118" i="38" s="1"/>
  <c r="C106" i="38"/>
  <c r="E106" i="38" s="1"/>
  <c r="D130" i="38"/>
  <c r="D34" i="38"/>
  <c r="C70" i="38"/>
  <c r="E70" i="38" s="1"/>
  <c r="D143" i="38"/>
  <c r="D47" i="38"/>
  <c r="C71" i="38"/>
  <c r="E71" i="38" s="1"/>
  <c r="D83" i="38"/>
  <c r="C107" i="38"/>
  <c r="E107" i="38" s="1"/>
  <c r="D119" i="38"/>
  <c r="E119" i="38" s="1"/>
  <c r="C143" i="38"/>
  <c r="C47" i="38"/>
  <c r="D59" i="38"/>
  <c r="E59" i="38" s="1"/>
  <c r="E32" i="6"/>
  <c r="E44" i="6"/>
  <c r="I44" i="6" s="1"/>
  <c r="F32" i="6"/>
  <c r="F80" i="6"/>
  <c r="J80" i="6" s="1"/>
  <c r="E104" i="6"/>
  <c r="F104" i="6"/>
  <c r="J104" i="6" s="1"/>
  <c r="K68" i="6"/>
  <c r="K32" i="6"/>
  <c r="G33" i="6"/>
  <c r="J33" i="6" s="1"/>
  <c r="G81" i="6"/>
  <c r="K81" i="6" s="1"/>
  <c r="H57" i="6"/>
  <c r="K57" i="6" s="1"/>
  <c r="G105" i="6"/>
  <c r="K105" i="6" s="1"/>
  <c r="G45" i="6"/>
  <c r="J45" i="6" s="1"/>
  <c r="G93" i="6"/>
  <c r="K93" i="6" s="1"/>
  <c r="C108" i="38"/>
  <c r="E108" i="38" s="1"/>
  <c r="C60" i="38"/>
  <c r="E60" i="38" s="1"/>
  <c r="D132" i="38"/>
  <c r="E132" i="38" s="1"/>
  <c r="D84" i="38"/>
  <c r="E84" i="38" s="1"/>
  <c r="D36" i="38"/>
  <c r="E36" i="38" s="1"/>
  <c r="C120" i="38"/>
  <c r="E120" i="38" s="1"/>
  <c r="C72" i="38"/>
  <c r="E72" i="38" s="1"/>
  <c r="D144" i="38"/>
  <c r="E144" i="38" s="1"/>
  <c r="D96" i="38"/>
  <c r="E96" i="38" s="1"/>
  <c r="J94" i="6"/>
  <c r="K58" i="6"/>
  <c r="E82" i="6"/>
  <c r="I82" i="6" s="1"/>
  <c r="E94" i="6"/>
  <c r="I94" i="6" s="1"/>
  <c r="F58" i="6"/>
  <c r="E58" i="6"/>
  <c r="E70" i="6"/>
  <c r="I70" i="6" s="1"/>
  <c r="F46" i="6"/>
  <c r="J46" i="6" s="1"/>
  <c r="C86" i="38"/>
  <c r="D110" i="38"/>
  <c r="C146" i="38"/>
  <c r="E146" i="38" s="1"/>
  <c r="C50" i="38"/>
  <c r="E50" i="38" s="1"/>
  <c r="D74" i="38"/>
  <c r="E74" i="38" s="1"/>
  <c r="C110" i="38"/>
  <c r="D38" i="38"/>
  <c r="E38" i="38" s="1"/>
  <c r="D98" i="38"/>
  <c r="E98" i="38" s="1"/>
  <c r="D86" i="38"/>
  <c r="C122" i="38"/>
  <c r="E122" i="38" s="1"/>
  <c r="D73" i="38"/>
  <c r="C109" i="38"/>
  <c r="E109" i="38" s="1"/>
  <c r="D97" i="38"/>
  <c r="C97" i="38"/>
  <c r="G49" i="6"/>
  <c r="J49" i="6" s="1"/>
  <c r="H97" i="6"/>
  <c r="H61" i="6"/>
  <c r="G71" i="6"/>
  <c r="J71" i="6" s="1"/>
  <c r="H35" i="6"/>
  <c r="F60" i="6"/>
  <c r="E72" i="6"/>
  <c r="F96" i="6"/>
  <c r="J96" i="6" s="1"/>
  <c r="C75" i="38"/>
  <c r="E75" i="38" s="1"/>
  <c r="C111" i="38"/>
  <c r="D147" i="38"/>
  <c r="D63" i="38"/>
  <c r="E62" i="6"/>
  <c r="F86" i="6"/>
  <c r="I86" i="6" s="1"/>
  <c r="J38" i="6"/>
  <c r="K31" i="43"/>
  <c r="K29" i="46"/>
  <c r="K30" i="45"/>
  <c r="L29" i="45"/>
  <c r="K31" i="48"/>
  <c r="K28" i="47"/>
  <c r="M30" i="43"/>
  <c r="K27" i="44"/>
  <c r="J27" i="44"/>
  <c r="M31" i="44"/>
  <c r="L27" i="44"/>
  <c r="H95" i="6"/>
  <c r="K95" i="6" s="1"/>
  <c r="H71" i="6"/>
  <c r="H47" i="6"/>
  <c r="K47" i="6" s="1"/>
  <c r="H107" i="6"/>
  <c r="K107" i="6" s="1"/>
  <c r="G83" i="6"/>
  <c r="J83" i="6" s="1"/>
  <c r="G59" i="6"/>
  <c r="J59" i="6" s="1"/>
  <c r="G35" i="6"/>
  <c r="J35" i="6" s="1"/>
  <c r="E84" i="6"/>
  <c r="E36" i="6"/>
  <c r="F72" i="6"/>
  <c r="J72" i="6" s="1"/>
  <c r="E96" i="6"/>
  <c r="E48" i="6"/>
  <c r="I48" i="6" s="1"/>
  <c r="F84" i="6"/>
  <c r="F36" i="6"/>
  <c r="J36" i="6" s="1"/>
  <c r="G97" i="6"/>
  <c r="J97" i="6" s="1"/>
  <c r="H73" i="6"/>
  <c r="K73" i="6" s="1"/>
  <c r="H49" i="6"/>
  <c r="H109" i="6"/>
  <c r="K109" i="6" s="1"/>
  <c r="G85" i="6"/>
  <c r="K85" i="6" s="1"/>
  <c r="G61" i="6"/>
  <c r="J61" i="6" s="1"/>
  <c r="G37" i="6"/>
  <c r="K37" i="6" s="1"/>
  <c r="F74" i="6"/>
  <c r="F110" i="6"/>
  <c r="E38" i="6"/>
  <c r="I38" i="6" s="1"/>
  <c r="E50" i="6"/>
  <c r="I50" i="6" s="1"/>
  <c r="F62" i="6"/>
  <c r="J62" i="6" s="1"/>
  <c r="F98" i="6"/>
  <c r="J98" i="6" s="1"/>
  <c r="E110" i="6"/>
  <c r="J27" i="45"/>
  <c r="K27" i="45"/>
  <c r="K31" i="45"/>
  <c r="J31" i="45"/>
  <c r="K28" i="49"/>
  <c r="J28" i="49"/>
  <c r="J101" i="6"/>
  <c r="K66" i="6"/>
  <c r="E82" i="38"/>
  <c r="E46" i="38"/>
  <c r="I69" i="6"/>
  <c r="J70" i="6"/>
  <c r="J109" i="6"/>
  <c r="I108" i="6"/>
  <c r="G32" i="23"/>
  <c r="G34" i="23"/>
  <c r="I34" i="23"/>
  <c r="G36" i="23"/>
  <c r="G38" i="23"/>
  <c r="I40" i="23"/>
  <c r="H41" i="23"/>
  <c r="H43" i="23"/>
  <c r="G44" i="23"/>
  <c r="I44" i="23"/>
  <c r="G46" i="23"/>
  <c r="G48" i="23"/>
  <c r="G50" i="23"/>
  <c r="I47" i="6"/>
  <c r="I95" i="6"/>
  <c r="I35" i="6"/>
  <c r="I107" i="6"/>
  <c r="K36" i="6"/>
  <c r="L31" i="44"/>
  <c r="M27" i="44"/>
  <c r="K28" i="44"/>
  <c r="K29" i="44"/>
  <c r="M29" i="44"/>
  <c r="K30" i="44"/>
  <c r="K27" i="43"/>
  <c r="L28" i="43"/>
  <c r="K29" i="43"/>
  <c r="M29" i="43"/>
  <c r="K30" i="43"/>
  <c r="M31" i="43"/>
  <c r="M27" i="45"/>
  <c r="K28" i="45"/>
  <c r="K29" i="45"/>
  <c r="M30" i="45"/>
  <c r="L31" i="45"/>
  <c r="M31" i="45"/>
  <c r="L28" i="49"/>
  <c r="K29" i="49"/>
  <c r="J27" i="46"/>
  <c r="L27" i="46"/>
  <c r="M27" i="46"/>
  <c r="J28" i="46"/>
  <c r="L29" i="46"/>
  <c r="K30" i="46"/>
  <c r="M30" i="46"/>
  <c r="K27" i="47"/>
  <c r="L27" i="47"/>
  <c r="L28" i="47"/>
  <c r="K29" i="47"/>
  <c r="J30" i="47"/>
  <c r="K30" i="47"/>
  <c r="M30" i="47"/>
  <c r="J27" i="48"/>
  <c r="L27" i="48"/>
  <c r="M27" i="48"/>
  <c r="K28" i="48"/>
  <c r="L28" i="48"/>
  <c r="L29" i="48"/>
  <c r="L30" i="48"/>
  <c r="L31" i="48"/>
  <c r="M31" i="48"/>
  <c r="J27" i="33"/>
  <c r="L27" i="33"/>
  <c r="M27" i="33"/>
  <c r="K28" i="33"/>
  <c r="M28" i="33"/>
  <c r="M29" i="33"/>
  <c r="K30" i="33"/>
  <c r="L30" i="33"/>
  <c r="C28" i="34"/>
  <c r="D40" i="34"/>
  <c r="D52" i="34"/>
  <c r="D64" i="34"/>
  <c r="D76" i="34"/>
  <c r="D88" i="34"/>
  <c r="D100" i="34"/>
  <c r="C29" i="34"/>
  <c r="F29" i="34"/>
  <c r="G29" i="34" s="1"/>
  <c r="C41" i="34"/>
  <c r="F41" i="34"/>
  <c r="G41" i="34" s="1"/>
  <c r="C53" i="34"/>
  <c r="F53" i="34"/>
  <c r="G53" i="34" s="1"/>
  <c r="C65" i="34"/>
  <c r="F65" i="34"/>
  <c r="G65" i="34" s="1"/>
  <c r="C77" i="34"/>
  <c r="F77" i="34"/>
  <c r="G77" i="34" s="1"/>
  <c r="C89" i="34"/>
  <c r="F89" i="34"/>
  <c r="G89" i="34" s="1"/>
  <c r="C101" i="34"/>
  <c r="F101" i="34"/>
  <c r="G101" i="34" s="1"/>
  <c r="D30" i="34"/>
  <c r="E30" i="34" s="1"/>
  <c r="D42" i="34"/>
  <c r="E42" i="34" s="1"/>
  <c r="D54" i="34"/>
  <c r="E54" i="34" s="1"/>
  <c r="D66" i="34"/>
  <c r="E66" i="34" s="1"/>
  <c r="D78" i="34"/>
  <c r="E78" i="34" s="1"/>
  <c r="D90" i="34"/>
  <c r="E90" i="34" s="1"/>
  <c r="D102" i="34"/>
  <c r="E102" i="34" s="1"/>
  <c r="C31" i="34"/>
  <c r="E31" i="34" s="1"/>
  <c r="F31" i="34"/>
  <c r="G31" i="34" s="1"/>
  <c r="C43" i="34"/>
  <c r="E43" i="34" s="1"/>
  <c r="F43" i="34"/>
  <c r="G43" i="34" s="1"/>
  <c r="C55" i="34"/>
  <c r="E55" i="34" s="1"/>
  <c r="F55" i="34"/>
  <c r="G55" i="34" s="1"/>
  <c r="C67" i="34"/>
  <c r="E67" i="34" s="1"/>
  <c r="F67" i="34"/>
  <c r="G67" i="34" s="1"/>
  <c r="C79" i="34"/>
  <c r="E79" i="34" s="1"/>
  <c r="F79" i="34"/>
  <c r="G79" i="34" s="1"/>
  <c r="C91" i="34"/>
  <c r="E91" i="34" s="1"/>
  <c r="F91" i="34"/>
  <c r="G91" i="34" s="1"/>
  <c r="C103" i="34"/>
  <c r="E103" i="34" s="1"/>
  <c r="F103" i="34"/>
  <c r="G103" i="34" s="1"/>
  <c r="D32" i="34"/>
  <c r="D44" i="34"/>
  <c r="D56" i="34"/>
  <c r="D68" i="34"/>
  <c r="D80" i="34"/>
  <c r="D92" i="34"/>
  <c r="D104" i="34"/>
  <c r="C33" i="34"/>
  <c r="F33" i="34"/>
  <c r="G33" i="34" s="1"/>
  <c r="C45" i="34"/>
  <c r="F45" i="34"/>
  <c r="G45" i="34" s="1"/>
  <c r="C57" i="34"/>
  <c r="F57" i="34"/>
  <c r="G57" i="34" s="1"/>
  <c r="C69" i="34"/>
  <c r="F69" i="34"/>
  <c r="G69" i="34" s="1"/>
  <c r="C81" i="34"/>
  <c r="F81" i="34"/>
  <c r="G81" i="34" s="1"/>
  <c r="C93" i="34"/>
  <c r="F93" i="34"/>
  <c r="G93" i="34" s="1"/>
  <c r="C105" i="34"/>
  <c r="F105" i="34"/>
  <c r="G105" i="34" s="1"/>
  <c r="D34" i="34"/>
  <c r="E34" i="34" s="1"/>
  <c r="D46" i="34"/>
  <c r="E46" i="34" s="1"/>
  <c r="D58" i="34"/>
  <c r="E58" i="34" s="1"/>
  <c r="D70" i="34"/>
  <c r="E70" i="34" s="1"/>
  <c r="D82" i="34"/>
  <c r="E82" i="34" s="1"/>
  <c r="D94" i="34"/>
  <c r="E94" i="34" s="1"/>
  <c r="D106" i="34"/>
  <c r="E106" i="34" s="1"/>
  <c r="C35" i="34"/>
  <c r="E35" i="34" s="1"/>
  <c r="F35" i="34"/>
  <c r="G35" i="34" s="1"/>
  <c r="C47" i="34"/>
  <c r="E47" i="34" s="1"/>
  <c r="F47" i="34"/>
  <c r="G47" i="34" s="1"/>
  <c r="C59" i="34"/>
  <c r="E59" i="34" s="1"/>
  <c r="F59" i="34"/>
  <c r="G59" i="34" s="1"/>
  <c r="C71" i="34"/>
  <c r="E71" i="34" s="1"/>
  <c r="F71" i="34"/>
  <c r="G71" i="34" s="1"/>
  <c r="C83" i="34"/>
  <c r="E83" i="34" s="1"/>
  <c r="F83" i="34"/>
  <c r="G83" i="34" s="1"/>
  <c r="C95" i="34"/>
  <c r="E95" i="34" s="1"/>
  <c r="F95" i="34"/>
  <c r="G95" i="34" s="1"/>
  <c r="C107" i="34"/>
  <c r="E107" i="34" s="1"/>
  <c r="F107" i="34"/>
  <c r="G107" i="34" s="1"/>
  <c r="D36" i="34"/>
  <c r="D48" i="34"/>
  <c r="D60" i="34"/>
  <c r="D72" i="34"/>
  <c r="D84" i="34"/>
  <c r="D96" i="34"/>
  <c r="D108" i="34"/>
  <c r="C37" i="34"/>
  <c r="F37" i="34"/>
  <c r="G37" i="34" s="1"/>
  <c r="C49" i="34"/>
  <c r="F49" i="34"/>
  <c r="G49" i="34" s="1"/>
  <c r="C61" i="34"/>
  <c r="F61" i="34"/>
  <c r="G61" i="34" s="1"/>
  <c r="C73" i="34"/>
  <c r="F73" i="34"/>
  <c r="G73" i="34" s="1"/>
  <c r="C85" i="34"/>
  <c r="F85" i="34"/>
  <c r="G85" i="34" s="1"/>
  <c r="C97" i="34"/>
  <c r="F97" i="34"/>
  <c r="G97" i="34" s="1"/>
  <c r="C109" i="34"/>
  <c r="F109" i="34"/>
  <c r="G109" i="34" s="1"/>
  <c r="D38" i="34"/>
  <c r="E38" i="34" s="1"/>
  <c r="D50" i="34"/>
  <c r="E50" i="34" s="1"/>
  <c r="D62" i="34"/>
  <c r="E62" i="34" s="1"/>
  <c r="D74" i="34"/>
  <c r="E74" i="34" s="1"/>
  <c r="D86" i="34"/>
  <c r="E86" i="34" s="1"/>
  <c r="D98" i="34"/>
  <c r="E98" i="34" s="1"/>
  <c r="D110" i="34"/>
  <c r="E110" i="34" s="1"/>
  <c r="C39" i="34"/>
  <c r="E39" i="34" s="1"/>
  <c r="F39" i="34"/>
  <c r="G39" i="34" s="1"/>
  <c r="C51" i="34"/>
  <c r="E51" i="34" s="1"/>
  <c r="F51" i="34"/>
  <c r="G51" i="34" s="1"/>
  <c r="C63" i="34"/>
  <c r="E63" i="34" s="1"/>
  <c r="F63" i="34"/>
  <c r="G63" i="34" s="1"/>
  <c r="C75" i="34"/>
  <c r="E75" i="34" s="1"/>
  <c r="F75" i="34"/>
  <c r="G75" i="34" s="1"/>
  <c r="C87" i="34"/>
  <c r="E87" i="34" s="1"/>
  <c r="F87" i="34"/>
  <c r="G87" i="34" s="1"/>
  <c r="C99" i="34"/>
  <c r="E99" i="34" s="1"/>
  <c r="F99" i="34"/>
  <c r="G99" i="34" s="1"/>
  <c r="C111" i="34"/>
  <c r="E111" i="34" s="1"/>
  <c r="F111" i="34"/>
  <c r="G111" i="34" s="1"/>
  <c r="M28" i="46"/>
  <c r="L28" i="46"/>
  <c r="M29" i="47"/>
  <c r="L29" i="47"/>
  <c r="L29" i="33"/>
  <c r="K29" i="33"/>
  <c r="M27" i="49"/>
  <c r="L27" i="49"/>
  <c r="I65" i="6"/>
  <c r="J54" i="6"/>
  <c r="I109" i="6"/>
  <c r="J47" i="6"/>
  <c r="J27" i="47"/>
  <c r="K28" i="46"/>
  <c r="J28" i="48"/>
  <c r="J30" i="33"/>
  <c r="J29" i="47"/>
  <c r="K27" i="46"/>
  <c r="K29" i="48"/>
  <c r="M30" i="48"/>
  <c r="H48" i="23"/>
  <c r="G49" i="23"/>
  <c r="H50" i="23"/>
  <c r="I51" i="23"/>
  <c r="F110" i="34"/>
  <c r="G110" i="34" s="1"/>
  <c r="D109" i="34"/>
  <c r="E109" i="34" s="1"/>
  <c r="C108" i="34"/>
  <c r="F106" i="34"/>
  <c r="G106" i="34" s="1"/>
  <c r="D105" i="34"/>
  <c r="C104" i="34"/>
  <c r="F102" i="34"/>
  <c r="G102" i="34" s="1"/>
  <c r="D101" i="34"/>
  <c r="C100" i="34"/>
  <c r="F98" i="34"/>
  <c r="G98" i="34" s="1"/>
  <c r="D97" i="34"/>
  <c r="C96" i="34"/>
  <c r="F94" i="34"/>
  <c r="G94" i="34" s="1"/>
  <c r="D93" i="34"/>
  <c r="C92" i="34"/>
  <c r="F90" i="34"/>
  <c r="G90" i="34" s="1"/>
  <c r="D89" i="34"/>
  <c r="C88" i="34"/>
  <c r="F86" i="34"/>
  <c r="G86" i="34" s="1"/>
  <c r="D85" i="34"/>
  <c r="C84" i="34"/>
  <c r="F82" i="34"/>
  <c r="G82" i="34" s="1"/>
  <c r="D81" i="34"/>
  <c r="C80" i="34"/>
  <c r="F78" i="34"/>
  <c r="G78" i="34" s="1"/>
  <c r="D77" i="34"/>
  <c r="C76" i="34"/>
  <c r="F74" i="34"/>
  <c r="G74" i="34" s="1"/>
  <c r="D73" i="34"/>
  <c r="C72" i="34"/>
  <c r="F70" i="34"/>
  <c r="G70" i="34" s="1"/>
  <c r="D69" i="34"/>
  <c r="C68" i="34"/>
  <c r="F66" i="34"/>
  <c r="G66" i="34" s="1"/>
  <c r="D65" i="34"/>
  <c r="C64" i="34"/>
  <c r="F62" i="34"/>
  <c r="G62" i="34" s="1"/>
  <c r="D61" i="34"/>
  <c r="C60" i="34"/>
  <c r="F58" i="34"/>
  <c r="G58" i="34" s="1"/>
  <c r="D57" i="34"/>
  <c r="C56" i="34"/>
  <c r="F54" i="34"/>
  <c r="G54" i="34" s="1"/>
  <c r="D53" i="34"/>
  <c r="C52" i="34"/>
  <c r="F50" i="34"/>
  <c r="G50" i="34" s="1"/>
  <c r="D49" i="34"/>
  <c r="C48" i="34"/>
  <c r="F46" i="34"/>
  <c r="G46" i="34" s="1"/>
  <c r="D45" i="34"/>
  <c r="C44" i="34"/>
  <c r="F42" i="34"/>
  <c r="G42" i="34" s="1"/>
  <c r="D41" i="34"/>
  <c r="C40" i="34"/>
  <c r="F38" i="34"/>
  <c r="G38" i="34" s="1"/>
  <c r="D37" i="34"/>
  <c r="C36" i="34"/>
  <c r="F34" i="34"/>
  <c r="G34" i="34" s="1"/>
  <c r="D33" i="34"/>
  <c r="C32" i="34"/>
  <c r="F30" i="34"/>
  <c r="G30" i="34" s="1"/>
  <c r="D29" i="34"/>
  <c r="D28" i="34"/>
  <c r="E77" i="38"/>
  <c r="E52" i="38"/>
  <c r="K88" i="6"/>
  <c r="E44" i="38"/>
  <c r="K41" i="6"/>
  <c r="I30" i="6"/>
  <c r="J63" i="6"/>
  <c r="J76" i="6"/>
  <c r="J87" i="6"/>
  <c r="K76" i="6"/>
  <c r="I99" i="6"/>
  <c r="I79" i="6"/>
  <c r="I76" i="6"/>
  <c r="I31" i="6"/>
  <c r="I91" i="6"/>
  <c r="J52" i="6"/>
  <c r="I103" i="6"/>
  <c r="J82" i="6"/>
  <c r="K87" i="6"/>
  <c r="J40" i="6"/>
  <c r="J88" i="6"/>
  <c r="K64" i="6"/>
  <c r="K100" i="6"/>
  <c r="I53" i="6"/>
  <c r="I77" i="6"/>
  <c r="I105" i="6"/>
  <c r="I57" i="6"/>
  <c r="I45" i="6"/>
  <c r="I93" i="6"/>
  <c r="K46" i="6"/>
  <c r="K70" i="6"/>
  <c r="K34" i="6"/>
  <c r="J50" i="6"/>
  <c r="E137" i="38"/>
  <c r="I27" i="6"/>
  <c r="I55" i="6"/>
  <c r="K67" i="6"/>
  <c r="I34" i="6"/>
  <c r="I59" i="6"/>
  <c r="J107" i="6"/>
  <c r="I61" i="6"/>
  <c r="K72" i="6"/>
  <c r="E102" i="38"/>
  <c r="E90" i="38"/>
  <c r="J27" i="6"/>
  <c r="J75" i="6"/>
  <c r="J53" i="6"/>
  <c r="I101" i="6"/>
  <c r="K40" i="6"/>
  <c r="I68" i="6"/>
  <c r="K44" i="6"/>
  <c r="K92" i="6"/>
  <c r="J106" i="6"/>
  <c r="I83" i="6"/>
  <c r="K101" i="6"/>
  <c r="I81" i="6"/>
  <c r="E103" i="38"/>
  <c r="I63" i="6"/>
  <c r="I75" i="6"/>
  <c r="K52" i="6"/>
  <c r="I41" i="6"/>
  <c r="I67" i="6"/>
  <c r="K63" i="6"/>
  <c r="I54" i="6"/>
  <c r="I39" i="6"/>
  <c r="K28" i="6"/>
  <c r="K51" i="6" l="1"/>
  <c r="E86" i="38"/>
  <c r="K33" i="6"/>
  <c r="K39" i="6"/>
  <c r="K43" i="6"/>
  <c r="J86" i="6"/>
  <c r="E147" i="38"/>
  <c r="K59" i="6"/>
  <c r="E33" i="34"/>
  <c r="E89" i="34"/>
  <c r="E100" i="38"/>
  <c r="E105" i="38"/>
  <c r="E44" i="34"/>
  <c r="I28" i="6"/>
  <c r="I102" i="6"/>
  <c r="J64" i="6"/>
  <c r="E49" i="34"/>
  <c r="E33" i="38"/>
  <c r="K45" i="6"/>
  <c r="E81" i="34"/>
  <c r="I36" i="6"/>
  <c r="K29" i="6"/>
  <c r="E34" i="38"/>
  <c r="K103" i="6"/>
  <c r="K99" i="6"/>
  <c r="E68" i="34"/>
  <c r="E57" i="34"/>
  <c r="E65" i="34"/>
  <c r="E93" i="34"/>
  <c r="E53" i="34"/>
  <c r="K35" i="6"/>
  <c r="E77" i="34"/>
  <c r="E79" i="38"/>
  <c r="J81" i="6"/>
  <c r="I80" i="6"/>
  <c r="J93" i="6"/>
  <c r="J37" i="6"/>
  <c r="K91" i="6"/>
  <c r="E29" i="34"/>
  <c r="E40" i="34"/>
  <c r="E64" i="34"/>
  <c r="E69" i="34"/>
  <c r="I46" i="6"/>
  <c r="E96" i="34"/>
  <c r="E94" i="38"/>
  <c r="E41" i="34"/>
  <c r="E73" i="34"/>
  <c r="E105" i="34"/>
  <c r="J65" i="6"/>
  <c r="E83" i="38"/>
  <c r="E92" i="34"/>
  <c r="E48" i="34"/>
  <c r="E97" i="34"/>
  <c r="K77" i="6"/>
  <c r="E130" i="38"/>
  <c r="E45" i="34"/>
  <c r="E88" i="34"/>
  <c r="E61" i="34"/>
  <c r="E72" i="34"/>
  <c r="K49" i="6"/>
  <c r="E92" i="38"/>
  <c r="E37" i="34"/>
  <c r="E101" i="34"/>
  <c r="E85" i="34"/>
  <c r="E89" i="38"/>
  <c r="E121" i="38"/>
  <c r="E133" i="38"/>
  <c r="I96" i="6"/>
  <c r="I72" i="6"/>
  <c r="J105" i="6"/>
  <c r="E28" i="34"/>
  <c r="E60" i="34"/>
  <c r="K83" i="6"/>
  <c r="I98" i="6"/>
  <c r="J85" i="6"/>
  <c r="K97" i="6"/>
  <c r="E111" i="38"/>
  <c r="E32" i="38"/>
  <c r="K89" i="6"/>
  <c r="I66" i="6"/>
  <c r="E117" i="38"/>
  <c r="E68" i="38"/>
  <c r="E54" i="38"/>
  <c r="E123" i="38"/>
  <c r="I100" i="6"/>
  <c r="I110" i="6"/>
  <c r="J110" i="6"/>
  <c r="J84" i="6"/>
  <c r="I84" i="6"/>
  <c r="J60" i="6"/>
  <c r="I60" i="6"/>
  <c r="J32" i="6"/>
  <c r="I32" i="6"/>
  <c r="I90" i="6"/>
  <c r="J90" i="6"/>
  <c r="E108" i="34"/>
  <c r="E84" i="34"/>
  <c r="E36" i="34"/>
  <c r="E104" i="34"/>
  <c r="E80" i="34"/>
  <c r="E56" i="34"/>
  <c r="E32" i="34"/>
  <c r="E100" i="34"/>
  <c r="E76" i="34"/>
  <c r="E52" i="34"/>
  <c r="K71" i="6"/>
  <c r="E110" i="38"/>
  <c r="E47" i="38"/>
  <c r="K55" i="6"/>
  <c r="J100" i="6"/>
  <c r="E42" i="38"/>
  <c r="E29" i="38"/>
  <c r="E63" i="38"/>
  <c r="E73" i="38"/>
  <c r="J74" i="6"/>
  <c r="I74" i="6"/>
  <c r="I62" i="6"/>
  <c r="K61" i="6"/>
  <c r="E97" i="38"/>
  <c r="I58" i="6"/>
  <c r="J58" i="6"/>
  <c r="I104" i="6"/>
  <c r="E143" i="38"/>
  <c r="E69" i="38"/>
  <c r="E78" i="38"/>
  <c r="E125" i="38"/>
  <c r="K27" i="31" l="1"/>
  <c r="L27" i="31"/>
  <c r="J30" i="31"/>
  <c r="K30" i="31"/>
  <c r="L30" i="31"/>
  <c r="J36" i="31"/>
  <c r="L31" i="31"/>
  <c r="K36" i="31"/>
  <c r="L43" i="31"/>
  <c r="J43" i="31"/>
  <c r="K42" i="31"/>
  <c r="L38" i="31"/>
  <c r="J38" i="31"/>
  <c r="K37" i="31"/>
  <c r="K43" i="31"/>
  <c r="K32" i="31"/>
  <c r="L48" i="31"/>
  <c r="L36" i="31"/>
  <c r="K31" i="31"/>
  <c r="L41" i="31"/>
  <c r="J37" i="31"/>
  <c r="J35" i="31"/>
  <c r="K48" i="31"/>
  <c r="E34" i="31"/>
  <c r="H40" i="31"/>
  <c r="L44" i="31"/>
  <c r="L42" i="31"/>
  <c r="G29" i="31"/>
  <c r="J44" i="31"/>
  <c r="E40" i="31"/>
  <c r="J41" i="31"/>
  <c r="J27" i="31"/>
  <c r="L35" i="31"/>
  <c r="H34" i="31"/>
  <c r="E29" i="31"/>
  <c r="K44" i="31"/>
  <c r="J48" i="31"/>
  <c r="K41" i="31"/>
  <c r="G40" i="31"/>
  <c r="J31" i="31"/>
  <c r="F29" i="31"/>
  <c r="F34" i="31"/>
  <c r="J42" i="31"/>
  <c r="K38" i="31"/>
  <c r="L37" i="31"/>
  <c r="G34" i="31"/>
  <c r="K35" i="31"/>
  <c r="J32" i="31"/>
  <c r="H29" i="31"/>
  <c r="L32" i="31"/>
  <c r="F40" i="31"/>
  <c r="H46" i="31" l="1"/>
  <c r="E46" i="31"/>
  <c r="G46" i="31"/>
  <c r="F46" i="31"/>
  <c r="J34" i="31"/>
  <c r="L40" i="31"/>
  <c r="K34" i="31"/>
  <c r="J40" i="31"/>
  <c r="L29" i="31"/>
  <c r="L34" i="31"/>
  <c r="K40" i="31"/>
  <c r="K29" i="31"/>
  <c r="J29" i="31"/>
  <c r="J46" i="31" l="1"/>
  <c r="K46" i="31"/>
  <c r="L46" i="31"/>
  <c r="J37" i="24"/>
  <c r="J31" i="24"/>
  <c r="J35" i="24"/>
  <c r="I34" i="24"/>
  <c r="I43" i="24"/>
  <c r="I27" i="24"/>
  <c r="J43" i="24"/>
  <c r="D46" i="24"/>
  <c r="H47" i="24"/>
  <c r="H35" i="24"/>
  <c r="J47" i="24"/>
  <c r="I37" i="24"/>
  <c r="I39" i="24"/>
  <c r="I29" i="24"/>
  <c r="H43" i="24"/>
  <c r="H40" i="24"/>
  <c r="I33" i="24"/>
  <c r="J39" i="24"/>
  <c r="I42" i="24"/>
  <c r="I45" i="24"/>
  <c r="H41" i="24"/>
  <c r="J44" i="24"/>
  <c r="J40" i="24"/>
  <c r="H31" i="24"/>
  <c r="J45" i="24"/>
  <c r="I31" i="24"/>
  <c r="I35" i="24"/>
  <c r="I44" i="24"/>
  <c r="I40" i="24"/>
  <c r="J32" i="24"/>
  <c r="J28" i="24"/>
  <c r="I28" i="24"/>
  <c r="J27" i="24"/>
  <c r="H42" i="24"/>
  <c r="H38" i="24"/>
  <c r="J33" i="24"/>
  <c r="J41" i="24"/>
  <c r="J38" i="24"/>
  <c r="H44" i="24"/>
  <c r="H37" i="24"/>
  <c r="I47" i="24"/>
  <c r="E46" i="24"/>
  <c r="I36" i="24"/>
  <c r="H39" i="24"/>
  <c r="J42" i="24"/>
  <c r="J36" i="24"/>
  <c r="I41" i="24"/>
  <c r="I38" i="24"/>
  <c r="J30" i="24"/>
  <c r="J29" i="24"/>
  <c r="H29" i="24"/>
  <c r="H32" i="24"/>
  <c r="I32" i="24"/>
  <c r="H27" i="24"/>
  <c r="C46" i="24"/>
  <c r="H45" i="24"/>
  <c r="F46" i="24"/>
  <c r="H34" i="24"/>
  <c r="J34" i="24"/>
  <c r="H33" i="24"/>
  <c r="H36" i="24"/>
  <c r="H30" i="24"/>
  <c r="I30" i="24"/>
  <c r="H28" i="24"/>
  <c r="I46" i="24" l="1"/>
  <c r="J46" i="24"/>
  <c r="H46" i="24"/>
</calcChain>
</file>

<file path=xl/sharedStrings.xml><?xml version="1.0" encoding="utf-8"?>
<sst xmlns="http://schemas.openxmlformats.org/spreadsheetml/2006/main" count="795" uniqueCount="406">
  <si>
    <t>Forecast</t>
  </si>
  <si>
    <t>Annual</t>
  </si>
  <si>
    <t>Month</t>
  </si>
  <si>
    <t>WTI</t>
  </si>
  <si>
    <t>Retail</t>
  </si>
  <si>
    <t>Gasoline</t>
  </si>
  <si>
    <t>Residential</t>
  </si>
  <si>
    <t>Henry Hub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</si>
  <si>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</si>
  <si>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</si>
  <si>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</si>
  <si>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</si>
  <si>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</si>
  <si>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</si>
  <si>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</si>
  <si>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</si>
  <si>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</si>
  <si>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</si>
  <si>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FSU and Eastern Europe</t>
  </si>
  <si>
    <t>Diesel</t>
  </si>
  <si>
    <t>Energy</t>
  </si>
  <si>
    <t>Expenditures</t>
  </si>
  <si>
    <t>as % of GDP</t>
  </si>
  <si>
    <t>Range</t>
  </si>
  <si>
    <t>Supply</t>
  </si>
  <si>
    <t>World</t>
  </si>
  <si>
    <t>China</t>
  </si>
  <si>
    <t>U.S.</t>
  </si>
  <si>
    <t>Demand</t>
  </si>
  <si>
    <t>Non-OPEC</t>
  </si>
  <si>
    <t>Quarter</t>
  </si>
  <si>
    <t>Capacity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</si>
  <si>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</si>
  <si>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</si>
  <si>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</si>
  <si>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</si>
  <si>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</si>
  <si>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</si>
  <si>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</si>
  <si>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>Russia and Caspian Sea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</si>
  <si>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</si>
  <si>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</si>
  <si>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</si>
  <si>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</si>
  <si>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</si>
  <si>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</si>
  <si>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</si>
  <si>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</si>
  <si>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North Sea</t>
  </si>
  <si>
    <t>Other Non-OPEC</t>
  </si>
  <si>
    <t>World Total</t>
  </si>
  <si>
    <t>Surplus</t>
  </si>
  <si>
    <t>Non-OECD Asia</t>
  </si>
  <si>
    <t>Refiner</t>
  </si>
  <si>
    <t>Cost of Oil</t>
  </si>
  <si>
    <t xml:space="preserve">   Turkmenistan</t>
  </si>
  <si>
    <t>Total Winter</t>
  </si>
  <si>
    <t>Total Summer</t>
  </si>
  <si>
    <t>Coal</t>
  </si>
  <si>
    <t>Petroleum</t>
  </si>
  <si>
    <t>(Million bbls per day)</t>
  </si>
  <si>
    <t>($ per bbl)</t>
  </si>
  <si>
    <t>Change from Previous Year</t>
  </si>
  <si>
    <t>Upper</t>
  </si>
  <si>
    <t>Cooling Degree-Days</t>
  </si>
  <si>
    <t>Heating Degree-Days</t>
  </si>
  <si>
    <t>Stock</t>
  </si>
  <si>
    <t>Level</t>
  </si>
  <si>
    <t>Normal Range for Chart</t>
  </si>
  <si>
    <t>Distillate</t>
  </si>
  <si>
    <t>Natural Gas Prices</t>
  </si>
  <si>
    <t>(Dollars per thousand cubic feet)</t>
  </si>
  <si>
    <t>Annual Consumption (Million barrels per day)</t>
  </si>
  <si>
    <t>Annual Production (Million barrels per day)</t>
  </si>
  <si>
    <t>Consumption Growth (Million barrels per day)</t>
  </si>
  <si>
    <t>Production Growth (Million barrels per day)</t>
  </si>
  <si>
    <t>Inventories (Million barrels)</t>
  </si>
  <si>
    <t>U.S. Working Natural Gas in Storage
(billion cubic feet)</t>
  </si>
  <si>
    <t>Storage</t>
  </si>
  <si>
    <t>Deviation*</t>
  </si>
  <si>
    <t xml:space="preserve">  </t>
  </si>
  <si>
    <t>*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</si>
  <si>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</si>
  <si>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</si>
  <si>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</si>
  <si>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</si>
  <si>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</si>
  <si>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</si>
  <si>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</si>
  <si>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</si>
  <si>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</si>
  <si>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</si>
  <si>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</si>
  <si>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</si>
  <si>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</si>
  <si>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Total consumption</t>
  </si>
  <si>
    <t>Retail and general industry</t>
  </si>
  <si>
    <t>Coke plants</t>
  </si>
  <si>
    <t>Motor gasoline</t>
  </si>
  <si>
    <t>Jet fuel</t>
  </si>
  <si>
    <t>Distillate fuel</t>
  </si>
  <si>
    <t>Difference</t>
  </si>
  <si>
    <t>Ethanol</t>
  </si>
  <si>
    <t>Production (million barrels per day)</t>
  </si>
  <si>
    <t>Short</t>
  </si>
  <si>
    <t>Tons</t>
  </si>
  <si>
    <t>Electric Power Sector Coal Stocks</t>
  </si>
  <si>
    <t>Nuclear</t>
  </si>
  <si>
    <t>Total Non-OPEC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</si>
  <si>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</si>
  <si>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</si>
  <si>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</si>
  <si>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</si>
  <si>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</si>
  <si>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</si>
  <si>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</si>
  <si>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</si>
  <si>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</si>
  <si>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</si>
  <si>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Production</t>
  </si>
  <si>
    <t>History</t>
  </si>
  <si>
    <t>Crude oil</t>
  </si>
  <si>
    <t>Biodiesel</t>
  </si>
  <si>
    <t>Total Consumption (bcf per day)</t>
  </si>
  <si>
    <t>Consumption (billion cubic feet per day)</t>
  </si>
  <si>
    <t>Electric power</t>
  </si>
  <si>
    <t>Industrial</t>
  </si>
  <si>
    <t>Residential and commercial</t>
  </si>
  <si>
    <t>Consumption Growth (bcf per day)</t>
  </si>
  <si>
    <t>Consumption (million short tons)</t>
  </si>
  <si>
    <t>Consumption Growth (million short tons)</t>
  </si>
  <si>
    <t>Total Consumption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</si>
  <si>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</si>
  <si>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</si>
  <si>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</si>
  <si>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</si>
  <si>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</si>
  <si>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</si>
  <si>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Total Production (million short tons)</t>
  </si>
  <si>
    <t>Residential sales</t>
  </si>
  <si>
    <t>Industrial sales</t>
  </si>
  <si>
    <t>Direct use of electricity</t>
  </si>
  <si>
    <t>Consumption (million kilowatthours per day)</t>
  </si>
  <si>
    <t>Commercial and transportation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</si>
  <si>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</si>
  <si>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Consumption Growth (million barrels per day)</t>
  </si>
  <si>
    <t>Consumption (million barrels per day)</t>
  </si>
  <si>
    <t>Total Consumption (million bbl/day)</t>
  </si>
  <si>
    <t>OECD*</t>
  </si>
  <si>
    <t>Note: Labels show percentage share of total generation provided by coal and natural gas.</t>
  </si>
  <si>
    <t>Residential Price</t>
  </si>
  <si>
    <t>Federal Gulf of Mexico</t>
  </si>
  <si>
    <t>Net Imports</t>
  </si>
  <si>
    <t>U.S. excluding Gulf of Mexico</t>
  </si>
  <si>
    <t>Production / Imports (billion cubic feet per day)</t>
  </si>
  <si>
    <t>Annual Growth (bcf per day)</t>
  </si>
  <si>
    <t>U.S. Marketed Production (bcf per day)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</si>
  <si>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</si>
  <si>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</si>
  <si>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</si>
  <si>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</si>
  <si>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</si>
  <si>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</si>
  <si>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</si>
  <si>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                                                                                                                                                                    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</si>
  <si>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</si>
  <si>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</si>
  <si>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</si>
  <si>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</si>
  <si>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</si>
  <si>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</si>
  <si>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</si>
  <si>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Other biomass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</si>
  <si>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</si>
  <si>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</si>
  <si>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</si>
  <si>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</si>
  <si>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</si>
  <si>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</si>
  <si>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</si>
  <si>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</si>
  <si>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</si>
  <si>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</si>
  <si>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</si>
  <si>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</si>
  <si>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Stock Change</t>
  </si>
  <si>
    <t>and Balance</t>
  </si>
  <si>
    <t>Crude oil price is composite refiner acquisition cost.  Retail prices include state and federal taxes.</t>
  </si>
  <si>
    <t>United States</t>
  </si>
  <si>
    <t>Canada</t>
  </si>
  <si>
    <t>Brazil</t>
  </si>
  <si>
    <t>Colombia</t>
  </si>
  <si>
    <t>Russia</t>
  </si>
  <si>
    <t>Vietnam</t>
  </si>
  <si>
    <t>Kazakhstan</t>
  </si>
  <si>
    <t>Malaysia</t>
  </si>
  <si>
    <t>India</t>
  </si>
  <si>
    <t>Gabon</t>
  </si>
  <si>
    <t>Oman</t>
  </si>
  <si>
    <t>Australia</t>
  </si>
  <si>
    <t>Egypt</t>
  </si>
  <si>
    <t>Azerbaijan</t>
  </si>
  <si>
    <t>United Kingdom</t>
  </si>
  <si>
    <t>Mexico</t>
  </si>
  <si>
    <t>Syria</t>
  </si>
  <si>
    <t>Norway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</si>
  <si>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</si>
  <si>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</si>
  <si>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</si>
  <si>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</si>
  <si>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</si>
  <si>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</si>
  <si>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</si>
  <si>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</si>
  <si>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</si>
  <si>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</si>
  <si>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</si>
  <si>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</si>
  <si>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</si>
  <si>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</si>
  <si>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</si>
  <si>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</si>
  <si>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</si>
  <si>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</si>
  <si>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</si>
  <si>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</si>
  <si>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</si>
  <si>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</si>
  <si>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</si>
  <si>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</si>
  <si>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</si>
  <si>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</si>
  <si>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</si>
  <si>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</si>
  <si>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</si>
  <si>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</si>
  <si>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</si>
  <si>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</si>
  <si>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</si>
  <si>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</si>
  <si>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</si>
  <si>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</si>
  <si>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</si>
  <si>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</si>
  <si>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</si>
  <si>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</si>
  <si>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</si>
  <si>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</si>
  <si>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</si>
  <si>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</si>
  <si>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</si>
  <si>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</si>
  <si>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</si>
  <si>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</si>
  <si>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</si>
  <si>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</si>
  <si>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</si>
  <si>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</si>
  <si>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</si>
  <si>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</si>
  <si>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</si>
  <si>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</si>
  <si>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</si>
  <si>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</si>
  <si>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</si>
  <si>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</si>
  <si>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</si>
  <si>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</si>
  <si>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</si>
  <si>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</si>
  <si>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</si>
  <si>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</si>
  <si>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</si>
  <si>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Index</t>
  </si>
  <si>
    <t>Change</t>
  </si>
  <si>
    <t>Real</t>
  </si>
  <si>
    <t>Disposable</t>
  </si>
  <si>
    <t>Income</t>
  </si>
  <si>
    <t>*  Countries belonging to the Organization for Economic Cooperation and Development</t>
  </si>
  <si>
    <t>Consumption</t>
  </si>
  <si>
    <t>Iran</t>
  </si>
  <si>
    <t>Libya</t>
  </si>
  <si>
    <t>Nigeria</t>
  </si>
  <si>
    <t>Iraq</t>
  </si>
  <si>
    <t>Yemen</t>
  </si>
  <si>
    <t>Argentina</t>
  </si>
  <si>
    <t>Indonesia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</si>
  <si>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</si>
  <si>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</si>
  <si>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</si>
  <si>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</si>
  <si>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</si>
  <si>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Natural gas plant liquids</t>
  </si>
  <si>
    <t>Degree days calculated by applying contemporaneous population weights to state-level data from NOAA.</t>
  </si>
  <si>
    <t>Estimated Unplanned Crude Oil Production Outages million bbls/day)</t>
  </si>
  <si>
    <t>Estimated Unplanned Crude Oil Production Outages (million bbls/day)</t>
  </si>
  <si>
    <t>Kuwait</t>
  </si>
  <si>
    <t>Saudi</t>
  </si>
  <si>
    <t>Arabia</t>
  </si>
  <si>
    <t>Total Consumption (million kWh/day)</t>
  </si>
  <si>
    <t>Ghana</t>
  </si>
  <si>
    <t>Countries Included in "Other" Category</t>
  </si>
  <si>
    <t>OECD Commercial Stocks of Crude Oil and Other Liquids</t>
  </si>
  <si>
    <t>Days of</t>
  </si>
  <si>
    <t>Peru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</si>
  <si>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</si>
  <si>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</si>
  <si>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</si>
  <si>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</si>
  <si>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</si>
  <si>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</si>
  <si>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</si>
  <si>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Estimated unplanned crude oil production outages among OPEC producers</t>
  </si>
  <si>
    <t>Estimated unplanned crude oil production disruptions among non-OPEC producers</t>
  </si>
  <si>
    <t>World liquid fuels consumption</t>
  </si>
  <si>
    <t>World liquid fuels consumption growth</t>
  </si>
  <si>
    <t>World crude oil and liquid fuels production growth</t>
  </si>
  <si>
    <t>Non-OPEC crude oil and liquid fuels production growth</t>
  </si>
  <si>
    <t>OPEC surplus crude oil production capacity</t>
  </si>
  <si>
    <t>OECD commercial stocks of crude oil and other liquids (days of supply)</t>
  </si>
  <si>
    <t>U.S. crude oil and liquid fuels production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</si>
  <si>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</si>
  <si>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</si>
  <si>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</si>
  <si>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</si>
  <si>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natural gas production and imports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</si>
  <si>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</si>
  <si>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</si>
  <si>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</si>
  <si>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</si>
  <si>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</si>
  <si>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</si>
  <si>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</si>
  <si>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</si>
  <si>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</si>
  <si>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economic assumptions</t>
  </si>
  <si>
    <t>U.S. total industrial production index</t>
  </si>
  <si>
    <t>U.S. disposable income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</si>
  <si>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</si>
  <si>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</si>
  <si>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</si>
  <si>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</si>
  <si>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</si>
  <si>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</si>
  <si>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</si>
  <si>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</si>
  <si>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</si>
  <si>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</si>
  <si>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World consumption and non-OPEC production growth</t>
  </si>
  <si>
    <t>West Texas Intermediate (WTI) crude oil price</t>
  </si>
  <si>
    <t>`</t>
  </si>
  <si>
    <t>Henry Hub natural gas price</t>
  </si>
  <si>
    <t>South Sudan</t>
  </si>
  <si>
    <t>Note: Outages for Norway and United Kingdom in 2014 are included in Other / North Sea category.</t>
  </si>
  <si>
    <t>Sudan / S. Sudan</t>
  </si>
  <si>
    <t>Total energy</t>
  </si>
  <si>
    <t>Note: Confidence interval derived from options market information for the 5 trading days ending Apr 5, 2018. Intervals not calculated for months with sparse trading in near-the-money options contracts.</t>
  </si>
  <si>
    <t>Short-Term Energy Outlook Figures, April 2018</t>
  </si>
  <si>
    <t>Short-Term Energy Outlook, April 2018</t>
  </si>
  <si>
    <t>Source: Short-Term Energy Outlook, April 2018, and CME Group.</t>
  </si>
  <si>
    <t>Source: Short-Term Energy Outlook, April 2018.</t>
  </si>
  <si>
    <t>Source: Short-Term Energy Outlook, April 2018, and Thomson Reuters.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</si>
  <si>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</si>
  <si>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</si>
  <si>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</si>
  <si>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</si>
  <si>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</si>
  <si>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</si>
  <si>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</si>
  <si>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</si>
  <si>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</si>
  <si>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</si>
  <si>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</si>
  <si>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</si>
  <si>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</si>
  <si>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</si>
  <si>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</si>
  <si>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</si>
  <si>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</si>
  <si>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</si>
  <si>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</si>
  <si>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</si>
  <si>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</si>
  <si>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</si>
  <si>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</si>
  <si>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</si>
  <si>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</si>
  <si>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</si>
  <si>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</si>
  <si>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</si>
  <si>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2007-2017 average</t>
  </si>
  <si>
    <t>2013 - 2017</t>
  </si>
  <si>
    <t>Note:  Colored band around days of supply of crude oil and other liquids stocks represents the range between the minimum and maximum from Jan. 2013 - Dec. 2017.</t>
  </si>
  <si>
    <t>Note:  Colored band around storage levels represents the range between the minimum and maximum from Jan. 2013 - Dec. 2017.</t>
  </si>
  <si>
    <t>Note:  Colored bands around storage levels represent the range between the minimum and maximum from Jan. 2013 - Dec. 2017.</t>
  </si>
  <si>
    <t>Deviation from 2013 - 2017 average</t>
  </si>
  <si>
    <t>2010-2017</t>
  </si>
  <si>
    <t>Note:  Colored band around stock levels represents the range between the minimum and maximum from Jan. 2010 - Dec. 2017.</t>
  </si>
  <si>
    <t>2008-2017 Avg</t>
  </si>
  <si>
    <t>Note: EIA calculations based on from the National Oceanic and Atmospheric Administration data. Horizontal lines indicate each month's prior 10-year average (2008-2017). Projections reflect NOAA's 14-16 month outlook.</t>
  </si>
  <si>
    <t>2015/16</t>
  </si>
  <si>
    <t>2016/17</t>
  </si>
  <si>
    <t>2017/18</t>
  </si>
  <si>
    <t>2018/19</t>
  </si>
  <si>
    <t>2008-2018 Avg</t>
  </si>
  <si>
    <t>Note: EIA calculations based on National Oceanic and Atmospheric Administration (NOAA) data. Horizontal lines indicate each month's prior 10-year average (Oct 2008 - Mar 2018). Projections reflect NOAA's 14-16 month outlook.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</si>
</sst>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#,##0.0"/>
    <numFmt numFmtId="170" formatCode="mm/dd/yy"/>
    <numFmt numFmtId="171" formatCode="[$-409]d\-mmm\-yy;@"/>
    <numFmt numFmtId="172" formatCode="#,##0.000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0" fontId="2" fillId="0" borderId="0"/>
    <xf numFmtId="0" fontId="1" fillId="0" borderId="0"/>
  </cellStyleXfs>
  <cellXfs count="222">
    <xf numFmtId="0" fontId="0" fillId="0" borderId="0" xfId="0"/>
    <xf numFmtId="164" fontId="0" fillId="0" borderId="0" xfId="0" quotePrefix="1" applyNumberFormat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0" fontId="0" fillId="0" borderId="0" xfId="0" quotePrefix="1"/>
    <xf numFmtId="14" fontId="0" fillId="0" borderId="0" xfId="0" applyNumberFormat="1"/>
    <xf numFmtId="0" fontId="0" fillId="0" borderId="1" xfId="0" applyBorder="1"/>
    <xf numFmtId="0" fontId="0" fillId="0" borderId="1" xfId="0" applyNumberFormat="1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64" fontId="0" fillId="0" borderId="0" xfId="0" applyNumberFormat="1" applyAlignment="1">
      <alignment horizontal="right"/>
    </xf>
    <xf numFmtId="1" fontId="0" fillId="0" borderId="0" xfId="0" applyNumberFormat="1"/>
    <xf numFmtId="4" fontId="0" fillId="0" borderId="0" xfId="0" applyNumberFormat="1"/>
    <xf numFmtId="0" fontId="0" fillId="0" borderId="1" xfId="0" applyFill="1" applyBorder="1"/>
    <xf numFmtId="0" fontId="0" fillId="0" borderId="0" xfId="0" applyFill="1"/>
    <xf numFmtId="0" fontId="0" fillId="0" borderId="2" xfId="0" applyBorder="1" applyAlignment="1">
      <alignment horizontal="right"/>
    </xf>
    <xf numFmtId="168" fontId="0" fillId="0" borderId="0" xfId="0" applyNumberFormat="1"/>
    <xf numFmtId="0" fontId="0" fillId="0" borderId="3" xfId="0" applyBorder="1"/>
    <xf numFmtId="0" fontId="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68" fontId="0" fillId="0" borderId="0" xfId="0" applyNumberFormat="1" applyAlignment="1"/>
    <xf numFmtId="1" fontId="0" fillId="0" borderId="0" xfId="0" applyNumberFormat="1" applyFill="1"/>
    <xf numFmtId="170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1" fontId="6" fillId="0" borderId="0" xfId="0" applyNumberFormat="1" applyFont="1" applyFill="1"/>
    <xf numFmtId="2" fontId="2" fillId="0" borderId="0" xfId="0" applyNumberFormat="1" applyFont="1"/>
    <xf numFmtId="168" fontId="2" fillId="0" borderId="0" xfId="0" applyNumberFormat="1" applyFont="1"/>
    <xf numFmtId="0" fontId="2" fillId="0" borderId="0" xfId="0" applyFont="1"/>
    <xf numFmtId="0" fontId="2" fillId="0" borderId="0" xfId="0" applyFont="1" applyBorder="1" applyAlignment="1">
      <alignment horizontal="right"/>
    </xf>
    <xf numFmtId="166" fontId="2" fillId="0" borderId="0" xfId="0" applyNumberFormat="1" applyFont="1"/>
    <xf numFmtId="2" fontId="0" fillId="0" borderId="1" xfId="0" applyNumberFormat="1" applyBorder="1" applyAlignment="1">
      <alignment horizontal="left"/>
    </xf>
    <xf numFmtId="2" fontId="7" fillId="0" borderId="0" xfId="0" applyNumberFormat="1" applyFont="1" applyAlignment="1">
      <alignment horizontal="right"/>
    </xf>
    <xf numFmtId="2" fontId="7" fillId="0" borderId="1" xfId="0" applyNumberFormat="1" applyFont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8" fillId="0" borderId="0" xfId="0" applyFont="1"/>
    <xf numFmtId="0" fontId="8" fillId="0" borderId="1" xfId="0" applyFont="1" applyFill="1" applyBorder="1" applyAlignment="1">
      <alignment horizontal="right"/>
    </xf>
    <xf numFmtId="0" fontId="8" fillId="0" borderId="1" xfId="0" applyFont="1" applyBorder="1"/>
    <xf numFmtId="0" fontId="8" fillId="0" borderId="0" xfId="0" applyFont="1" applyAlignment="1">
      <alignment horizontal="left"/>
    </xf>
    <xf numFmtId="0" fontId="8" fillId="0" borderId="1" xfId="0" applyNumberFormat="1" applyFont="1" applyBorder="1"/>
    <xf numFmtId="0" fontId="8" fillId="0" borderId="0" xfId="0" applyFont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8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" fillId="0" borderId="0" xfId="2" quotePrefix="1" applyNumberFormat="1" applyFont="1"/>
    <xf numFmtId="0" fontId="0" fillId="0" borderId="1" xfId="0" applyFill="1" applyBorder="1" applyAlignment="1">
      <alignment horizontal="center" wrapText="1"/>
    </xf>
    <xf numFmtId="165" fontId="4" fillId="0" borderId="0" xfId="0" applyNumberFormat="1" applyFont="1"/>
    <xf numFmtId="0" fontId="5" fillId="2" borderId="0" xfId="0" applyFont="1" applyFill="1"/>
    <xf numFmtId="0" fontId="0" fillId="2" borderId="0" xfId="0" applyFill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Fill="1" applyBorder="1" applyAlignment="1">
      <alignment horizontal="center"/>
    </xf>
    <xf numFmtId="2" fontId="9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0" fontId="4" fillId="0" borderId="0" xfId="0" applyFont="1"/>
    <xf numFmtId="164" fontId="9" fillId="0" borderId="0" xfId="0" applyNumberFormat="1" applyFont="1" applyBorder="1" applyAlignment="1">
      <alignment horizontal="right"/>
    </xf>
    <xf numFmtId="164" fontId="9" fillId="0" borderId="1" xfId="0" applyNumberFormat="1" applyFont="1" applyBorder="1" applyAlignment="1">
      <alignment horizontal="right"/>
    </xf>
    <xf numFmtId="171" fontId="0" fillId="0" borderId="0" xfId="0" applyNumberFormat="1" applyAlignment="1">
      <alignment horizontal="left"/>
    </xf>
    <xf numFmtId="0" fontId="0" fillId="0" borderId="0" xfId="0" applyNumberFormat="1" applyBorder="1"/>
    <xf numFmtId="2" fontId="9" fillId="0" borderId="2" xfId="0" applyNumberFormat="1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66" fontId="9" fillId="0" borderId="2" xfId="0" applyNumberFormat="1" applyFont="1" applyBorder="1" applyAlignment="1">
      <alignment horizontal="center"/>
    </xf>
    <xf numFmtId="166" fontId="9" fillId="0" borderId="0" xfId="0" applyNumberFormat="1" applyFont="1" applyBorder="1" applyAlignment="1">
      <alignment horizontal="center"/>
    </xf>
    <xf numFmtId="166" fontId="9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" fillId="0" borderId="1" xfId="0" applyNumberFormat="1" applyFont="1" applyBorder="1"/>
    <xf numFmtId="168" fontId="0" fillId="0" borderId="1" xfId="0" applyNumberFormat="1" applyBorder="1"/>
    <xf numFmtId="168" fontId="2" fillId="0" borderId="1" xfId="0" applyNumberFormat="1" applyFont="1" applyBorder="1"/>
    <xf numFmtId="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/>
    </xf>
    <xf numFmtId="168" fontId="0" fillId="0" borderId="1" xfId="0" applyNumberFormat="1" applyBorder="1" applyAlignment="1"/>
    <xf numFmtId="1" fontId="0" fillId="0" borderId="1" xfId="0" applyNumberFormat="1" applyBorder="1"/>
    <xf numFmtId="1" fontId="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166" fontId="0" fillId="0" borderId="1" xfId="0" applyNumberFormat="1" applyBorder="1"/>
    <xf numFmtId="4" fontId="0" fillId="0" borderId="1" xfId="0" applyNumberFormat="1" applyBorder="1"/>
    <xf numFmtId="3" fontId="6" fillId="0" borderId="1" xfId="0" applyNumberFormat="1" applyFont="1" applyBorder="1"/>
    <xf numFmtId="0" fontId="0" fillId="0" borderId="0" xfId="0" applyAlignment="1">
      <alignment horizontal="center"/>
    </xf>
    <xf numFmtId="2" fontId="7" fillId="0" borderId="0" xfId="0" applyNumberFormat="1" applyFont="1" applyAlignment="1">
      <alignment horizontal="center"/>
    </xf>
    <xf numFmtId="2" fontId="7" fillId="0" borderId="1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1" fontId="2" fillId="0" borderId="0" xfId="0" applyNumberFormat="1" applyFont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1" fontId="0" fillId="0" borderId="0" xfId="0" applyNumberFormat="1" applyAlignment="1">
      <alignment horizontal="right"/>
    </xf>
    <xf numFmtId="1" fontId="0" fillId="0" borderId="1" xfId="0" applyNumberFormat="1" applyBorder="1" applyAlignment="1">
      <alignment horizontal="right"/>
    </xf>
    <xf numFmtId="2" fontId="0" fillId="0" borderId="0" xfId="0" applyNumberFormat="1" applyBorder="1"/>
    <xf numFmtId="168" fontId="0" fillId="0" borderId="0" xfId="0" applyNumberForma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66" fontId="0" fillId="0" borderId="0" xfId="2" applyNumberFormat="1" applyFont="1" applyBorder="1" applyAlignment="1">
      <alignment horizontal="center"/>
    </xf>
    <xf numFmtId="166" fontId="0" fillId="0" borderId="0" xfId="2" applyNumberFormat="1" applyFont="1" applyFill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166" fontId="0" fillId="0" borderId="1" xfId="2" applyNumberFormat="1" applyFont="1" applyFill="1" applyBorder="1" applyAlignment="1">
      <alignment horizontal="center"/>
    </xf>
    <xf numFmtId="14" fontId="0" fillId="0" borderId="2" xfId="0" applyNumberFormat="1" applyBorder="1" applyAlignment="1">
      <alignment horizontal="right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0" xfId="0" applyAlignment="1">
      <alignment vertical="top"/>
    </xf>
    <xf numFmtId="0" fontId="13" fillId="0" borderId="1" xfId="0" applyNumberFormat="1" applyFont="1" applyBorder="1"/>
    <xf numFmtId="172" fontId="0" fillId="0" borderId="0" xfId="0" applyNumberFormat="1"/>
    <xf numFmtId="172" fontId="0" fillId="0" borderId="1" xfId="0" applyNumberFormat="1" applyBorder="1"/>
    <xf numFmtId="0" fontId="5" fillId="0" borderId="1" xfId="0" applyFont="1" applyBorder="1" applyAlignment="1"/>
    <xf numFmtId="169" fontId="0" fillId="0" borderId="0" xfId="0" applyNumberFormat="1"/>
    <xf numFmtId="3" fontId="0" fillId="0" borderId="0" xfId="0" applyNumberFormat="1" applyBorder="1"/>
    <xf numFmtId="4" fontId="0" fillId="0" borderId="2" xfId="0" applyNumberFormat="1" applyBorder="1"/>
    <xf numFmtId="4" fontId="0" fillId="0" borderId="0" xfId="0" applyNumberFormat="1" applyBorder="1"/>
    <xf numFmtId="169" fontId="0" fillId="0" borderId="1" xfId="0" applyNumberFormat="1" applyBorder="1"/>
    <xf numFmtId="0" fontId="5" fillId="0" borderId="1" xfId="0" applyNumberFormat="1" applyFont="1" applyBorder="1"/>
    <xf numFmtId="0" fontId="5" fillId="0" borderId="1" xfId="0" applyFont="1" applyFill="1" applyBorder="1" applyAlignment="1">
      <alignment horizontal="right"/>
    </xf>
    <xf numFmtId="0" fontId="5" fillId="0" borderId="1" xfId="0" applyFont="1" applyFill="1" applyBorder="1"/>
    <xf numFmtId="164" fontId="0" fillId="0" borderId="0" xfId="0" applyNumberFormat="1" applyBorder="1"/>
    <xf numFmtId="167" fontId="0" fillId="0" borderId="0" xfId="0" applyNumberFormat="1" applyBorder="1"/>
    <xf numFmtId="0" fontId="5" fillId="0" borderId="1" xfId="0" applyFont="1" applyBorder="1" applyAlignment="1">
      <alignment horizontal="right"/>
    </xf>
    <xf numFmtId="0" fontId="5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15" fillId="0" borderId="0" xfId="0" applyFont="1" applyAlignment="1">
      <alignment horizontal="right"/>
    </xf>
    <xf numFmtId="0" fontId="16" fillId="0" borderId="3" xfId="1" applyFont="1" applyBorder="1" applyAlignment="1" applyProtection="1"/>
    <xf numFmtId="0" fontId="16" fillId="0" borderId="3" xfId="1" applyFont="1" applyBorder="1" applyAlignment="1" applyProtection="1">
      <alignment wrapText="1"/>
    </xf>
    <xf numFmtId="9" fontId="0" fillId="0" borderId="0" xfId="0" applyNumberFormat="1"/>
    <xf numFmtId="0" fontId="5" fillId="0" borderId="0" xfId="0" applyFont="1" applyFill="1" applyBorder="1" applyAlignment="1">
      <alignment horizontal="center"/>
    </xf>
    <xf numFmtId="0" fontId="3" fillId="0" borderId="3" xfId="1" applyBorder="1" applyAlignment="1" applyProtection="1"/>
    <xf numFmtId="0" fontId="3" fillId="0" borderId="3" xfId="1" applyFont="1" applyBorder="1" applyAlignment="1" applyProtection="1"/>
    <xf numFmtId="0" fontId="0" fillId="0" borderId="7" xfId="0" applyBorder="1" applyAlignment="1"/>
    <xf numFmtId="0" fontId="5" fillId="0" borderId="3" xfId="0" applyFont="1" applyBorder="1"/>
    <xf numFmtId="0" fontId="3" fillId="0" borderId="3" xfId="1" applyFont="1" applyBorder="1" applyAlignment="1" applyProtection="1">
      <alignment wrapText="1"/>
    </xf>
    <xf numFmtId="0" fontId="7" fillId="0" borderId="0" xfId="0" applyFont="1" applyAlignment="1"/>
    <xf numFmtId="2" fontId="7" fillId="0" borderId="0" xfId="0" applyNumberFormat="1" applyFont="1" applyBorder="1" applyAlignment="1">
      <alignment horizontal="right"/>
    </xf>
    <xf numFmtId="2" fontId="2" fillId="0" borderId="0" xfId="0" applyNumberFormat="1" applyFont="1" applyBorder="1"/>
    <xf numFmtId="0" fontId="2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3"/>
    <xf numFmtId="0" fontId="2" fillId="0" borderId="0" xfId="3" applyAlignment="1">
      <alignment horizontal="right"/>
    </xf>
    <xf numFmtId="2" fontId="2" fillId="0" borderId="2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right"/>
    </xf>
    <xf numFmtId="166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6" fontId="0" fillId="0" borderId="2" xfId="2" applyNumberFormat="1" applyFont="1" applyBorder="1" applyAlignment="1">
      <alignment horizontal="center"/>
    </xf>
    <xf numFmtId="0" fontId="3" fillId="0" borderId="3" xfId="1" applyBorder="1" applyAlignment="1" applyProtection="1">
      <alignment wrapText="1"/>
    </xf>
    <xf numFmtId="0" fontId="6" fillId="0" borderId="1" xfId="0" applyFont="1" applyFill="1" applyBorder="1" applyAlignment="1">
      <alignment horizontal="left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8" fillId="0" borderId="0" xfId="0" applyFont="1" applyAlignment="1">
      <alignment horizontal="left" readingOrder="1"/>
    </xf>
    <xf numFmtId="0" fontId="18" fillId="0" borderId="3" xfId="1" applyFont="1" applyBorder="1" applyAlignment="1" applyProtection="1"/>
    <xf numFmtId="0" fontId="18" fillId="0" borderId="0" xfId="1" applyFont="1" applyAlignment="1" applyProtection="1">
      <alignment horizontal="left" readingOrder="1"/>
    </xf>
    <xf numFmtId="0" fontId="0" fillId="0" borderId="0" xfId="0" applyAlignment="1">
      <alignment wrapText="1"/>
    </xf>
    <xf numFmtId="168" fontId="0" fillId="0" borderId="0" xfId="0" applyNumberFormat="1" applyAlignment="1">
      <alignment horizontal="right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2" fontId="0" fillId="0" borderId="0" xfId="0" applyNumberForma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11" fillId="0" borderId="8" xfId="0" applyFont="1" applyBorder="1" applyAlignment="1"/>
    <xf numFmtId="0" fontId="0" fillId="0" borderId="8" xfId="0" applyBorder="1" applyAlignment="1"/>
    <xf numFmtId="0" fontId="12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164" fontId="17" fillId="0" borderId="6" xfId="0" applyNumberFormat="1" applyFont="1" applyBorder="1" applyAlignment="1"/>
    <xf numFmtId="9" fontId="10" fillId="2" borderId="0" xfId="2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9" fontId="5" fillId="0" borderId="0" xfId="2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3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3" fillId="0" borderId="0" xfId="1" applyAlignment="1" applyProtection="1">
      <alignment horizontal="left"/>
    </xf>
  </cellXfs>
  <cellStyles count="5">
    <cellStyle name="Hyperlink" xfId="1" builtinId="8"/>
    <cellStyle name="Normal" xfId="0" builtinId="0"/>
    <cellStyle name="Normal 2" xfId="3"/>
    <cellStyle name="Normal 3" xfId="4"/>
    <cellStyle name="Percent" xfId="2" builtinId="5"/>
  </cellStyles>
  <dxfs count="37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9082AA"/>
      <color rgb="FFC7C1D5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1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5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7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1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5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7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9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5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9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200"/>
            </a:pPr>
            <a:r>
              <a:rPr lang="en-US" sz="1400" b="0"/>
              <a:t>West Texas Intermediate (WTI) crude oil price</a:t>
            </a:r>
          </a:p>
          <a:p>
            <a:pPr algn="l">
              <a:defRPr sz="1200"/>
            </a:pPr>
            <a:r>
              <a:rPr lang="en-US" sz="1000" b="0"/>
              <a:t>dollars per barrel</a:t>
            </a:r>
          </a:p>
        </c:rich>
      </c:tx>
      <c:layout>
        <c:manualLayout>
          <c:xMode val="edge"/>
          <c:yMode val="edge"/>
          <c:x val="1.147198480531814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85211299807021E-2"/>
          <c:y val="0.16722918510925791"/>
          <c:w val="0.89982221734478329"/>
          <c:h val="0.59773563807483165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'Fig1'!$C$29:$C$64</c:f>
              <c:numCache>
                <c:formatCode>0.00</c:formatCode>
                <c:ptCount val="36"/>
                <c:pt idx="0">
                  <c:v>52.503999999999998</c:v>
                </c:pt>
                <c:pt idx="1">
                  <c:v>53.468000000000004</c:v>
                </c:pt>
                <c:pt idx="2">
                  <c:v>49.328000000000003</c:v>
                </c:pt>
                <c:pt idx="3">
                  <c:v>51.06</c:v>
                </c:pt>
                <c:pt idx="4">
                  <c:v>48.475999999999999</c:v>
                </c:pt>
                <c:pt idx="5">
                  <c:v>45.177999999999997</c:v>
                </c:pt>
                <c:pt idx="6">
                  <c:v>46.63</c:v>
                </c:pt>
                <c:pt idx="7">
                  <c:v>48.036999999999999</c:v>
                </c:pt>
                <c:pt idx="8">
                  <c:v>49.822000000000003</c:v>
                </c:pt>
                <c:pt idx="9">
                  <c:v>51.578000000000003</c:v>
                </c:pt>
                <c:pt idx="10">
                  <c:v>56.639000000000003</c:v>
                </c:pt>
                <c:pt idx="11">
                  <c:v>57.881</c:v>
                </c:pt>
                <c:pt idx="12">
                  <c:v>63.698</c:v>
                </c:pt>
                <c:pt idx="13">
                  <c:v>62.23</c:v>
                </c:pt>
                <c:pt idx="14">
                  <c:v>62.72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'Fig1'!$D$29:$D$64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62.72</c:v>
                </c:pt>
                <c:pt idx="15">
                  <c:v>62</c:v>
                </c:pt>
                <c:pt idx="16">
                  <c:v>60</c:v>
                </c:pt>
                <c:pt idx="17">
                  <c:v>59</c:v>
                </c:pt>
                <c:pt idx="18">
                  <c:v>58</c:v>
                </c:pt>
                <c:pt idx="19">
                  <c:v>57</c:v>
                </c:pt>
                <c:pt idx="20">
                  <c:v>57</c:v>
                </c:pt>
                <c:pt idx="21">
                  <c:v>57</c:v>
                </c:pt>
                <c:pt idx="22">
                  <c:v>57</c:v>
                </c:pt>
                <c:pt idx="23">
                  <c:v>57</c:v>
                </c:pt>
                <c:pt idx="24">
                  <c:v>57</c:v>
                </c:pt>
                <c:pt idx="25">
                  <c:v>57</c:v>
                </c:pt>
                <c:pt idx="26">
                  <c:v>57</c:v>
                </c:pt>
                <c:pt idx="27">
                  <c:v>57</c:v>
                </c:pt>
                <c:pt idx="28">
                  <c:v>58</c:v>
                </c:pt>
                <c:pt idx="29">
                  <c:v>58</c:v>
                </c:pt>
                <c:pt idx="30">
                  <c:v>59</c:v>
                </c:pt>
                <c:pt idx="31">
                  <c:v>59</c:v>
                </c:pt>
                <c:pt idx="32">
                  <c:v>59</c:v>
                </c:pt>
                <c:pt idx="33">
                  <c:v>61</c:v>
                </c:pt>
                <c:pt idx="34">
                  <c:v>61</c:v>
                </c:pt>
                <c:pt idx="35">
                  <c:v>61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'Fig1'!$E$29:$E$64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63.638000000000012</c:v>
                </c:pt>
                <c:pt idx="18">
                  <c:v>63.381999999999991</c:v>
                </c:pt>
                <c:pt idx="19">
                  <c:v>62.948</c:v>
                </c:pt>
                <c:pt idx="20">
                  <c:v>62.457999999999991</c:v>
                </c:pt>
                <c:pt idx="21">
                  <c:v>61.96</c:v>
                </c:pt>
                <c:pt idx="22">
                  <c:v>61.496000000000002</c:v>
                </c:pt>
                <c:pt idx="23">
                  <c:v>61.06</c:v>
                </c:pt>
                <c:pt idx="24">
                  <c:v>60.634</c:v>
                </c:pt>
                <c:pt idx="25">
                  <c:v>60.188000000000002</c:v>
                </c:pt>
                <c:pt idx="26">
                  <c:v>59.774000000000001</c:v>
                </c:pt>
                <c:pt idx="27">
                  <c:v>59.378</c:v>
                </c:pt>
                <c:pt idx="28">
                  <c:v>59.013999999999996</c:v>
                </c:pt>
                <c:pt idx="29">
                  <c:v>58.67</c:v>
                </c:pt>
                <c:pt idx="30">
                  <c:v>58.296000000000006</c:v>
                </c:pt>
                <c:pt idx="31">
                  <c:v>57.95</c:v>
                </c:pt>
                <c:pt idx="32">
                  <c:v>57.628</c:v>
                </c:pt>
                <c:pt idx="33">
                  <c:v>57.327999999999996</c:v>
                </c:pt>
                <c:pt idx="34">
                  <c:v>57.057999999999993</c:v>
                </c:pt>
                <c:pt idx="35">
                  <c:v>56.817999999999998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'Fig1'!$B$86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ash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'Fig1'!$H$29:$H$64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54.242920602320261</c:v>
                </c:pt>
                <c:pt idx="18">
                  <c:v>51.520784919979839</c:v>
                </c:pt>
                <c:pt idx="19">
                  <c:v>49.025566652048759</c:v>
                </c:pt>
                <c:pt idx="20">
                  <c:v>46.82640859860269</c:v>
                </c:pt>
                <c:pt idx="21">
                  <c:v>45.059323149919585</c:v>
                </c:pt>
                <c:pt idx="22">
                  <c:v>43.355380133710682</c:v>
                </c:pt>
                <c:pt idx="23">
                  <c:v>41.964593604362811</c:v>
                </c:pt>
                <c:pt idx="24">
                  <c:v>40.455727070026946</c:v>
                </c:pt>
                <c:pt idx="25">
                  <c:v>39.320011013622263</c:v>
                </c:pt>
                <c:pt idx="26">
                  <c:v>38.164511082700891</c:v>
                </c:pt>
                <c:pt idx="27">
                  <c:v>37.399396328830342</c:v>
                </c:pt>
                <c:pt idx="28">
                  <c:v>#N/A</c:v>
                </c:pt>
                <c:pt idx="29">
                  <c:v>35.428835482620926</c:v>
                </c:pt>
                <c:pt idx="30">
                  <c:v>34.943669098625449</c:v>
                </c:pt>
                <c:pt idx="31">
                  <c:v>#N/A</c:v>
                </c:pt>
                <c:pt idx="32">
                  <c:v>33.50536115547159</c:v>
                </c:pt>
                <c:pt idx="33">
                  <c:v>#N/A</c:v>
                </c:pt>
                <c:pt idx="34">
                  <c:v>#N/A</c:v>
                </c:pt>
                <c:pt idx="35">
                  <c:v>31.685746666485386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'Fig1'!$B$87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ash"/>
            </a:ln>
          </c:spPr>
          <c:marker>
            <c:symbol val="circle"/>
            <c:size val="7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'Fig1'!$I$29:$I$64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74.660342751285597</c:v>
                </c:pt>
                <c:pt idx="18">
                  <c:v>77.973927032351796</c:v>
                </c:pt>
                <c:pt idx="19">
                  <c:v>80.824169399669955</c:v>
                </c:pt>
                <c:pt idx="20">
                  <c:v>83.307729137194727</c:v>
                </c:pt>
                <c:pt idx="21">
                  <c:v>85.19971743088314</c:v>
                </c:pt>
                <c:pt idx="22">
                  <c:v>87.226960168191923</c:v>
                </c:pt>
                <c:pt idx="23">
                  <c:v>88.844506279512458</c:v>
                </c:pt>
                <c:pt idx="24">
                  <c:v>90.876674880572139</c:v>
                </c:pt>
                <c:pt idx="25">
                  <c:v>92.131086706587297</c:v>
                </c:pt>
                <c:pt idx="26">
                  <c:v>93.619202097404269</c:v>
                </c:pt>
                <c:pt idx="27">
                  <c:v>94.272828710929815</c:v>
                </c:pt>
                <c:pt idx="28">
                  <c:v>#N/A</c:v>
                </c:pt>
                <c:pt idx="29">
                  <c:v>97.157269018579598</c:v>
                </c:pt>
                <c:pt idx="30">
                  <c:v>97.254344024614227</c:v>
                </c:pt>
                <c:pt idx="31">
                  <c:v>#N/A</c:v>
                </c:pt>
                <c:pt idx="32">
                  <c:v>99.118059602162106</c:v>
                </c:pt>
                <c:pt idx="33">
                  <c:v>#N/A</c:v>
                </c:pt>
                <c:pt idx="34">
                  <c:v>#N/A</c:v>
                </c:pt>
                <c:pt idx="35">
                  <c:v>101.88445795454831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7723344"/>
        <c:axId val="497723904"/>
      </c:lineChart>
      <c:dateAx>
        <c:axId val="497723344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97723904"/>
        <c:crosses val="autoZero"/>
        <c:auto val="1"/>
        <c:lblOffset val="100"/>
        <c:baseTimeUnit val="months"/>
        <c:majorUnit val="6"/>
        <c:majorTimeUnit val="months"/>
        <c:minorUnit val="1"/>
        <c:minorTimeUnit val="months"/>
      </c:dateAx>
      <c:valAx>
        <c:axId val="497723904"/>
        <c:scaling>
          <c:orientation val="minMax"/>
          <c:max val="14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97723344"/>
        <c:crosses val="autoZero"/>
        <c:crossBetween val="between"/>
        <c:majorUnit val="20"/>
      </c:valAx>
    </c:plotArea>
    <c:legend>
      <c:legendPos val="l"/>
      <c:layout>
        <c:manualLayout>
          <c:xMode val="edge"/>
          <c:yMode val="edge"/>
          <c:x val="8.1479510183178325E-2"/>
          <c:y val="0.16500170142048826"/>
          <c:w val="0.62908648614045182"/>
          <c:h val="0.22246471159608991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gasoline and crude oil prices</a:t>
            </a:r>
          </a:p>
          <a:p>
            <a:pPr algn="l">
              <a:defRPr sz="1400"/>
            </a:pPr>
            <a:r>
              <a:rPr lang="en-US" sz="1000" b="0"/>
              <a:t>dollars per gallon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296661088095691E-2"/>
          <c:y val="0.17511873146035103"/>
          <c:w val="0.89581058465252816"/>
          <c:h val="0.58984609172374158"/>
        </c:manualLayout>
      </c:layout>
      <c:barChart>
        <c:barDir val="col"/>
        <c:grouping val="clustered"/>
        <c:varyColors val="0"/>
        <c:ser>
          <c:idx val="2"/>
          <c:order val="2"/>
          <c:tx>
            <c:v>Price difference</c:v>
          </c:tx>
          <c:spPr>
            <a:solidFill>
              <a:schemeClr val="accent3"/>
            </a:solidFill>
          </c:spPr>
          <c:invertIfNegative val="0"/>
          <c:cat>
            <c:numRef>
              <c:f>'Fig2'!$A$28:$A$99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'Fig2'!$E$28:$E$99</c:f>
              <c:numCache>
                <c:formatCode>0.00</c:formatCode>
                <c:ptCount val="72"/>
                <c:pt idx="0">
                  <c:v>1.0844047619047621</c:v>
                </c:pt>
                <c:pt idx="1">
                  <c:v>0.99053571428571452</c:v>
                </c:pt>
                <c:pt idx="2">
                  <c:v>1.1501047619047617</c:v>
                </c:pt>
                <c:pt idx="3">
                  <c:v>1.2762261904761902</c:v>
                </c:pt>
                <c:pt idx="4">
                  <c:v>1.2772738095238094</c:v>
                </c:pt>
                <c:pt idx="5">
                  <c:v>1.2508857142857144</c:v>
                </c:pt>
                <c:pt idx="6">
                  <c:v>1.2012499999999999</c:v>
                </c:pt>
                <c:pt idx="7">
                  <c:v>1.2100714285714287</c:v>
                </c:pt>
                <c:pt idx="8">
                  <c:v>1.2095333333333333</c:v>
                </c:pt>
                <c:pt idx="9">
                  <c:v>1.1469285714285715</c:v>
                </c:pt>
                <c:pt idx="10">
                  <c:v>1.1108214285714288</c:v>
                </c:pt>
                <c:pt idx="11">
                  <c:v>1.0973619047619045</c:v>
                </c:pt>
                <c:pt idx="12">
                  <c:v>0.99670238095238073</c:v>
                </c:pt>
                <c:pt idx="13">
                  <c:v>1.0514880952380954</c:v>
                </c:pt>
                <c:pt idx="14">
                  <c:v>1.3209809523809524</c:v>
                </c:pt>
                <c:pt idx="15">
                  <c:v>1.1949523809523808</c:v>
                </c:pt>
                <c:pt idx="16">
                  <c:v>1.3218214285714285</c:v>
                </c:pt>
                <c:pt idx="17">
                  <c:v>1.3701714285714286</c:v>
                </c:pt>
                <c:pt idx="18">
                  <c:v>1.522071428571429</c:v>
                </c:pt>
                <c:pt idx="19">
                  <c:v>1.5654857142857144</c:v>
                </c:pt>
                <c:pt idx="20">
                  <c:v>1.3085833333333334</c:v>
                </c:pt>
                <c:pt idx="21">
                  <c:v>1.2240476190476191</c:v>
                </c:pt>
                <c:pt idx="22">
                  <c:v>1.1715714285714285</c:v>
                </c:pt>
                <c:pt idx="23">
                  <c:v>1.1891666666666665</c:v>
                </c:pt>
                <c:pt idx="24">
                  <c:v>1.2344523809523809</c:v>
                </c:pt>
                <c:pt idx="25">
                  <c:v>1.0843142857142858</c:v>
                </c:pt>
                <c:pt idx="26">
                  <c:v>1.1635119047619047</c:v>
                </c:pt>
                <c:pt idx="27">
                  <c:v>1.2148928571428572</c:v>
                </c:pt>
                <c:pt idx="28">
                  <c:v>1.2472476190476187</c:v>
                </c:pt>
                <c:pt idx="29">
                  <c:v>1.2712142857142856</c:v>
                </c:pt>
                <c:pt idx="30">
                  <c:v>1.2089999999999999</c:v>
                </c:pt>
                <c:pt idx="31">
                  <c:v>1.1609333333333334</c:v>
                </c:pt>
                <c:pt idx="32">
                  <c:v>1.2011190476190479</c:v>
                </c:pt>
                <c:pt idx="33">
                  <c:v>1.1339238095238096</c:v>
                </c:pt>
                <c:pt idx="34">
                  <c:v>1.1324523809523812</c:v>
                </c:pt>
                <c:pt idx="35">
                  <c:v>1.0956785714285717</c:v>
                </c:pt>
                <c:pt idx="36">
                  <c:v>1.1587619047619049</c:v>
                </c:pt>
                <c:pt idx="37">
                  <c:v>1.0840000000000003</c:v>
                </c:pt>
                <c:pt idx="38">
                  <c:v>1.1666666666666667</c:v>
                </c:pt>
                <c:pt idx="39">
                  <c:v>1.2393928571428572</c:v>
                </c:pt>
                <c:pt idx="40">
                  <c:v>1.240447619047619</c:v>
                </c:pt>
                <c:pt idx="41">
                  <c:v>1.2710238095238098</c:v>
                </c:pt>
                <c:pt idx="42">
                  <c:v>1.1969428571428571</c:v>
                </c:pt>
                <c:pt idx="43">
                  <c:v>1.2328690476190478</c:v>
                </c:pt>
                <c:pt idx="44">
                  <c:v>1.4359642857142856</c:v>
                </c:pt>
                <c:pt idx="45">
                  <c:v>1.2464285714285712</c:v>
                </c:pt>
                <c:pt idx="46">
                  <c:v>1.1885000000000003</c:v>
                </c:pt>
                <c:pt idx="47">
                  <c:v>1.0593690476190476</c:v>
                </c:pt>
                <c:pt idx="48">
                  <c:v>1.0617904761904764</c:v>
                </c:pt>
                <c:pt idx="49">
                  <c:v>1.1293928571428571</c:v>
                </c:pt>
                <c:pt idx="50">
                  <c:v>1.1217261904761906</c:v>
                </c:pt>
                <c:pt idx="51">
                  <c:v>1.3142690476190479</c:v>
                </c:pt>
                <c:pt idx="52">
                  <c:v>1.3895690952380955</c:v>
                </c:pt>
                <c:pt idx="53">
                  <c:v>1.3904116190476188</c:v>
                </c:pt>
                <c:pt idx="54">
                  <c:v>1.3809531428571429</c:v>
                </c:pt>
                <c:pt idx="55">
                  <c:v>1.3640446666666668</c:v>
                </c:pt>
                <c:pt idx="56">
                  <c:v>1.3145536666666666</c:v>
                </c:pt>
                <c:pt idx="57">
                  <c:v>1.2623586666666669</c:v>
                </c:pt>
                <c:pt idx="58">
                  <c:v>1.1765726666666667</c:v>
                </c:pt>
                <c:pt idx="59">
                  <c:v>1.1219786666666669</c:v>
                </c:pt>
                <c:pt idx="60">
                  <c:v>1.0786946666666666</c:v>
                </c:pt>
                <c:pt idx="61">
                  <c:v>1.0989816666666667</c:v>
                </c:pt>
                <c:pt idx="62">
                  <c:v>1.2224306666666667</c:v>
                </c:pt>
                <c:pt idx="63">
                  <c:v>1.299992666666667</c:v>
                </c:pt>
                <c:pt idx="64">
                  <c:v>1.3374411428571427</c:v>
                </c:pt>
                <c:pt idx="65">
                  <c:v>1.3571621428571428</c:v>
                </c:pt>
                <c:pt idx="66">
                  <c:v>1.3348376190476192</c:v>
                </c:pt>
                <c:pt idx="67">
                  <c:v>1.3132576190476191</c:v>
                </c:pt>
                <c:pt idx="68">
                  <c:v>1.2530976190476188</c:v>
                </c:pt>
                <c:pt idx="69">
                  <c:v>1.1999775714285714</c:v>
                </c:pt>
                <c:pt idx="70">
                  <c:v>1.1541955714285714</c:v>
                </c:pt>
                <c:pt idx="71">
                  <c:v>1.1047265714285717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337745280"/>
        <c:axId val="337745840"/>
      </c:barChart>
      <c:lineChart>
        <c:grouping val="standard"/>
        <c:varyColors val="0"/>
        <c:ser>
          <c:idx val="0"/>
          <c:order val="0"/>
          <c:tx>
            <c:v>Retail regular gasoline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'Fig2'!$A$28:$A$99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'Fig2'!$B$28:$B$99</c:f>
              <c:numCache>
                <c:formatCode>0.00</c:formatCode>
                <c:ptCount val="72"/>
                <c:pt idx="0">
                  <c:v>3.3125</c:v>
                </c:pt>
                <c:pt idx="1">
                  <c:v>3.3562500000000002</c:v>
                </c:pt>
                <c:pt idx="2">
                  <c:v>3.5331999999999999</c:v>
                </c:pt>
                <c:pt idx="3">
                  <c:v>3.6607499999999997</c:v>
                </c:pt>
                <c:pt idx="4">
                  <c:v>3.6727499999999997</c:v>
                </c:pt>
                <c:pt idx="5">
                  <c:v>3.6916000000000002</c:v>
                </c:pt>
                <c:pt idx="6">
                  <c:v>3.6112500000000001</c:v>
                </c:pt>
                <c:pt idx="7">
                  <c:v>3.4864999999999999</c:v>
                </c:pt>
                <c:pt idx="8">
                  <c:v>3.4062000000000001</c:v>
                </c:pt>
                <c:pt idx="9">
                  <c:v>3.1705000000000001</c:v>
                </c:pt>
                <c:pt idx="10">
                  <c:v>2.9122500000000002</c:v>
                </c:pt>
                <c:pt idx="11">
                  <c:v>2.5425999999999997</c:v>
                </c:pt>
                <c:pt idx="12">
                  <c:v>2.1157499999999998</c:v>
                </c:pt>
                <c:pt idx="13">
                  <c:v>2.2162500000000001</c:v>
                </c:pt>
                <c:pt idx="14">
                  <c:v>2.4636</c:v>
                </c:pt>
                <c:pt idx="15">
                  <c:v>2.4689999999999999</c:v>
                </c:pt>
                <c:pt idx="16">
                  <c:v>2.7182499999999998</c:v>
                </c:pt>
                <c:pt idx="17">
                  <c:v>2.8016000000000001</c:v>
                </c:pt>
                <c:pt idx="18">
                  <c:v>2.7935000000000003</c:v>
                </c:pt>
                <c:pt idx="19">
                  <c:v>2.6362000000000001</c:v>
                </c:pt>
                <c:pt idx="20">
                  <c:v>2.3652500000000001</c:v>
                </c:pt>
                <c:pt idx="21">
                  <c:v>2.29</c:v>
                </c:pt>
                <c:pt idx="22">
                  <c:v>2.1579999999999999</c:v>
                </c:pt>
                <c:pt idx="23">
                  <c:v>2.0375000000000001</c:v>
                </c:pt>
                <c:pt idx="24">
                  <c:v>1.9484999999999999</c:v>
                </c:pt>
                <c:pt idx="25">
                  <c:v>1.7636000000000001</c:v>
                </c:pt>
                <c:pt idx="26">
                  <c:v>1.96875</c:v>
                </c:pt>
                <c:pt idx="27">
                  <c:v>2.1127500000000001</c:v>
                </c:pt>
                <c:pt idx="28">
                  <c:v>2.2681999999999998</c:v>
                </c:pt>
                <c:pt idx="29">
                  <c:v>2.3654999999999999</c:v>
                </c:pt>
                <c:pt idx="30">
                  <c:v>2.2389999999999999</c:v>
                </c:pt>
                <c:pt idx="31">
                  <c:v>2.1776</c:v>
                </c:pt>
                <c:pt idx="32">
                  <c:v>2.2185000000000001</c:v>
                </c:pt>
                <c:pt idx="33">
                  <c:v>2.2494000000000001</c:v>
                </c:pt>
                <c:pt idx="34">
                  <c:v>2.1815000000000002</c:v>
                </c:pt>
                <c:pt idx="35">
                  <c:v>2.2542500000000003</c:v>
                </c:pt>
                <c:pt idx="36">
                  <c:v>2.3490000000000002</c:v>
                </c:pt>
                <c:pt idx="37">
                  <c:v>2.3040000000000003</c:v>
                </c:pt>
                <c:pt idx="38">
                  <c:v>2.3250000000000002</c:v>
                </c:pt>
                <c:pt idx="39">
                  <c:v>2.4172500000000001</c:v>
                </c:pt>
                <c:pt idx="40">
                  <c:v>2.3914</c:v>
                </c:pt>
                <c:pt idx="41">
                  <c:v>2.3465000000000003</c:v>
                </c:pt>
                <c:pt idx="42">
                  <c:v>2.2997999999999998</c:v>
                </c:pt>
                <c:pt idx="43">
                  <c:v>2.3802500000000002</c:v>
                </c:pt>
                <c:pt idx="44">
                  <c:v>2.6452499999999999</c:v>
                </c:pt>
                <c:pt idx="45">
                  <c:v>2.5049999999999999</c:v>
                </c:pt>
                <c:pt idx="46">
                  <c:v>2.5635000000000003</c:v>
                </c:pt>
                <c:pt idx="47">
                  <c:v>2.47675</c:v>
                </c:pt>
                <c:pt idx="48">
                  <c:v>2.5546000000000002</c:v>
                </c:pt>
                <c:pt idx="49">
                  <c:v>2.58725</c:v>
                </c:pt>
                <c:pt idx="50">
                  <c:v>2.5912500000000001</c:v>
                </c:pt>
                <c:pt idx="51">
                  <c:v>2.7666500000000003</c:v>
                </c:pt>
                <c:pt idx="52">
                  <c:v>2.7943310000000001</c:v>
                </c:pt>
                <c:pt idx="53">
                  <c:v>2.7713639999999997</c:v>
                </c:pt>
                <c:pt idx="54">
                  <c:v>2.7380960000000001</c:v>
                </c:pt>
                <c:pt idx="55">
                  <c:v>2.6973780000000001</c:v>
                </c:pt>
                <c:pt idx="56">
                  <c:v>2.6478869999999999</c:v>
                </c:pt>
                <c:pt idx="57">
                  <c:v>2.5956920000000001</c:v>
                </c:pt>
                <c:pt idx="58">
                  <c:v>2.509906</c:v>
                </c:pt>
                <c:pt idx="59">
                  <c:v>2.4553120000000002</c:v>
                </c:pt>
                <c:pt idx="60">
                  <c:v>2.4120279999999998</c:v>
                </c:pt>
                <c:pt idx="61">
                  <c:v>2.432315</c:v>
                </c:pt>
                <c:pt idx="62">
                  <c:v>2.5557639999999999</c:v>
                </c:pt>
                <c:pt idx="63">
                  <c:v>2.6333260000000003</c:v>
                </c:pt>
                <c:pt idx="64">
                  <c:v>2.6945839999999999</c:v>
                </c:pt>
                <c:pt idx="65">
                  <c:v>2.714305</c:v>
                </c:pt>
                <c:pt idx="66">
                  <c:v>2.7157900000000001</c:v>
                </c:pt>
                <c:pt idx="67">
                  <c:v>2.69421</c:v>
                </c:pt>
                <c:pt idx="68">
                  <c:v>2.6340499999999998</c:v>
                </c:pt>
                <c:pt idx="69">
                  <c:v>2.628549</c:v>
                </c:pt>
                <c:pt idx="70">
                  <c:v>2.582767</c:v>
                </c:pt>
                <c:pt idx="71">
                  <c:v>2.5332980000000003</c:v>
                </c:pt>
              </c:numCache>
            </c:numRef>
          </c:val>
          <c:smooth val="0"/>
        </c:ser>
        <c:ser>
          <c:idx val="1"/>
          <c:order val="1"/>
          <c:tx>
            <c:v>Crude oil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'Fig2'!$A$28:$A$99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'Fig2'!$C$28:$C$99</c:f>
              <c:numCache>
                <c:formatCode>0.00</c:formatCode>
                <c:ptCount val="72"/>
                <c:pt idx="0">
                  <c:v>2.2280952380952379</c:v>
                </c:pt>
                <c:pt idx="1">
                  <c:v>2.3657142857142857</c:v>
                </c:pt>
                <c:pt idx="2">
                  <c:v>2.3830952380952382</c:v>
                </c:pt>
                <c:pt idx="3">
                  <c:v>2.3845238095238095</c:v>
                </c:pt>
                <c:pt idx="4">
                  <c:v>2.3954761904761903</c:v>
                </c:pt>
                <c:pt idx="5">
                  <c:v>2.4407142857142858</c:v>
                </c:pt>
                <c:pt idx="6">
                  <c:v>2.41</c:v>
                </c:pt>
                <c:pt idx="7">
                  <c:v>2.2764285714285712</c:v>
                </c:pt>
                <c:pt idx="8">
                  <c:v>2.1966666666666668</c:v>
                </c:pt>
                <c:pt idx="9">
                  <c:v>2.0235714285714286</c:v>
                </c:pt>
                <c:pt idx="10">
                  <c:v>1.8014285714285714</c:v>
                </c:pt>
                <c:pt idx="11">
                  <c:v>1.4452380952380952</c:v>
                </c:pt>
                <c:pt idx="12">
                  <c:v>1.1190476190476191</c:v>
                </c:pt>
                <c:pt idx="13">
                  <c:v>1.1647619047619047</c:v>
                </c:pt>
                <c:pt idx="14">
                  <c:v>1.1426190476190476</c:v>
                </c:pt>
                <c:pt idx="15">
                  <c:v>1.2740476190476191</c:v>
                </c:pt>
                <c:pt idx="16">
                  <c:v>1.3964285714285714</c:v>
                </c:pt>
                <c:pt idx="17">
                  <c:v>1.4314285714285715</c:v>
                </c:pt>
                <c:pt idx="18">
                  <c:v>1.2714285714285714</c:v>
                </c:pt>
                <c:pt idx="19">
                  <c:v>1.0707142857142857</c:v>
                </c:pt>
                <c:pt idx="20">
                  <c:v>1.0566666666666666</c:v>
                </c:pt>
                <c:pt idx="21">
                  <c:v>1.065952380952381</c:v>
                </c:pt>
                <c:pt idx="22">
                  <c:v>0.98642857142857143</c:v>
                </c:pt>
                <c:pt idx="23">
                  <c:v>0.84833333333333349</c:v>
                </c:pt>
                <c:pt idx="24">
                  <c:v>0.71404761904761904</c:v>
                </c:pt>
                <c:pt idx="25">
                  <c:v>0.67928571428571427</c:v>
                </c:pt>
                <c:pt idx="26">
                  <c:v>0.8052380952380952</c:v>
                </c:pt>
                <c:pt idx="27">
                  <c:v>0.89785714285714291</c:v>
                </c:pt>
                <c:pt idx="28">
                  <c:v>1.0209523809523811</c:v>
                </c:pt>
                <c:pt idx="29">
                  <c:v>1.0942857142857143</c:v>
                </c:pt>
                <c:pt idx="30">
                  <c:v>1.03</c:v>
                </c:pt>
                <c:pt idx="31">
                  <c:v>1.0166666666666666</c:v>
                </c:pt>
                <c:pt idx="32">
                  <c:v>1.0173809523809523</c:v>
                </c:pt>
                <c:pt idx="33">
                  <c:v>1.1154761904761905</c:v>
                </c:pt>
                <c:pt idx="34">
                  <c:v>1.049047619047619</c:v>
                </c:pt>
                <c:pt idx="35">
                  <c:v>1.1585714285714286</c:v>
                </c:pt>
                <c:pt idx="36">
                  <c:v>1.1902380952380953</c:v>
                </c:pt>
                <c:pt idx="37">
                  <c:v>1.22</c:v>
                </c:pt>
                <c:pt idx="38">
                  <c:v>1.1583333333333334</c:v>
                </c:pt>
                <c:pt idx="39">
                  <c:v>1.1778571428571429</c:v>
                </c:pt>
                <c:pt idx="40">
                  <c:v>1.1509523809523809</c:v>
                </c:pt>
                <c:pt idx="41">
                  <c:v>1.0754761904761905</c:v>
                </c:pt>
                <c:pt idx="42">
                  <c:v>1.1028571428571428</c:v>
                </c:pt>
                <c:pt idx="43">
                  <c:v>1.1473809523809524</c:v>
                </c:pt>
                <c:pt idx="44">
                  <c:v>1.2092857142857143</c:v>
                </c:pt>
                <c:pt idx="45">
                  <c:v>1.2585714285714287</c:v>
                </c:pt>
                <c:pt idx="46">
                  <c:v>1.375</c:v>
                </c:pt>
                <c:pt idx="47">
                  <c:v>1.4173809523809524</c:v>
                </c:pt>
                <c:pt idx="48">
                  <c:v>1.4928095238095238</c:v>
                </c:pt>
                <c:pt idx="49">
                  <c:v>1.457857142857143</c:v>
                </c:pt>
                <c:pt idx="50">
                  <c:v>1.4695238095238095</c:v>
                </c:pt>
                <c:pt idx="51">
                  <c:v>1.4523809523809523</c:v>
                </c:pt>
                <c:pt idx="52">
                  <c:v>1.4047619047619047</c:v>
                </c:pt>
                <c:pt idx="53">
                  <c:v>1.3809523809523809</c:v>
                </c:pt>
                <c:pt idx="54">
                  <c:v>1.3571428571428572</c:v>
                </c:pt>
                <c:pt idx="55">
                  <c:v>1.3333333333333333</c:v>
                </c:pt>
                <c:pt idx="56">
                  <c:v>1.3333333333333333</c:v>
                </c:pt>
                <c:pt idx="57">
                  <c:v>1.3333333333333333</c:v>
                </c:pt>
                <c:pt idx="58">
                  <c:v>1.3333333333333333</c:v>
                </c:pt>
                <c:pt idx="59">
                  <c:v>1.3333333333333333</c:v>
                </c:pt>
                <c:pt idx="60">
                  <c:v>1.3333333333333333</c:v>
                </c:pt>
                <c:pt idx="61">
                  <c:v>1.3333333333333333</c:v>
                </c:pt>
                <c:pt idx="62">
                  <c:v>1.3333333333333333</c:v>
                </c:pt>
                <c:pt idx="63">
                  <c:v>1.3333333333333333</c:v>
                </c:pt>
                <c:pt idx="64">
                  <c:v>1.3571428571428572</c:v>
                </c:pt>
                <c:pt idx="65">
                  <c:v>1.3571428571428572</c:v>
                </c:pt>
                <c:pt idx="66">
                  <c:v>1.3809523809523809</c:v>
                </c:pt>
                <c:pt idx="67">
                  <c:v>1.3809523809523809</c:v>
                </c:pt>
                <c:pt idx="68">
                  <c:v>1.3809523809523809</c:v>
                </c:pt>
                <c:pt idx="69">
                  <c:v>1.4285714285714286</c:v>
                </c:pt>
                <c:pt idx="70">
                  <c:v>1.4285714285714286</c:v>
                </c:pt>
                <c:pt idx="71">
                  <c:v>1.4285714285714286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7745280"/>
        <c:axId val="337745840"/>
      </c:lineChart>
      <c:scatterChart>
        <c:scatterStyle val="lineMarker"/>
        <c:varyColors val="0"/>
        <c:ser>
          <c:idx val="3"/>
          <c:order val="3"/>
          <c:tx>
            <c:v>Forecast</c:v>
          </c:tx>
          <c:spPr>
            <a:ln w="12700">
              <a:solidFill>
                <a:schemeClr val="tx1"/>
              </a:solidFill>
              <a:prstDash val="dash"/>
            </a:ln>
          </c:spPr>
          <c:marker>
            <c:symbol val="none"/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2.9680365296803651E-2"/>
                  <c:y val="3.149606299212598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'Fig2'!$A$103:$A$105</c:f>
              <c:numCache>
                <c:formatCode>General</c:formatCode>
                <c:ptCount val="3"/>
                <c:pt idx="1">
                  <c:v>51</c:v>
                </c:pt>
                <c:pt idx="2">
                  <c:v>51</c:v>
                </c:pt>
              </c:numCache>
            </c:numRef>
          </c:xVal>
          <c:yVal>
            <c:numRef>
              <c:f>'Fig2'!$B$103:$B$105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731456"/>
        <c:axId val="444732016"/>
      </c:scatterChart>
      <c:dateAx>
        <c:axId val="337745280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33774584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337745840"/>
        <c:scaling>
          <c:orientation val="minMax"/>
          <c:max val="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1"/>
        <c:majorTickMark val="out"/>
        <c:minorTickMark val="none"/>
        <c:tickLblPos val="nextTo"/>
        <c:spPr>
          <a:ln>
            <a:noFill/>
          </a:ln>
        </c:spPr>
        <c:crossAx val="337745280"/>
        <c:crosses val="autoZero"/>
        <c:crossBetween val="between"/>
      </c:valAx>
      <c:valAx>
        <c:axId val="444731456"/>
        <c:scaling>
          <c:orientation val="minMax"/>
          <c:max val="72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4732016"/>
        <c:crosses val="max"/>
        <c:crossBetween val="midCat"/>
      </c:valAx>
      <c:valAx>
        <c:axId val="4447320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4731456"/>
        <c:crosses val="max"/>
        <c:crossBetween val="midCat"/>
      </c:valAx>
    </c:plotArea>
    <c:legend>
      <c:legendPos val="l"/>
      <c:legendEntry>
        <c:idx val="3"/>
        <c:delete val="1"/>
      </c:legendEntry>
      <c:layout>
        <c:manualLayout>
          <c:xMode val="edge"/>
          <c:yMode val="edge"/>
          <c:x val="0.34063369647287239"/>
          <c:y val="0.17827309777232619"/>
          <c:w val="0.30083540071189729"/>
          <c:h val="0.18333690537203559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diesel fuel and crude oil prices</a:t>
            </a:r>
          </a:p>
          <a:p>
            <a:pPr algn="l">
              <a:defRPr sz="1400"/>
            </a:pPr>
            <a:r>
              <a:rPr lang="en-US" sz="1000" b="0"/>
              <a:t>dollars per gallon</a:t>
            </a:r>
          </a:p>
        </c:rich>
      </c:tx>
      <c:layout>
        <c:manualLayout>
          <c:xMode val="edge"/>
          <c:yMode val="edge"/>
          <c:x val="1.084520417853752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296661088095691E-2"/>
          <c:y val="0.17117395828480017"/>
          <c:w val="0.89581058465252816"/>
          <c:h val="0.59379086489928401"/>
        </c:manualLayout>
      </c:layout>
      <c:barChart>
        <c:barDir val="col"/>
        <c:grouping val="clustered"/>
        <c:varyColors val="0"/>
        <c:ser>
          <c:idx val="2"/>
          <c:order val="2"/>
          <c:tx>
            <c:v>Price difference</c:v>
          </c:tx>
          <c:spPr>
            <a:solidFill>
              <a:schemeClr val="accent3"/>
            </a:solidFill>
          </c:spPr>
          <c:invertIfNegative val="0"/>
          <c:cat>
            <c:numRef>
              <c:f>'Fig3'!$A$28:$A$99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'Fig3'!$E$28:$E$99</c:f>
              <c:numCache>
                <c:formatCode>0.00</c:formatCode>
                <c:ptCount val="72"/>
                <c:pt idx="0">
                  <c:v>1.6651547619047622</c:v>
                </c:pt>
                <c:pt idx="1">
                  <c:v>1.6177857142857146</c:v>
                </c:pt>
                <c:pt idx="2">
                  <c:v>1.6175047619047622</c:v>
                </c:pt>
                <c:pt idx="3">
                  <c:v>1.5797261904761908</c:v>
                </c:pt>
                <c:pt idx="4">
                  <c:v>1.5472738095238094</c:v>
                </c:pt>
                <c:pt idx="5">
                  <c:v>1.4654857142857143</c:v>
                </c:pt>
                <c:pt idx="6">
                  <c:v>1.4735</c:v>
                </c:pt>
                <c:pt idx="7">
                  <c:v>1.5615714285714288</c:v>
                </c:pt>
                <c:pt idx="8">
                  <c:v>1.5957333333333334</c:v>
                </c:pt>
                <c:pt idx="9">
                  <c:v>1.6569285714285718</c:v>
                </c:pt>
                <c:pt idx="10">
                  <c:v>1.8458214285714287</c:v>
                </c:pt>
                <c:pt idx="11">
                  <c:v>1.9653619047619049</c:v>
                </c:pt>
                <c:pt idx="12">
                  <c:v>1.8782023809523811</c:v>
                </c:pt>
                <c:pt idx="13">
                  <c:v>1.6929880952380951</c:v>
                </c:pt>
                <c:pt idx="14">
                  <c:v>1.7543809523809522</c:v>
                </c:pt>
                <c:pt idx="15">
                  <c:v>1.5082023809523812</c:v>
                </c:pt>
                <c:pt idx="16">
                  <c:v>1.4910714285714288</c:v>
                </c:pt>
                <c:pt idx="17">
                  <c:v>1.4415714285714287</c:v>
                </c:pt>
                <c:pt idx="18">
                  <c:v>1.5163214285714286</c:v>
                </c:pt>
                <c:pt idx="19">
                  <c:v>1.5242857142857145</c:v>
                </c:pt>
                <c:pt idx="20">
                  <c:v>1.4483333333333333</c:v>
                </c:pt>
                <c:pt idx="21">
                  <c:v>1.453297619047619</c:v>
                </c:pt>
                <c:pt idx="22">
                  <c:v>1.4805714285714286</c:v>
                </c:pt>
                <c:pt idx="23">
                  <c:v>1.4606666666666666</c:v>
                </c:pt>
                <c:pt idx="24">
                  <c:v>1.4287023809523809</c:v>
                </c:pt>
                <c:pt idx="25">
                  <c:v>1.3189142857142857</c:v>
                </c:pt>
                <c:pt idx="26">
                  <c:v>1.2847619047619045</c:v>
                </c:pt>
                <c:pt idx="27">
                  <c:v>1.2536428571428571</c:v>
                </c:pt>
                <c:pt idx="28">
                  <c:v>1.2936476190476189</c:v>
                </c:pt>
                <c:pt idx="29">
                  <c:v>1.3282142857142856</c:v>
                </c:pt>
                <c:pt idx="30">
                  <c:v>1.3745000000000001</c:v>
                </c:pt>
                <c:pt idx="31">
                  <c:v>1.3339333333333334</c:v>
                </c:pt>
                <c:pt idx="32">
                  <c:v>1.3768690476190477</c:v>
                </c:pt>
                <c:pt idx="33">
                  <c:v>1.3389238095238096</c:v>
                </c:pt>
                <c:pt idx="34">
                  <c:v>1.3894523809523809</c:v>
                </c:pt>
                <c:pt idx="35">
                  <c:v>1.3514285714285712</c:v>
                </c:pt>
                <c:pt idx="36">
                  <c:v>1.3895619047619048</c:v>
                </c:pt>
                <c:pt idx="37">
                  <c:v>1.3480000000000001</c:v>
                </c:pt>
                <c:pt idx="38">
                  <c:v>1.3951666666666667</c:v>
                </c:pt>
                <c:pt idx="39">
                  <c:v>1.4046428571428571</c:v>
                </c:pt>
                <c:pt idx="40">
                  <c:v>1.4094476190476191</c:v>
                </c:pt>
                <c:pt idx="41">
                  <c:v>1.4350238095238095</c:v>
                </c:pt>
                <c:pt idx="42">
                  <c:v>1.3935428571428572</c:v>
                </c:pt>
                <c:pt idx="43">
                  <c:v>1.4476190476190478</c:v>
                </c:pt>
                <c:pt idx="44">
                  <c:v>1.575464285714286</c:v>
                </c:pt>
                <c:pt idx="45">
                  <c:v>1.5356285714285713</c:v>
                </c:pt>
                <c:pt idx="46">
                  <c:v>1.5337499999999999</c:v>
                </c:pt>
                <c:pt idx="47">
                  <c:v>1.4916190476190474</c:v>
                </c:pt>
                <c:pt idx="48">
                  <c:v>1.5255904761904759</c:v>
                </c:pt>
                <c:pt idx="49">
                  <c:v>1.587892857142857</c:v>
                </c:pt>
                <c:pt idx="50">
                  <c:v>1.5179761904761904</c:v>
                </c:pt>
                <c:pt idx="51">
                  <c:v>1.5049090476190476</c:v>
                </c:pt>
                <c:pt idx="52">
                  <c:v>1.5264210952380952</c:v>
                </c:pt>
                <c:pt idx="53">
                  <c:v>1.5441506190476186</c:v>
                </c:pt>
                <c:pt idx="54">
                  <c:v>1.5406471428571429</c:v>
                </c:pt>
                <c:pt idx="55">
                  <c:v>1.5521006666666668</c:v>
                </c:pt>
                <c:pt idx="56">
                  <c:v>1.5789706666666665</c:v>
                </c:pt>
                <c:pt idx="57">
                  <c:v>1.5661546666666666</c:v>
                </c:pt>
                <c:pt idx="58">
                  <c:v>1.5759776666666669</c:v>
                </c:pt>
                <c:pt idx="59">
                  <c:v>1.5500056666666671</c:v>
                </c:pt>
                <c:pt idx="60">
                  <c:v>1.5095486666666671</c:v>
                </c:pt>
                <c:pt idx="61">
                  <c:v>1.4611486666666667</c:v>
                </c:pt>
                <c:pt idx="62">
                  <c:v>1.5100866666666668</c:v>
                </c:pt>
                <c:pt idx="63">
                  <c:v>1.506672666666667</c:v>
                </c:pt>
                <c:pt idx="64">
                  <c:v>1.4962281428571429</c:v>
                </c:pt>
                <c:pt idx="65">
                  <c:v>1.5213901428571428</c:v>
                </c:pt>
                <c:pt idx="66">
                  <c:v>1.5113156190476191</c:v>
                </c:pt>
                <c:pt idx="67">
                  <c:v>1.5306186190476194</c:v>
                </c:pt>
                <c:pt idx="68">
                  <c:v>1.572324619047619</c:v>
                </c:pt>
                <c:pt idx="69">
                  <c:v>1.5452135714285713</c:v>
                </c:pt>
                <c:pt idx="70">
                  <c:v>1.5687805714285716</c:v>
                </c:pt>
                <c:pt idx="71">
                  <c:v>1.5501715714285715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04011664"/>
        <c:axId val="504012224"/>
      </c:barChart>
      <c:lineChart>
        <c:grouping val="standard"/>
        <c:varyColors val="0"/>
        <c:ser>
          <c:idx val="0"/>
          <c:order val="0"/>
          <c:tx>
            <c:v>Retail diesel fuel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'Fig3'!$A$28:$A$99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'Fig3'!$B$28:$B$99</c:f>
              <c:numCache>
                <c:formatCode>0.00</c:formatCode>
                <c:ptCount val="72"/>
                <c:pt idx="0">
                  <c:v>3.8932500000000001</c:v>
                </c:pt>
                <c:pt idx="1">
                  <c:v>3.9835000000000003</c:v>
                </c:pt>
                <c:pt idx="2">
                  <c:v>4.0006000000000004</c:v>
                </c:pt>
                <c:pt idx="3">
                  <c:v>3.9642500000000003</c:v>
                </c:pt>
                <c:pt idx="4">
                  <c:v>3.9427499999999998</c:v>
                </c:pt>
                <c:pt idx="5">
                  <c:v>3.9062000000000001</c:v>
                </c:pt>
                <c:pt idx="6">
                  <c:v>3.8835000000000002</c:v>
                </c:pt>
                <c:pt idx="7">
                  <c:v>3.8380000000000001</c:v>
                </c:pt>
                <c:pt idx="8">
                  <c:v>3.7924000000000002</c:v>
                </c:pt>
                <c:pt idx="9">
                  <c:v>3.6805000000000003</c:v>
                </c:pt>
                <c:pt idx="10">
                  <c:v>3.6472500000000001</c:v>
                </c:pt>
                <c:pt idx="11">
                  <c:v>3.4106000000000001</c:v>
                </c:pt>
                <c:pt idx="12">
                  <c:v>2.9972500000000002</c:v>
                </c:pt>
                <c:pt idx="13">
                  <c:v>2.8577499999999998</c:v>
                </c:pt>
                <c:pt idx="14">
                  <c:v>2.8969999999999998</c:v>
                </c:pt>
                <c:pt idx="15">
                  <c:v>2.7822500000000003</c:v>
                </c:pt>
                <c:pt idx="16">
                  <c:v>2.8875000000000002</c:v>
                </c:pt>
                <c:pt idx="17">
                  <c:v>2.8730000000000002</c:v>
                </c:pt>
                <c:pt idx="18">
                  <c:v>2.78775</c:v>
                </c:pt>
                <c:pt idx="19">
                  <c:v>2.5950000000000002</c:v>
                </c:pt>
                <c:pt idx="20">
                  <c:v>2.5049999999999999</c:v>
                </c:pt>
                <c:pt idx="21">
                  <c:v>2.51925</c:v>
                </c:pt>
                <c:pt idx="22">
                  <c:v>2.4670000000000001</c:v>
                </c:pt>
                <c:pt idx="23">
                  <c:v>2.3090000000000002</c:v>
                </c:pt>
                <c:pt idx="24">
                  <c:v>2.1427499999999999</c:v>
                </c:pt>
                <c:pt idx="25">
                  <c:v>1.9982</c:v>
                </c:pt>
                <c:pt idx="26">
                  <c:v>2.09</c:v>
                </c:pt>
                <c:pt idx="27">
                  <c:v>2.1515</c:v>
                </c:pt>
                <c:pt idx="28">
                  <c:v>2.3146</c:v>
                </c:pt>
                <c:pt idx="29">
                  <c:v>2.4224999999999999</c:v>
                </c:pt>
                <c:pt idx="30">
                  <c:v>2.4045000000000001</c:v>
                </c:pt>
                <c:pt idx="31">
                  <c:v>2.3506</c:v>
                </c:pt>
                <c:pt idx="32">
                  <c:v>2.39425</c:v>
                </c:pt>
                <c:pt idx="33">
                  <c:v>2.4544000000000001</c:v>
                </c:pt>
                <c:pt idx="34">
                  <c:v>2.4384999999999999</c:v>
                </c:pt>
                <c:pt idx="35">
                  <c:v>2.5099999999999998</c:v>
                </c:pt>
                <c:pt idx="36">
                  <c:v>2.5798000000000001</c:v>
                </c:pt>
                <c:pt idx="37">
                  <c:v>2.5680000000000001</c:v>
                </c:pt>
                <c:pt idx="38">
                  <c:v>2.5535000000000001</c:v>
                </c:pt>
                <c:pt idx="39">
                  <c:v>2.5825</c:v>
                </c:pt>
                <c:pt idx="40">
                  <c:v>2.5604</c:v>
                </c:pt>
                <c:pt idx="41">
                  <c:v>2.5105</c:v>
                </c:pt>
                <c:pt idx="42">
                  <c:v>2.4964</c:v>
                </c:pt>
                <c:pt idx="43">
                  <c:v>2.5950000000000002</c:v>
                </c:pt>
                <c:pt idx="44">
                  <c:v>2.7847500000000003</c:v>
                </c:pt>
                <c:pt idx="45">
                  <c:v>2.7942</c:v>
                </c:pt>
                <c:pt idx="46">
                  <c:v>2.9087499999999999</c:v>
                </c:pt>
                <c:pt idx="47">
                  <c:v>2.9089999999999998</c:v>
                </c:pt>
                <c:pt idx="48">
                  <c:v>3.0183999999999997</c:v>
                </c:pt>
                <c:pt idx="49">
                  <c:v>3.04575</c:v>
                </c:pt>
                <c:pt idx="50">
                  <c:v>2.9874999999999998</c:v>
                </c:pt>
                <c:pt idx="51">
                  <c:v>2.95729</c:v>
                </c:pt>
                <c:pt idx="52">
                  <c:v>2.9311829999999999</c:v>
                </c:pt>
                <c:pt idx="53">
                  <c:v>2.9251029999999996</c:v>
                </c:pt>
                <c:pt idx="54">
                  <c:v>2.8977900000000001</c:v>
                </c:pt>
                <c:pt idx="55">
                  <c:v>2.8854340000000001</c:v>
                </c:pt>
                <c:pt idx="56">
                  <c:v>2.9123039999999998</c:v>
                </c:pt>
                <c:pt idx="57">
                  <c:v>2.8994879999999998</c:v>
                </c:pt>
                <c:pt idx="58">
                  <c:v>2.9093110000000002</c:v>
                </c:pt>
                <c:pt idx="59">
                  <c:v>2.8833390000000003</c:v>
                </c:pt>
                <c:pt idx="60">
                  <c:v>2.8428820000000004</c:v>
                </c:pt>
                <c:pt idx="61">
                  <c:v>2.7944819999999999</c:v>
                </c:pt>
                <c:pt idx="62">
                  <c:v>2.8434200000000001</c:v>
                </c:pt>
                <c:pt idx="63">
                  <c:v>2.8400060000000003</c:v>
                </c:pt>
                <c:pt idx="64">
                  <c:v>2.8533710000000001</c:v>
                </c:pt>
                <c:pt idx="65">
                  <c:v>2.878533</c:v>
                </c:pt>
                <c:pt idx="66">
                  <c:v>2.8922680000000001</c:v>
                </c:pt>
                <c:pt idx="67">
                  <c:v>2.9115710000000004</c:v>
                </c:pt>
                <c:pt idx="68">
                  <c:v>2.9532769999999999</c:v>
                </c:pt>
                <c:pt idx="69">
                  <c:v>2.9737849999999999</c:v>
                </c:pt>
                <c:pt idx="70">
                  <c:v>2.9973520000000002</c:v>
                </c:pt>
                <c:pt idx="71">
                  <c:v>2.9787430000000001</c:v>
                </c:pt>
              </c:numCache>
            </c:numRef>
          </c:val>
          <c:smooth val="0"/>
        </c:ser>
        <c:ser>
          <c:idx val="1"/>
          <c:order val="1"/>
          <c:tx>
            <c:v>Crude oil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'Fig3'!$A$28:$A$99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'Fig3'!$C$28:$C$99</c:f>
              <c:numCache>
                <c:formatCode>0.00</c:formatCode>
                <c:ptCount val="72"/>
                <c:pt idx="0">
                  <c:v>2.2280952380952379</c:v>
                </c:pt>
                <c:pt idx="1">
                  <c:v>2.3657142857142857</c:v>
                </c:pt>
                <c:pt idx="2">
                  <c:v>2.3830952380952382</c:v>
                </c:pt>
                <c:pt idx="3">
                  <c:v>2.3845238095238095</c:v>
                </c:pt>
                <c:pt idx="4">
                  <c:v>2.3954761904761903</c:v>
                </c:pt>
                <c:pt idx="5">
                  <c:v>2.4407142857142858</c:v>
                </c:pt>
                <c:pt idx="6">
                  <c:v>2.41</c:v>
                </c:pt>
                <c:pt idx="7">
                  <c:v>2.2764285714285712</c:v>
                </c:pt>
                <c:pt idx="8">
                  <c:v>2.1966666666666668</c:v>
                </c:pt>
                <c:pt idx="9">
                  <c:v>2.0235714285714286</c:v>
                </c:pt>
                <c:pt idx="10">
                  <c:v>1.8014285714285714</c:v>
                </c:pt>
                <c:pt idx="11">
                  <c:v>1.4452380952380952</c:v>
                </c:pt>
                <c:pt idx="12">
                  <c:v>1.1190476190476191</c:v>
                </c:pt>
                <c:pt idx="13">
                  <c:v>1.1647619047619047</c:v>
                </c:pt>
                <c:pt idx="14">
                  <c:v>1.1426190476190476</c:v>
                </c:pt>
                <c:pt idx="15">
                  <c:v>1.2740476190476191</c:v>
                </c:pt>
                <c:pt idx="16">
                  <c:v>1.3964285714285714</c:v>
                </c:pt>
                <c:pt idx="17">
                  <c:v>1.4314285714285715</c:v>
                </c:pt>
                <c:pt idx="18">
                  <c:v>1.2714285714285714</c:v>
                </c:pt>
                <c:pt idx="19">
                  <c:v>1.0707142857142857</c:v>
                </c:pt>
                <c:pt idx="20">
                  <c:v>1.0566666666666666</c:v>
                </c:pt>
                <c:pt idx="21">
                  <c:v>1.065952380952381</c:v>
                </c:pt>
                <c:pt idx="22">
                  <c:v>0.98642857142857143</c:v>
                </c:pt>
                <c:pt idx="23">
                  <c:v>0.84833333333333349</c:v>
                </c:pt>
                <c:pt idx="24">
                  <c:v>0.71404761904761904</c:v>
                </c:pt>
                <c:pt idx="25">
                  <c:v>0.67928571428571427</c:v>
                </c:pt>
                <c:pt idx="26">
                  <c:v>0.8052380952380952</c:v>
                </c:pt>
                <c:pt idx="27">
                  <c:v>0.89785714285714291</c:v>
                </c:pt>
                <c:pt idx="28">
                  <c:v>1.0209523809523811</c:v>
                </c:pt>
                <c:pt idx="29">
                  <c:v>1.0942857142857143</c:v>
                </c:pt>
                <c:pt idx="30">
                  <c:v>1.03</c:v>
                </c:pt>
                <c:pt idx="31">
                  <c:v>1.0166666666666666</c:v>
                </c:pt>
                <c:pt idx="32">
                  <c:v>1.0173809523809523</c:v>
                </c:pt>
                <c:pt idx="33">
                  <c:v>1.1154761904761905</c:v>
                </c:pt>
                <c:pt idx="34">
                  <c:v>1.049047619047619</c:v>
                </c:pt>
                <c:pt idx="35">
                  <c:v>1.1585714285714286</c:v>
                </c:pt>
                <c:pt idx="36">
                  <c:v>1.1902380952380953</c:v>
                </c:pt>
                <c:pt idx="37">
                  <c:v>1.22</c:v>
                </c:pt>
                <c:pt idx="38">
                  <c:v>1.1583333333333334</c:v>
                </c:pt>
                <c:pt idx="39">
                  <c:v>1.1778571428571429</c:v>
                </c:pt>
                <c:pt idx="40">
                  <c:v>1.1509523809523809</c:v>
                </c:pt>
                <c:pt idx="41">
                  <c:v>1.0754761904761905</c:v>
                </c:pt>
                <c:pt idx="42">
                  <c:v>1.1028571428571428</c:v>
                </c:pt>
                <c:pt idx="43">
                  <c:v>1.1473809523809524</c:v>
                </c:pt>
                <c:pt idx="44">
                  <c:v>1.2092857142857143</c:v>
                </c:pt>
                <c:pt idx="45">
                  <c:v>1.2585714285714287</c:v>
                </c:pt>
                <c:pt idx="46">
                  <c:v>1.375</c:v>
                </c:pt>
                <c:pt idx="47">
                  <c:v>1.4173809523809524</c:v>
                </c:pt>
                <c:pt idx="48">
                  <c:v>1.4928095238095238</c:v>
                </c:pt>
                <c:pt idx="49">
                  <c:v>1.457857142857143</c:v>
                </c:pt>
                <c:pt idx="50">
                  <c:v>1.4695238095238095</c:v>
                </c:pt>
                <c:pt idx="51">
                  <c:v>1.4523809523809523</c:v>
                </c:pt>
                <c:pt idx="52">
                  <c:v>1.4047619047619047</c:v>
                </c:pt>
                <c:pt idx="53">
                  <c:v>1.3809523809523809</c:v>
                </c:pt>
                <c:pt idx="54">
                  <c:v>1.3571428571428572</c:v>
                </c:pt>
                <c:pt idx="55">
                  <c:v>1.3333333333333333</c:v>
                </c:pt>
                <c:pt idx="56">
                  <c:v>1.3333333333333333</c:v>
                </c:pt>
                <c:pt idx="57">
                  <c:v>1.3333333333333333</c:v>
                </c:pt>
                <c:pt idx="58">
                  <c:v>1.3333333333333333</c:v>
                </c:pt>
                <c:pt idx="59">
                  <c:v>1.3333333333333333</c:v>
                </c:pt>
                <c:pt idx="60">
                  <c:v>1.3333333333333333</c:v>
                </c:pt>
                <c:pt idx="61">
                  <c:v>1.3333333333333333</c:v>
                </c:pt>
                <c:pt idx="62">
                  <c:v>1.3333333333333333</c:v>
                </c:pt>
                <c:pt idx="63">
                  <c:v>1.3333333333333333</c:v>
                </c:pt>
                <c:pt idx="64">
                  <c:v>1.3571428571428572</c:v>
                </c:pt>
                <c:pt idx="65">
                  <c:v>1.3571428571428572</c:v>
                </c:pt>
                <c:pt idx="66">
                  <c:v>1.3809523809523809</c:v>
                </c:pt>
                <c:pt idx="67">
                  <c:v>1.3809523809523809</c:v>
                </c:pt>
                <c:pt idx="68">
                  <c:v>1.3809523809523809</c:v>
                </c:pt>
                <c:pt idx="69">
                  <c:v>1.4285714285714286</c:v>
                </c:pt>
                <c:pt idx="70">
                  <c:v>1.4285714285714286</c:v>
                </c:pt>
                <c:pt idx="71">
                  <c:v>1.4285714285714286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011664"/>
        <c:axId val="504012224"/>
      </c:lineChart>
      <c:scatterChart>
        <c:scatterStyle val="lineMarker"/>
        <c:varyColors val="0"/>
        <c:ser>
          <c:idx val="3"/>
          <c:order val="3"/>
          <c:tx>
            <c:strRef>
              <c:f>'Fig3'!$B$103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447991946212203E-2"/>
                  <c:y val="3.026692517706639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'Fig3'!$A$104:$A$105</c:f>
              <c:numCache>
                <c:formatCode>General</c:formatCode>
                <c:ptCount val="2"/>
                <c:pt idx="0">
                  <c:v>51</c:v>
                </c:pt>
                <c:pt idx="1">
                  <c:v>51</c:v>
                </c:pt>
              </c:numCache>
            </c:numRef>
          </c:xVal>
          <c:yVal>
            <c:numRef>
              <c:f>'Fig3'!$B$104:$B$105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012784"/>
        <c:axId val="504013344"/>
      </c:scatterChart>
      <c:dateAx>
        <c:axId val="504011664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504012224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4012224"/>
        <c:scaling>
          <c:orientation val="minMax"/>
          <c:max val="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1"/>
        <c:majorTickMark val="out"/>
        <c:minorTickMark val="none"/>
        <c:tickLblPos val="nextTo"/>
        <c:spPr>
          <a:ln>
            <a:noFill/>
          </a:ln>
        </c:spPr>
        <c:crossAx val="504011664"/>
        <c:crosses val="autoZero"/>
        <c:crossBetween val="between"/>
      </c:valAx>
      <c:valAx>
        <c:axId val="504012784"/>
        <c:scaling>
          <c:orientation val="minMax"/>
          <c:max val="72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4013344"/>
        <c:crosses val="max"/>
        <c:crossBetween val="midCat"/>
      </c:valAx>
      <c:valAx>
        <c:axId val="5040133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4012784"/>
        <c:crosses val="max"/>
        <c:crossBetween val="midCat"/>
      </c:valAx>
    </c:plotArea>
    <c:legend>
      <c:legendPos val="l"/>
      <c:legendEntry>
        <c:idx val="3"/>
        <c:delete val="1"/>
      </c:legendEntry>
      <c:layout>
        <c:manualLayout>
          <c:xMode val="edge"/>
          <c:yMode val="edge"/>
          <c:x val="0.38535576888505374"/>
          <c:y val="0.16843872907846319"/>
          <c:w val="0.28926682945119664"/>
          <c:h val="0.19122645172312044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Henry Hub natural gas price</a:t>
            </a:r>
          </a:p>
          <a:p>
            <a:pPr algn="l">
              <a:defRPr/>
            </a:pPr>
            <a:r>
              <a:rPr lang="en-US" sz="1000" b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1.574803149606299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3242338610112761E-2"/>
          <c:y val="0.17117395828480017"/>
          <c:w val="0.92047006319332036"/>
          <c:h val="0.57274689776204013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'Fig4'!$C$29:$C$64</c:f>
              <c:numCache>
                <c:formatCode>0.00</c:formatCode>
                <c:ptCount val="36"/>
                <c:pt idx="0">
                  <c:v>3.3039999999999998</c:v>
                </c:pt>
                <c:pt idx="1">
                  <c:v>2.8519999999999999</c:v>
                </c:pt>
                <c:pt idx="2">
                  <c:v>2.88</c:v>
                </c:pt>
                <c:pt idx="3">
                  <c:v>3.1030000000000002</c:v>
                </c:pt>
                <c:pt idx="4">
                  <c:v>3.15</c:v>
                </c:pt>
                <c:pt idx="5">
                  <c:v>2.9750000000000001</c:v>
                </c:pt>
                <c:pt idx="6">
                  <c:v>2.984</c:v>
                </c:pt>
                <c:pt idx="7">
                  <c:v>2.9</c:v>
                </c:pt>
                <c:pt idx="8">
                  <c:v>2.976</c:v>
                </c:pt>
                <c:pt idx="9">
                  <c:v>2.879</c:v>
                </c:pt>
                <c:pt idx="10">
                  <c:v>3.0139999999999998</c:v>
                </c:pt>
                <c:pt idx="11">
                  <c:v>2.8210000000000002</c:v>
                </c:pt>
                <c:pt idx="12">
                  <c:v>3.69</c:v>
                </c:pt>
                <c:pt idx="13">
                  <c:v>2.661</c:v>
                </c:pt>
                <c:pt idx="14">
                  <c:v>2.69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'Fig4'!$D$29:$D$64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2.69</c:v>
                </c:pt>
                <c:pt idx="15">
                  <c:v>2.7602920000000002</c:v>
                </c:pt>
                <c:pt idx="16">
                  <c:v>2.7951790000000001</c:v>
                </c:pt>
                <c:pt idx="17">
                  <c:v>2.8985530000000002</c:v>
                </c:pt>
                <c:pt idx="18">
                  <c:v>2.994618</c:v>
                </c:pt>
                <c:pt idx="19">
                  <c:v>3.0097580000000002</c:v>
                </c:pt>
                <c:pt idx="20">
                  <c:v>3.023841</c:v>
                </c:pt>
                <c:pt idx="21">
                  <c:v>3.0315949999999998</c:v>
                </c:pt>
                <c:pt idx="22">
                  <c:v>3.0834299999999999</c:v>
                </c:pt>
                <c:pt idx="23">
                  <c:v>3.2114630000000002</c:v>
                </c:pt>
                <c:pt idx="24">
                  <c:v>3.323264</c:v>
                </c:pt>
                <c:pt idx="25">
                  <c:v>3.275258</c:v>
                </c:pt>
                <c:pt idx="26">
                  <c:v>3.1213289999999998</c:v>
                </c:pt>
                <c:pt idx="27">
                  <c:v>2.9729269999999999</c:v>
                </c:pt>
                <c:pt idx="28">
                  <c:v>2.970688</c:v>
                </c:pt>
                <c:pt idx="29">
                  <c:v>2.9757349999999998</c:v>
                </c:pt>
                <c:pt idx="30">
                  <c:v>3.0116900000000002</c:v>
                </c:pt>
                <c:pt idx="31">
                  <c:v>3.0314190000000001</c:v>
                </c:pt>
                <c:pt idx="32">
                  <c:v>3.0099089999999999</c:v>
                </c:pt>
                <c:pt idx="33">
                  <c:v>2.995895</c:v>
                </c:pt>
                <c:pt idx="34">
                  <c:v>3.0285289999999998</c:v>
                </c:pt>
                <c:pt idx="35">
                  <c:v>3.1573889999999998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'Fig4'!$E$29:$E$64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2.7012</c:v>
                </c:pt>
                <c:pt idx="17">
                  <c:v>2.75</c:v>
                </c:pt>
                <c:pt idx="18">
                  <c:v>2.8068</c:v>
                </c:pt>
                <c:pt idx="19">
                  <c:v>2.8250000000000002</c:v>
                </c:pt>
                <c:pt idx="20">
                  <c:v>2.8137999999999996</c:v>
                </c:pt>
                <c:pt idx="21">
                  <c:v>2.8271999999999999</c:v>
                </c:pt>
                <c:pt idx="22">
                  <c:v>2.8731999999999998</c:v>
                </c:pt>
                <c:pt idx="23">
                  <c:v>2.9989999999999997</c:v>
                </c:pt>
                <c:pt idx="24">
                  <c:v>3.0822000000000003</c:v>
                </c:pt>
                <c:pt idx="25">
                  <c:v>3.0484</c:v>
                </c:pt>
                <c:pt idx="26">
                  <c:v>2.9438</c:v>
                </c:pt>
                <c:pt idx="27">
                  <c:v>2.6711999999999998</c:v>
                </c:pt>
                <c:pt idx="28">
                  <c:v>2.6432000000000002</c:v>
                </c:pt>
                <c:pt idx="29">
                  <c:v>2.6701999999999999</c:v>
                </c:pt>
                <c:pt idx="30">
                  <c:v>2.6991999999999998</c:v>
                </c:pt>
                <c:pt idx="31">
                  <c:v>2.7041999999999997</c:v>
                </c:pt>
                <c:pt idx="32">
                  <c:v>2.6911999999999998</c:v>
                </c:pt>
                <c:pt idx="33">
                  <c:v>2.7177999999999995</c:v>
                </c:pt>
                <c:pt idx="34">
                  <c:v>2.7759999999999998</c:v>
                </c:pt>
                <c:pt idx="35">
                  <c:v>2.9062000000000001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'Fig4'!$B$85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ash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'Fig4'!$H$29:$H$64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2.4322569537272307</c:v>
                </c:pt>
                <c:pt idx="17">
                  <c:v>2.343429519083005</c:v>
                </c:pt>
                <c:pt idx="18">
                  <c:v>2.2984205479681594</c:v>
                </c:pt>
                <c:pt idx="19">
                  <c:v>2.2280797463839117</c:v>
                </c:pt>
                <c:pt idx="20">
                  <c:v>2.1458330524636944</c:v>
                </c:pt>
                <c:pt idx="21">
                  <c:v>2.1018739071434176</c:v>
                </c:pt>
                <c:pt idx="22">
                  <c:v>2.0859049064927104</c:v>
                </c:pt>
                <c:pt idx="23">
                  <c:v>2.1144717405387992</c:v>
                </c:pt>
                <c:pt idx="24">
                  <c:v>2.0477115236259951</c:v>
                </c:pt>
                <c:pt idx="25">
                  <c:v>1.9000323387304565</c:v>
                </c:pt>
                <c:pt idx="26">
                  <c:v>1.7765345870643403</c:v>
                </c:pt>
                <c:pt idx="27">
                  <c:v>1.8512260182275402</c:v>
                </c:pt>
                <c:pt idx="28">
                  <c:v>1.8624296681563941</c:v>
                </c:pt>
                <c:pt idx="29">
                  <c:v>1.8684370852515086</c:v>
                </c:pt>
                <c:pt idx="30">
                  <c:v>1.872061434449372</c:v>
                </c:pt>
                <c:pt idx="31">
                  <c:v>1.8562575744616476</c:v>
                </c:pt>
                <c:pt idx="32">
                  <c:v>1.8244969683821273</c:v>
                </c:pt>
                <c:pt idx="33">
                  <c:v>1.8235487459811086</c:v>
                </c:pt>
                <c:pt idx="34">
                  <c:v>1.8342082648414899</c:v>
                </c:pt>
                <c:pt idx="35">
                  <c:v>1.8954485389477254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'Fig4'!$B$86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ash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'Fig4'!$I$29:$I$64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2.9998810071521231</c:v>
                </c:pt>
                <c:pt idx="17">
                  <c:v>3.2271079366445985</c:v>
                </c:pt>
                <c:pt idx="18">
                  <c:v>3.4276260917369492</c:v>
                </c:pt>
                <c:pt idx="19">
                  <c:v>3.581839928733364</c:v>
                </c:pt>
                <c:pt idx="20">
                  <c:v>3.6896954452769357</c:v>
                </c:pt>
                <c:pt idx="21">
                  <c:v>3.8028255704753882</c:v>
                </c:pt>
                <c:pt idx="22">
                  <c:v>3.9576484116337869</c:v>
                </c:pt>
                <c:pt idx="23">
                  <c:v>4.2535451420637997</c:v>
                </c:pt>
                <c:pt idx="24">
                  <c:v>4.6393042820689452</c:v>
                </c:pt>
                <c:pt idx="25">
                  <c:v>4.8908338929689616</c:v>
                </c:pt>
                <c:pt idx="26">
                  <c:v>4.8780127913637674</c:v>
                </c:pt>
                <c:pt idx="27">
                  <c:v>3.8543696824398106</c:v>
                </c:pt>
                <c:pt idx="28">
                  <c:v>3.7512859462316741</c:v>
                </c:pt>
                <c:pt idx="29">
                  <c:v>3.816006488139386</c:v>
                </c:pt>
                <c:pt idx="30">
                  <c:v>3.8917956996122465</c:v>
                </c:pt>
                <c:pt idx="31">
                  <c:v>3.9394843369842301</c:v>
                </c:pt>
                <c:pt idx="32">
                  <c:v>3.9696187856219551</c:v>
                </c:pt>
                <c:pt idx="33">
                  <c:v>4.0505837073337654</c:v>
                </c:pt>
                <c:pt idx="34">
                  <c:v>4.2013636879266576</c:v>
                </c:pt>
                <c:pt idx="35">
                  <c:v>4.4559365587888085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4828368"/>
        <c:axId val="504828928"/>
      </c:lineChart>
      <c:dateAx>
        <c:axId val="504828368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504828928"/>
        <c:crosses val="autoZero"/>
        <c:auto val="1"/>
        <c:lblOffset val="100"/>
        <c:baseTimeUnit val="months"/>
        <c:majorUnit val="6"/>
        <c:majorTimeUnit val="months"/>
        <c:minorUnit val="1"/>
        <c:minorTimeUnit val="months"/>
      </c:dateAx>
      <c:valAx>
        <c:axId val="504828928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4828368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4.8787255251630135E-2"/>
          <c:y val="0.18503984489376013"/>
          <c:w val="0.57776985193923935"/>
          <c:h val="0.20286851580738338"/>
        </c:manualLayout>
      </c:layout>
      <c:overlay val="1"/>
      <c:txPr>
        <a:bodyPr/>
        <a:lstStyle/>
        <a:p>
          <a:pPr>
            <a:defRPr sz="900" kern="0" spc="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natural gas prices</a:t>
            </a:r>
          </a:p>
          <a:p>
            <a:pPr algn="l">
              <a:defRPr/>
            </a:pPr>
            <a:r>
              <a:rPr lang="en-US" sz="1000" b="0"/>
              <a:t>dollars per thousand cubic feet</a:t>
            </a:r>
          </a:p>
        </c:rich>
      </c:tx>
      <c:layout>
        <c:manualLayout>
          <c:xMode val="edge"/>
          <c:yMode val="edge"/>
          <c:x val="9.8955365622045502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4284342505967249E-2"/>
          <c:y val="0.17511873146035103"/>
          <c:w val="0.91482308613862295"/>
          <c:h val="0.62396682663190062"/>
        </c:manualLayout>
      </c:layout>
      <c:lineChart>
        <c:grouping val="standard"/>
        <c:varyColors val="0"/>
        <c:ser>
          <c:idx val="0"/>
          <c:order val="0"/>
          <c:tx>
            <c:v>Residential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'Fig5'!$A$28:$A$99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'Fig5'!$B$28:$B$99</c:f>
              <c:numCache>
                <c:formatCode>0.00</c:formatCode>
                <c:ptCount val="72"/>
                <c:pt idx="0">
                  <c:v>9.26</c:v>
                </c:pt>
                <c:pt idx="1">
                  <c:v>9.77</c:v>
                </c:pt>
                <c:pt idx="2">
                  <c:v>10.7</c:v>
                </c:pt>
                <c:pt idx="3">
                  <c:v>11.76</c:v>
                </c:pt>
                <c:pt idx="4">
                  <c:v>13.6</c:v>
                </c:pt>
                <c:pt idx="5">
                  <c:v>16.13</c:v>
                </c:pt>
                <c:pt idx="6">
                  <c:v>17.23</c:v>
                </c:pt>
                <c:pt idx="7">
                  <c:v>17.41</c:v>
                </c:pt>
                <c:pt idx="8">
                  <c:v>16.27</c:v>
                </c:pt>
                <c:pt idx="9">
                  <c:v>13.11</c:v>
                </c:pt>
                <c:pt idx="10">
                  <c:v>10.19</c:v>
                </c:pt>
                <c:pt idx="11">
                  <c:v>10.01</c:v>
                </c:pt>
                <c:pt idx="12">
                  <c:v>9.5</c:v>
                </c:pt>
                <c:pt idx="13">
                  <c:v>9.08</c:v>
                </c:pt>
                <c:pt idx="14">
                  <c:v>9.2799999999999994</c:v>
                </c:pt>
                <c:pt idx="15">
                  <c:v>10.43</c:v>
                </c:pt>
                <c:pt idx="16">
                  <c:v>12.73</c:v>
                </c:pt>
                <c:pt idx="17">
                  <c:v>15.07</c:v>
                </c:pt>
                <c:pt idx="18">
                  <c:v>16.28</c:v>
                </c:pt>
                <c:pt idx="19">
                  <c:v>16.88</c:v>
                </c:pt>
                <c:pt idx="20">
                  <c:v>16.399999999999999</c:v>
                </c:pt>
                <c:pt idx="21">
                  <c:v>12.6</c:v>
                </c:pt>
                <c:pt idx="22">
                  <c:v>10.02</c:v>
                </c:pt>
                <c:pt idx="23">
                  <c:v>9.27</c:v>
                </c:pt>
                <c:pt idx="24">
                  <c:v>8.2799999999999994</c:v>
                </c:pt>
                <c:pt idx="25">
                  <c:v>8.36</c:v>
                </c:pt>
                <c:pt idx="26">
                  <c:v>9.19</c:v>
                </c:pt>
                <c:pt idx="27">
                  <c:v>9.65</c:v>
                </c:pt>
                <c:pt idx="28">
                  <c:v>11.62</c:v>
                </c:pt>
                <c:pt idx="29">
                  <c:v>14.43</c:v>
                </c:pt>
                <c:pt idx="30">
                  <c:v>16.55</c:v>
                </c:pt>
                <c:pt idx="31">
                  <c:v>17.600000000000001</c:v>
                </c:pt>
                <c:pt idx="32">
                  <c:v>16.78</c:v>
                </c:pt>
                <c:pt idx="33">
                  <c:v>13.74</c:v>
                </c:pt>
                <c:pt idx="34">
                  <c:v>10.77</c:v>
                </c:pt>
                <c:pt idx="35">
                  <c:v>9.06</c:v>
                </c:pt>
                <c:pt idx="36">
                  <c:v>9.3800000000000008</c:v>
                </c:pt>
                <c:pt idx="37">
                  <c:v>10.07</c:v>
                </c:pt>
                <c:pt idx="38">
                  <c:v>9.9</c:v>
                </c:pt>
                <c:pt idx="39">
                  <c:v>11.38</c:v>
                </c:pt>
                <c:pt idx="40">
                  <c:v>13.32</c:v>
                </c:pt>
                <c:pt idx="41">
                  <c:v>16.13</c:v>
                </c:pt>
                <c:pt idx="42">
                  <c:v>17.96</c:v>
                </c:pt>
                <c:pt idx="43">
                  <c:v>18.32</c:v>
                </c:pt>
                <c:pt idx="44">
                  <c:v>17.010000000000002</c:v>
                </c:pt>
                <c:pt idx="45">
                  <c:v>13.5</c:v>
                </c:pt>
                <c:pt idx="46">
                  <c:v>10.26</c:v>
                </c:pt>
                <c:pt idx="47">
                  <c:v>9.33</c:v>
                </c:pt>
                <c:pt idx="48">
                  <c:v>8.93</c:v>
                </c:pt>
                <c:pt idx="49">
                  <c:v>9.4066510000000001</c:v>
                </c:pt>
                <c:pt idx="50">
                  <c:v>9.5541839999999993</c:v>
                </c:pt>
                <c:pt idx="51">
                  <c:v>10.35426</c:v>
                </c:pt>
                <c:pt idx="52">
                  <c:v>12.36239</c:v>
                </c:pt>
                <c:pt idx="53">
                  <c:v>14.799200000000001</c:v>
                </c:pt>
                <c:pt idx="54">
                  <c:v>16.33502</c:v>
                </c:pt>
                <c:pt idx="55">
                  <c:v>17.231089999999998</c:v>
                </c:pt>
                <c:pt idx="56">
                  <c:v>16.270790000000002</c:v>
                </c:pt>
                <c:pt idx="57">
                  <c:v>13.253690000000001</c:v>
                </c:pt>
                <c:pt idx="58">
                  <c:v>10.813739999999999</c:v>
                </c:pt>
                <c:pt idx="59">
                  <c:v>9.8868410000000004</c:v>
                </c:pt>
                <c:pt idx="60">
                  <c:v>9.6803089999999994</c:v>
                </c:pt>
                <c:pt idx="61">
                  <c:v>9.7624849999999999</c:v>
                </c:pt>
                <c:pt idx="62">
                  <c:v>10.099209999999999</c:v>
                </c:pt>
                <c:pt idx="63">
                  <c:v>10.96359</c:v>
                </c:pt>
                <c:pt idx="64">
                  <c:v>12.909050000000001</c:v>
                </c:pt>
                <c:pt idx="65">
                  <c:v>15.23077</c:v>
                </c:pt>
                <c:pt idx="66">
                  <c:v>16.654229999999998</c:v>
                </c:pt>
                <c:pt idx="67">
                  <c:v>17.420020000000001</c:v>
                </c:pt>
                <c:pt idx="68">
                  <c:v>16.4344</c:v>
                </c:pt>
                <c:pt idx="69">
                  <c:v>13.363849999999999</c:v>
                </c:pt>
                <c:pt idx="70">
                  <c:v>10.86206</c:v>
                </c:pt>
                <c:pt idx="71">
                  <c:v>9.8975059999999999</c:v>
                </c:pt>
              </c:numCache>
            </c:numRef>
          </c:val>
          <c:smooth val="0"/>
        </c:ser>
        <c:ser>
          <c:idx val="1"/>
          <c:order val="1"/>
          <c:tx>
            <c:v>Henry Hub spot price</c:v>
          </c:tx>
          <c:spPr>
            <a:ln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'Fig5'!$A$28:$A$99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'Fig5'!$C$28:$C$99</c:f>
              <c:numCache>
                <c:formatCode>0.00</c:formatCode>
                <c:ptCount val="72"/>
                <c:pt idx="0">
                  <c:v>4.8685289999999997</c:v>
                </c:pt>
                <c:pt idx="1">
                  <c:v>6.1969669999999999</c:v>
                </c:pt>
                <c:pt idx="2">
                  <c:v>5.0647989999999998</c:v>
                </c:pt>
                <c:pt idx="3">
                  <c:v>4.8117140000000003</c:v>
                </c:pt>
                <c:pt idx="4">
                  <c:v>4.7321730000000004</c:v>
                </c:pt>
                <c:pt idx="5">
                  <c:v>4.7394040000000004</c:v>
                </c:pt>
                <c:pt idx="6">
                  <c:v>4.1826169999999996</c:v>
                </c:pt>
                <c:pt idx="7">
                  <c:v>4.0410959999999996</c:v>
                </c:pt>
                <c:pt idx="8">
                  <c:v>4.0534920000000003</c:v>
                </c:pt>
                <c:pt idx="9">
                  <c:v>3.9057729999999999</c:v>
                </c:pt>
                <c:pt idx="10">
                  <c:v>4.2580260000000001</c:v>
                </c:pt>
                <c:pt idx="11">
                  <c:v>3.5969060000000002</c:v>
                </c:pt>
                <c:pt idx="12">
                  <c:v>3.104778</c:v>
                </c:pt>
                <c:pt idx="13">
                  <c:v>2.979301</c:v>
                </c:pt>
                <c:pt idx="14">
                  <c:v>2.9357470000000001</c:v>
                </c:pt>
                <c:pt idx="15">
                  <c:v>2.7065700000000001</c:v>
                </c:pt>
                <c:pt idx="16">
                  <c:v>2.9544130000000002</c:v>
                </c:pt>
                <c:pt idx="17">
                  <c:v>2.8870079999999998</c:v>
                </c:pt>
                <c:pt idx="18">
                  <c:v>2.9440430000000002</c:v>
                </c:pt>
                <c:pt idx="19">
                  <c:v>2.8766379999999998</c:v>
                </c:pt>
                <c:pt idx="20">
                  <c:v>2.7584200000000001</c:v>
                </c:pt>
                <c:pt idx="21">
                  <c:v>2.4276170000000001</c:v>
                </c:pt>
                <c:pt idx="22">
                  <c:v>2.1704409999999998</c:v>
                </c:pt>
                <c:pt idx="23">
                  <c:v>2.0003730000000002</c:v>
                </c:pt>
                <c:pt idx="24">
                  <c:v>2.3674710000000001</c:v>
                </c:pt>
                <c:pt idx="25">
                  <c:v>2.0625930000000001</c:v>
                </c:pt>
                <c:pt idx="26">
                  <c:v>1.7929729999999999</c:v>
                </c:pt>
                <c:pt idx="27">
                  <c:v>1.9879290000000001</c:v>
                </c:pt>
                <c:pt idx="28">
                  <c:v>1.9931140000000001</c:v>
                </c:pt>
                <c:pt idx="29">
                  <c:v>2.6827190000000001</c:v>
                </c:pt>
                <c:pt idx="30">
                  <c:v>2.9264139999999998</c:v>
                </c:pt>
                <c:pt idx="31">
                  <c:v>2.9264139999999998</c:v>
                </c:pt>
                <c:pt idx="32">
                  <c:v>3.1027040000000001</c:v>
                </c:pt>
                <c:pt idx="33">
                  <c:v>3.0871490000000001</c:v>
                </c:pt>
                <c:pt idx="34">
                  <c:v>2.6422759999999998</c:v>
                </c:pt>
                <c:pt idx="35">
                  <c:v>3.7238669999999998</c:v>
                </c:pt>
                <c:pt idx="36">
                  <c:v>3.4262480000000002</c:v>
                </c:pt>
                <c:pt idx="37">
                  <c:v>2.9575239999999998</c:v>
                </c:pt>
                <c:pt idx="38">
                  <c:v>2.9865599999999999</c:v>
                </c:pt>
                <c:pt idx="39">
                  <c:v>3.2178110000000002</c:v>
                </c:pt>
                <c:pt idx="40">
                  <c:v>3.2665500000000001</c:v>
                </c:pt>
                <c:pt idx="41">
                  <c:v>3.0850749999999998</c:v>
                </c:pt>
                <c:pt idx="42">
                  <c:v>3.094408</c:v>
                </c:pt>
                <c:pt idx="43">
                  <c:v>3.0072999999999999</c:v>
                </c:pt>
                <c:pt idx="44">
                  <c:v>3.086112</c:v>
                </c:pt>
                <c:pt idx="45">
                  <c:v>2.9855230000000001</c:v>
                </c:pt>
                <c:pt idx="46">
                  <c:v>3.125518</c:v>
                </c:pt>
                <c:pt idx="47">
                  <c:v>2.9253770000000001</c:v>
                </c:pt>
                <c:pt idx="48">
                  <c:v>3.82653</c:v>
                </c:pt>
                <c:pt idx="49">
                  <c:v>2.7594569999999998</c:v>
                </c:pt>
                <c:pt idx="50">
                  <c:v>2.7895300000000001</c:v>
                </c:pt>
                <c:pt idx="51">
                  <c:v>2.862422</c:v>
                </c:pt>
                <c:pt idx="52">
                  <c:v>2.8986010000000002</c:v>
                </c:pt>
                <c:pt idx="53">
                  <c:v>3.0057999999999998</c:v>
                </c:pt>
                <c:pt idx="54">
                  <c:v>3.1054189999999999</c:v>
                </c:pt>
                <c:pt idx="55">
                  <c:v>3.1211190000000002</c:v>
                </c:pt>
                <c:pt idx="56">
                  <c:v>3.1357240000000002</c:v>
                </c:pt>
                <c:pt idx="57">
                  <c:v>3.143764</c:v>
                </c:pt>
                <c:pt idx="58">
                  <c:v>3.1975169999999999</c:v>
                </c:pt>
                <c:pt idx="59">
                  <c:v>3.3302870000000002</c:v>
                </c:pt>
                <c:pt idx="60">
                  <c:v>3.4462250000000001</c:v>
                </c:pt>
                <c:pt idx="61">
                  <c:v>3.396442</c:v>
                </c:pt>
                <c:pt idx="62">
                  <c:v>3.236818</c:v>
                </c:pt>
                <c:pt idx="63">
                  <c:v>3.0829249999999999</c:v>
                </c:pt>
                <c:pt idx="64">
                  <c:v>3.0806040000000001</c:v>
                </c:pt>
                <c:pt idx="65">
                  <c:v>3.0858370000000002</c:v>
                </c:pt>
                <c:pt idx="66">
                  <c:v>3.1231230000000001</c:v>
                </c:pt>
                <c:pt idx="67">
                  <c:v>3.1435810000000002</c:v>
                </c:pt>
                <c:pt idx="68">
                  <c:v>3.1212759999999999</c:v>
                </c:pt>
                <c:pt idx="69">
                  <c:v>3.1067429999999998</c:v>
                </c:pt>
                <c:pt idx="70">
                  <c:v>3.1405850000000002</c:v>
                </c:pt>
                <c:pt idx="71">
                  <c:v>3.274213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9009648"/>
        <c:axId val="499010208"/>
      </c:lineChart>
      <c:scatterChart>
        <c:scatterStyle val="lineMarker"/>
        <c:varyColors val="0"/>
        <c:ser>
          <c:idx val="3"/>
          <c:order val="2"/>
          <c:tx>
            <c:strRef>
              <c:f>'Fig5'!$B$102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8780487804877877E-2"/>
                  <c:y val="2.887128556166660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'Fig5'!$A$103:$A$104</c:f>
              <c:numCache>
                <c:formatCode>General</c:formatCode>
                <c:ptCount val="2"/>
                <c:pt idx="0">
                  <c:v>51</c:v>
                </c:pt>
                <c:pt idx="1">
                  <c:v>51</c:v>
                </c:pt>
              </c:numCache>
            </c:numRef>
          </c:xVal>
          <c:yVal>
            <c:numRef>
              <c:f>'Fig5'!$B$103:$B$104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010768"/>
        <c:axId val="499011328"/>
      </c:scatterChart>
      <c:dateAx>
        <c:axId val="499009648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9901020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990102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99009648"/>
        <c:crosses val="autoZero"/>
        <c:crossBetween val="between"/>
      </c:valAx>
      <c:valAx>
        <c:axId val="499010768"/>
        <c:scaling>
          <c:orientation val="minMax"/>
          <c:max val="72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99011328"/>
        <c:crosses val="max"/>
        <c:crossBetween val="midCat"/>
      </c:valAx>
      <c:valAx>
        <c:axId val="49901132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99010768"/>
        <c:crosses val="max"/>
        <c:crossBetween val="midCat"/>
      </c:valAx>
    </c:plotArea>
    <c:legend>
      <c:legendPos val="l"/>
      <c:legendEntry>
        <c:idx val="2"/>
        <c:delete val="1"/>
      </c:legendEntry>
      <c:layout>
        <c:manualLayout>
          <c:xMode val="edge"/>
          <c:yMode val="edge"/>
          <c:x val="0.27139985550586665"/>
          <c:y val="0.13375760693229929"/>
          <c:w val="0.33887367737569385"/>
          <c:h val="0.11627576138781728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World liquid fuels</a:t>
            </a:r>
            <a:r>
              <a:rPr lang="en-US" sz="1400" b="0" baseline="0"/>
              <a:t> production and</a:t>
            </a:r>
          </a:p>
          <a:p>
            <a:pPr algn="l">
              <a:defRPr/>
            </a:pPr>
            <a:r>
              <a:rPr lang="en-US" sz="1400" b="0" baseline="0"/>
              <a:t>consumption balance</a:t>
            </a:r>
          </a:p>
          <a:p>
            <a:pPr algn="l">
              <a:defRPr/>
            </a:pPr>
            <a:r>
              <a:rPr lang="en-US" sz="1000" b="0" baseline="0"/>
              <a:t>million barrels per day (MMb/d)</a:t>
            </a:r>
            <a:endParaRPr lang="en-US" sz="1000" b="0"/>
          </a:p>
        </c:rich>
      </c:tx>
      <c:layout>
        <c:manualLayout>
          <c:xMode val="edge"/>
          <c:yMode val="edge"/>
          <c:x val="1.0534171033498865E-2"/>
          <c:y val="3.9447731755424724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1511792733225416E-2"/>
          <c:y val="0.2165879265091864"/>
          <c:w val="0.87404958526525645"/>
          <c:h val="0.5860286694932364"/>
        </c:manualLayout>
      </c:layout>
      <c:barChart>
        <c:barDir val="col"/>
        <c:grouping val="clustered"/>
        <c:varyColors val="0"/>
        <c:ser>
          <c:idx val="2"/>
          <c:order val="2"/>
          <c:tx>
            <c:v>Implied stock change and balance (right axis)</c:v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cat>
            <c:strRef>
              <c:f>'Fig32'!$A$28:$A$55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'Fig32'!$E$28:$E$55</c:f>
              <c:numCache>
                <c:formatCode>0.00</c:formatCode>
                <c:ptCount val="28"/>
                <c:pt idx="0">
                  <c:v>-1.3165214169999999</c:v>
                </c:pt>
                <c:pt idx="1">
                  <c:v>-0.35844054423999999</c:v>
                </c:pt>
                <c:pt idx="2">
                  <c:v>-0.75878066527999999</c:v>
                </c:pt>
                <c:pt idx="3">
                  <c:v>-1.1601523713999999</c:v>
                </c:pt>
                <c:pt idx="4">
                  <c:v>-0.53732123378999996</c:v>
                </c:pt>
                <c:pt idx="5">
                  <c:v>1.3378434602E-2</c:v>
                </c:pt>
                <c:pt idx="6">
                  <c:v>0.14272728724</c:v>
                </c:pt>
                <c:pt idx="7">
                  <c:v>1.2758881635999999</c:v>
                </c:pt>
                <c:pt idx="8">
                  <c:v>1.4096607312</c:v>
                </c:pt>
                <c:pt idx="9">
                  <c:v>1.4945847543999999</c:v>
                </c:pt>
                <c:pt idx="10">
                  <c:v>0.8169838291</c:v>
                </c:pt>
                <c:pt idx="11">
                  <c:v>1.7373216735999999</c:v>
                </c:pt>
                <c:pt idx="12">
                  <c:v>0.72167448813000001</c:v>
                </c:pt>
                <c:pt idx="13">
                  <c:v>3.7714648056999998E-2</c:v>
                </c:pt>
                <c:pt idx="14">
                  <c:v>-0.37591657116999999</c:v>
                </c:pt>
                <c:pt idx="15">
                  <c:v>0.95182057402999998</c:v>
                </c:pt>
                <c:pt idx="16">
                  <c:v>-0.47686851462000002</c:v>
                </c:pt>
                <c:pt idx="17">
                  <c:v>-0.73252082228000004</c:v>
                </c:pt>
                <c:pt idx="18">
                  <c:v>-0.56609014092999999</c:v>
                </c:pt>
                <c:pt idx="19">
                  <c:v>-0.49126554814000001</c:v>
                </c:pt>
                <c:pt idx="20">
                  <c:v>-0.84094734949000005</c:v>
                </c:pt>
                <c:pt idx="21">
                  <c:v>0.49453917821999999</c:v>
                </c:pt>
                <c:pt idx="22">
                  <c:v>0.28090344951000001</c:v>
                </c:pt>
                <c:pt idx="23">
                  <c:v>0.69630408066000005</c:v>
                </c:pt>
                <c:pt idx="24">
                  <c:v>-6.4163944373999998E-2</c:v>
                </c:pt>
                <c:pt idx="25">
                  <c:v>0.49943184125000001</c:v>
                </c:pt>
                <c:pt idx="26">
                  <c:v>-0.12763520209000001</c:v>
                </c:pt>
                <c:pt idx="27">
                  <c:v>-5.5234746484000001E-2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04786272"/>
        <c:axId val="504785712"/>
      </c:barChart>
      <c:lineChart>
        <c:grouping val="standard"/>
        <c:varyColors val="0"/>
        <c:ser>
          <c:idx val="0"/>
          <c:order val="0"/>
          <c:tx>
            <c:v>World production (left axis)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'Fig32'!$A$28:$A$55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'Fig32'!$C$28:$C$55</c:f>
              <c:numCache>
                <c:formatCode>0.00</c:formatCode>
                <c:ptCount val="28"/>
                <c:pt idx="0">
                  <c:v>90.126273097999999</c:v>
                </c:pt>
                <c:pt idx="1">
                  <c:v>91.210762786000004</c:v>
                </c:pt>
                <c:pt idx="2">
                  <c:v>91.858806510999997</c:v>
                </c:pt>
                <c:pt idx="3">
                  <c:v>91.920628644000004</c:v>
                </c:pt>
                <c:pt idx="4">
                  <c:v>92.255149467999999</c:v>
                </c:pt>
                <c:pt idx="5">
                  <c:v>92.945021268000005</c:v>
                </c:pt>
                <c:pt idx="6">
                  <c:v>94.186117835999994</c:v>
                </c:pt>
                <c:pt idx="7">
                  <c:v>95.792913687999999</c:v>
                </c:pt>
                <c:pt idx="8">
                  <c:v>95.411140407000005</c:v>
                </c:pt>
                <c:pt idx="9">
                  <c:v>96.443405956999996</c:v>
                </c:pt>
                <c:pt idx="10">
                  <c:v>97.393674763000007</c:v>
                </c:pt>
                <c:pt idx="11">
                  <c:v>97.577208476999999</c:v>
                </c:pt>
                <c:pt idx="12">
                  <c:v>97.009234738000004</c:v>
                </c:pt>
                <c:pt idx="13">
                  <c:v>96.430826729000003</c:v>
                </c:pt>
                <c:pt idx="14">
                  <c:v>97.03294554</c:v>
                </c:pt>
                <c:pt idx="15">
                  <c:v>98.318280916999996</c:v>
                </c:pt>
                <c:pt idx="16">
                  <c:v>97.104921321999996</c:v>
                </c:pt>
                <c:pt idx="17">
                  <c:v>97.647579323000002</c:v>
                </c:pt>
                <c:pt idx="18">
                  <c:v>98.368597096000002</c:v>
                </c:pt>
                <c:pt idx="19">
                  <c:v>98.654486227000007</c:v>
                </c:pt>
                <c:pt idx="20">
                  <c:v>98.779832501000001</c:v>
                </c:pt>
                <c:pt idx="21">
                  <c:v>100.25773966</c:v>
                </c:pt>
                <c:pt idx="22">
                  <c:v>101.13217168</c:v>
                </c:pt>
                <c:pt idx="23">
                  <c:v>101.67211983</c:v>
                </c:pt>
                <c:pt idx="24">
                  <c:v>101.29415514</c:v>
                </c:pt>
                <c:pt idx="25">
                  <c:v>102.12075604</c:v>
                </c:pt>
                <c:pt idx="26">
                  <c:v>102.62354863</c:v>
                </c:pt>
                <c:pt idx="27">
                  <c:v>102.81974191</c:v>
                </c:pt>
              </c:numCache>
            </c:numRef>
          </c:val>
          <c:smooth val="0"/>
        </c:ser>
        <c:ser>
          <c:idx val="1"/>
          <c:order val="1"/>
          <c:tx>
            <c:v>World consumption (left axis)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strRef>
              <c:f>'Fig32'!$A$28:$A$55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'Fig32'!$D$28:$D$55</c:f>
              <c:numCache>
                <c:formatCode>0.00</c:formatCode>
                <c:ptCount val="28"/>
                <c:pt idx="0">
                  <c:v>91.442794515000003</c:v>
                </c:pt>
                <c:pt idx="1">
                  <c:v>91.569203329999993</c:v>
                </c:pt>
                <c:pt idx="2">
                  <c:v>92.617587176000001</c:v>
                </c:pt>
                <c:pt idx="3">
                  <c:v>93.080781014999999</c:v>
                </c:pt>
                <c:pt idx="4">
                  <c:v>92.792470702000003</c:v>
                </c:pt>
                <c:pt idx="5">
                  <c:v>92.931642834000002</c:v>
                </c:pt>
                <c:pt idx="6">
                  <c:v>94.043390548999994</c:v>
                </c:pt>
                <c:pt idx="7">
                  <c:v>94.517025524000005</c:v>
                </c:pt>
                <c:pt idx="8">
                  <c:v>94.001479676000002</c:v>
                </c:pt>
                <c:pt idx="9">
                  <c:v>94.948821202999994</c:v>
                </c:pt>
                <c:pt idx="10">
                  <c:v>96.576690933999998</c:v>
                </c:pt>
                <c:pt idx="11">
                  <c:v>95.839886804000002</c:v>
                </c:pt>
                <c:pt idx="12">
                  <c:v>96.287560249999999</c:v>
                </c:pt>
                <c:pt idx="13">
                  <c:v>96.393112080999998</c:v>
                </c:pt>
                <c:pt idx="14">
                  <c:v>97.408862111000005</c:v>
                </c:pt>
                <c:pt idx="15">
                  <c:v>97.366460343</c:v>
                </c:pt>
                <c:pt idx="16">
                  <c:v>97.581789835999999</c:v>
                </c:pt>
                <c:pt idx="17">
                  <c:v>98.380100145</c:v>
                </c:pt>
                <c:pt idx="18">
                  <c:v>98.934687237000006</c:v>
                </c:pt>
                <c:pt idx="19">
                  <c:v>99.145751774999994</c:v>
                </c:pt>
                <c:pt idx="20">
                  <c:v>99.620779850000005</c:v>
                </c:pt>
                <c:pt idx="21">
                  <c:v>99.763200479999995</c:v>
                </c:pt>
                <c:pt idx="22">
                  <c:v>100.85126823</c:v>
                </c:pt>
                <c:pt idx="23">
                  <c:v>100.97581575</c:v>
                </c:pt>
                <c:pt idx="24">
                  <c:v>101.35831908</c:v>
                </c:pt>
                <c:pt idx="25">
                  <c:v>101.6213242</c:v>
                </c:pt>
                <c:pt idx="26">
                  <c:v>102.75118383</c:v>
                </c:pt>
                <c:pt idx="27">
                  <c:v>102.87497666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784592"/>
        <c:axId val="504785152"/>
      </c:lineChart>
      <c:scatterChart>
        <c:scatterStyle val="lineMarker"/>
        <c:varyColors val="0"/>
        <c:ser>
          <c:idx val="3"/>
          <c:order val="3"/>
          <c:tx>
            <c:strRef>
              <c:f>'Fig32'!$B$58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197261927624817E-2"/>
                  <c:y val="-3.155818540433925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'Fig32'!$A$59:$A$60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'Fig32'!$B$59:$B$60</c:f>
              <c:numCache>
                <c:formatCode>0</c:formatCode>
                <c:ptCount val="2"/>
                <c:pt idx="0">
                  <c:v>88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784592"/>
        <c:axId val="504785152"/>
      </c:scatterChart>
      <c:catAx>
        <c:axId val="504784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04785152"/>
        <c:crosses val="autoZero"/>
        <c:auto val="1"/>
        <c:lblAlgn val="ctr"/>
        <c:lblOffset val="100"/>
        <c:tickLblSkip val="4"/>
        <c:noMultiLvlLbl val="0"/>
      </c:catAx>
      <c:valAx>
        <c:axId val="504785152"/>
        <c:scaling>
          <c:orientation val="minMax"/>
          <c:max val="104"/>
          <c:min val="88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4784592"/>
        <c:crosses val="autoZero"/>
        <c:crossBetween val="between"/>
        <c:majorUnit val="2"/>
      </c:valAx>
      <c:valAx>
        <c:axId val="504785712"/>
        <c:scaling>
          <c:orientation val="minMax"/>
          <c:max val="6"/>
          <c:min val="-2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4786272"/>
        <c:crosses val="max"/>
        <c:crossBetween val="between"/>
      </c:valAx>
      <c:catAx>
        <c:axId val="504786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504785712"/>
        <c:crossesAt val="0"/>
        <c:auto val="1"/>
        <c:lblAlgn val="ctr"/>
        <c:lblOffset val="100"/>
        <c:tickLblSkip val="1"/>
        <c:noMultiLvlLbl val="0"/>
      </c:catAx>
    </c:plotArea>
    <c:legend>
      <c:legendPos val="l"/>
      <c:legendEntry>
        <c:idx val="3"/>
        <c:delete val="1"/>
      </c:legendEntry>
      <c:layout>
        <c:manualLayout>
          <c:xMode val="edge"/>
          <c:yMode val="edge"/>
          <c:x val="3.0197444831591175E-2"/>
          <c:y val="0.22771178728287106"/>
          <c:w val="0.54332171893147563"/>
          <c:h val="0.19084564133625309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 i="0" u="none" strike="noStrike" kern="1200" baseline="0">
                <a:solidFill>
                  <a:srgbClr val="000000"/>
                </a:solidFill>
                <a:latin typeface="Arial" pitchFamily="34" charset="0"/>
                <a:ea typeface="+mn-ea"/>
                <a:cs typeface="Arial" pitchFamily="34" charset="0"/>
              </a:rPr>
              <a:t>Estimated historical unplanned OPEC </a:t>
            </a:r>
          </a:p>
          <a:p>
            <a:pPr algn="l">
              <a:defRPr/>
            </a:pPr>
            <a:r>
              <a:rPr lang="en-US" sz="1400" b="0" i="0" u="none" strike="noStrike" kern="1200" baseline="0">
                <a:solidFill>
                  <a:srgbClr val="000000"/>
                </a:solidFill>
                <a:latin typeface="Arial" pitchFamily="34" charset="0"/>
                <a:ea typeface="+mn-ea"/>
                <a:cs typeface="Arial" pitchFamily="34" charset="0"/>
              </a:rPr>
              <a:t>crude oil production o</a:t>
            </a:r>
            <a:r>
              <a:rPr lang="en-US" sz="1400" b="0" i="0" u="none" strike="noStrike" baseline="0"/>
              <a:t>utages</a:t>
            </a:r>
            <a:endParaRPr lang="en-US" sz="1400" b="0"/>
          </a:p>
          <a:p>
            <a:pPr algn="l">
              <a:defRPr/>
            </a:pPr>
            <a:r>
              <a:rPr lang="en-US" sz="1000" b="0" baseline="0"/>
              <a:t>million barrels per day</a:t>
            </a:r>
            <a:endParaRPr lang="en-US" sz="1000" b="0"/>
          </a:p>
        </c:rich>
      </c:tx>
      <c:layout>
        <c:manualLayout>
          <c:xMode val="edge"/>
          <c:yMode val="edge"/>
          <c:x val="7.5598305228568924E-3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3194506623127046E-2"/>
          <c:y val="0.2170138888888922"/>
          <c:w val="0.72163390215855128"/>
          <c:h val="0.585555978087952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'Fig35'!$B$27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'Fig35'!$B$52:$B$99</c:f>
              <c:numCache>
                <c:formatCode>0.000</c:formatCode>
                <c:ptCount val="48"/>
                <c:pt idx="0">
                  <c:v>0.8</c:v>
                </c:pt>
                <c:pt idx="1">
                  <c:v>0.8</c:v>
                </c:pt>
                <c:pt idx="2">
                  <c:v>0.8</c:v>
                </c:pt>
                <c:pt idx="3">
                  <c:v>0.8</c:v>
                </c:pt>
                <c:pt idx="4">
                  <c:v>0.8</c:v>
                </c:pt>
                <c:pt idx="5">
                  <c:v>0.8</c:v>
                </c:pt>
                <c:pt idx="6">
                  <c:v>0.8</c:v>
                </c:pt>
                <c:pt idx="7">
                  <c:v>0.8</c:v>
                </c:pt>
                <c:pt idx="8">
                  <c:v>0.8</c:v>
                </c:pt>
                <c:pt idx="9">
                  <c:v>0.8</c:v>
                </c:pt>
                <c:pt idx="10">
                  <c:v>0.8</c:v>
                </c:pt>
                <c:pt idx="11">
                  <c:v>0.8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'Fig35'!$C$27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'Fig35'!$C$52:$C$99</c:f>
              <c:numCache>
                <c:formatCode>0.000</c:formatCode>
                <c:ptCount val="48"/>
                <c:pt idx="0">
                  <c:v>1.06</c:v>
                </c:pt>
                <c:pt idx="1">
                  <c:v>1.07</c:v>
                </c:pt>
                <c:pt idx="2">
                  <c:v>0.95499999999999996</c:v>
                </c:pt>
                <c:pt idx="3">
                  <c:v>0.92500000000000004</c:v>
                </c:pt>
                <c:pt idx="4">
                  <c:v>1.0649999999999999</c:v>
                </c:pt>
                <c:pt idx="5">
                  <c:v>1.02</c:v>
                </c:pt>
                <c:pt idx="6">
                  <c:v>1.03</c:v>
                </c:pt>
                <c:pt idx="7">
                  <c:v>1.07</c:v>
                </c:pt>
                <c:pt idx="8">
                  <c:v>1.0549999999999999</c:v>
                </c:pt>
                <c:pt idx="9">
                  <c:v>1.0149999999999999</c:v>
                </c:pt>
                <c:pt idx="10">
                  <c:v>1.0549999999999999</c:v>
                </c:pt>
                <c:pt idx="11">
                  <c:v>1.06</c:v>
                </c:pt>
                <c:pt idx="12">
                  <c:v>0.93</c:v>
                </c:pt>
                <c:pt idx="13">
                  <c:v>0.94</c:v>
                </c:pt>
                <c:pt idx="14">
                  <c:v>0.98</c:v>
                </c:pt>
                <c:pt idx="15">
                  <c:v>0.97</c:v>
                </c:pt>
                <c:pt idx="16">
                  <c:v>1.0149999999999999</c:v>
                </c:pt>
                <c:pt idx="17">
                  <c:v>0.96</c:v>
                </c:pt>
                <c:pt idx="18">
                  <c:v>0.99</c:v>
                </c:pt>
                <c:pt idx="19">
                  <c:v>1.05</c:v>
                </c:pt>
                <c:pt idx="20">
                  <c:v>0.99</c:v>
                </c:pt>
                <c:pt idx="21">
                  <c:v>0.75</c:v>
                </c:pt>
                <c:pt idx="22">
                  <c:v>0.71499999999999997</c:v>
                </c:pt>
                <c:pt idx="23">
                  <c:v>0.69</c:v>
                </c:pt>
                <c:pt idx="24">
                  <c:v>0.622</c:v>
                </c:pt>
                <c:pt idx="25">
                  <c:v>0.61</c:v>
                </c:pt>
                <c:pt idx="26">
                  <c:v>0.71</c:v>
                </c:pt>
                <c:pt idx="27">
                  <c:v>0.76500000000000001</c:v>
                </c:pt>
                <c:pt idx="28">
                  <c:v>0.52</c:v>
                </c:pt>
                <c:pt idx="29">
                  <c:v>0.45</c:v>
                </c:pt>
                <c:pt idx="30">
                  <c:v>0.29499999999999998</c:v>
                </c:pt>
                <c:pt idx="31">
                  <c:v>0.41</c:v>
                </c:pt>
                <c:pt idx="32">
                  <c:v>0.375</c:v>
                </c:pt>
                <c:pt idx="33">
                  <c:v>0.34</c:v>
                </c:pt>
                <c:pt idx="34">
                  <c:v>0.32</c:v>
                </c:pt>
                <c:pt idx="35">
                  <c:v>0.38</c:v>
                </c:pt>
                <c:pt idx="36">
                  <c:v>0.28499999999999998</c:v>
                </c:pt>
                <c:pt idx="37">
                  <c:v>0.31</c:v>
                </c:pt>
                <c:pt idx="38">
                  <c:v>0.32500000000000001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2"/>
          <c:order val="2"/>
          <c:tx>
            <c:strRef>
              <c:f>'Fig35'!$D$27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'Fig35'!$D$52:$D$99</c:f>
              <c:numCache>
                <c:formatCode>0.000</c:formatCode>
                <c:ptCount val="48"/>
                <c:pt idx="0">
                  <c:v>0.191</c:v>
                </c:pt>
                <c:pt idx="1">
                  <c:v>0.16700000000000001</c:v>
                </c:pt>
                <c:pt idx="2">
                  <c:v>0.24223548386999999</c:v>
                </c:pt>
                <c:pt idx="3">
                  <c:v>0.16800000000000001</c:v>
                </c:pt>
                <c:pt idx="4">
                  <c:v>0.39300000000000002</c:v>
                </c:pt>
                <c:pt idx="5">
                  <c:v>0.34300000000000003</c:v>
                </c:pt>
                <c:pt idx="6">
                  <c:v>0.29299999999999998</c:v>
                </c:pt>
                <c:pt idx="7">
                  <c:v>0.29227741935000001</c:v>
                </c:pt>
                <c:pt idx="8">
                  <c:v>0.29499999999999998</c:v>
                </c:pt>
                <c:pt idx="9">
                  <c:v>0.24427741935</c:v>
                </c:pt>
                <c:pt idx="10">
                  <c:v>0.24299000000000001</c:v>
                </c:pt>
                <c:pt idx="11">
                  <c:v>0.32211774193999998</c:v>
                </c:pt>
                <c:pt idx="12">
                  <c:v>0.34200000000000003</c:v>
                </c:pt>
                <c:pt idx="13">
                  <c:v>0.40400000000000003</c:v>
                </c:pt>
                <c:pt idx="14">
                  <c:v>0.48262877811999999</c:v>
                </c:pt>
                <c:pt idx="15">
                  <c:v>0.5</c:v>
                </c:pt>
                <c:pt idx="16">
                  <c:v>0.75020836544000002</c:v>
                </c:pt>
                <c:pt idx="17">
                  <c:v>0.61901628178000001</c:v>
                </c:pt>
                <c:pt idx="18">
                  <c:v>0.71783611896999999</c:v>
                </c:pt>
                <c:pt idx="19">
                  <c:v>0.67666775777999999</c:v>
                </c:pt>
                <c:pt idx="20">
                  <c:v>0.64551108020000003</c:v>
                </c:pt>
                <c:pt idx="21">
                  <c:v>0.59936596939999998</c:v>
                </c:pt>
                <c:pt idx="22">
                  <c:v>0.56323230970000004</c:v>
                </c:pt>
                <c:pt idx="23">
                  <c:v>0.57710998661000001</c:v>
                </c:pt>
                <c:pt idx="24">
                  <c:v>0.55275446702999997</c:v>
                </c:pt>
                <c:pt idx="25">
                  <c:v>0.51132692235999999</c:v>
                </c:pt>
                <c:pt idx="26">
                  <c:v>0.40491365314</c:v>
                </c:pt>
                <c:pt idx="27">
                  <c:v>0.36951451661000001</c:v>
                </c:pt>
                <c:pt idx="28">
                  <c:v>0.36012937144000001</c:v>
                </c:pt>
                <c:pt idx="29">
                  <c:v>0.28975807773000001</c:v>
                </c:pt>
                <c:pt idx="30">
                  <c:v>0.25340049695</c:v>
                </c:pt>
                <c:pt idx="31">
                  <c:v>0.22705649198</c:v>
                </c:pt>
                <c:pt idx="32">
                  <c:v>0.2</c:v>
                </c:pt>
                <c:pt idx="33">
                  <c:v>0.20499999999999999</c:v>
                </c:pt>
                <c:pt idx="34">
                  <c:v>0.16500000000000001</c:v>
                </c:pt>
                <c:pt idx="35">
                  <c:v>0.14000000000000001</c:v>
                </c:pt>
                <c:pt idx="36">
                  <c:v>0.14000000000000001</c:v>
                </c:pt>
                <c:pt idx="37">
                  <c:v>0.14000000000000001</c:v>
                </c:pt>
                <c:pt idx="38">
                  <c:v>0.14000000000000001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3"/>
          <c:order val="3"/>
          <c:tx>
            <c:strRef>
              <c:f>'Fig35'!$E$27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'Fig35'!$E$52:$E$99</c:f>
              <c:numCache>
                <c:formatCode>0.000</c:formatCode>
                <c:ptCount val="48"/>
                <c:pt idx="0">
                  <c:v>0.3</c:v>
                </c:pt>
                <c:pt idx="1">
                  <c:v>0.25700000000000001</c:v>
                </c:pt>
                <c:pt idx="2">
                  <c:v>0.15</c:v>
                </c:pt>
                <c:pt idx="3">
                  <c:v>0.1</c:v>
                </c:pt>
                <c:pt idx="4">
                  <c:v>0.1</c:v>
                </c:pt>
                <c:pt idx="5">
                  <c:v>0.127</c:v>
                </c:pt>
                <c:pt idx="6">
                  <c:v>0.127</c:v>
                </c:pt>
                <c:pt idx="7">
                  <c:v>8.8999999999999996E-2</c:v>
                </c:pt>
                <c:pt idx="8">
                  <c:v>7.9000000000000001E-2</c:v>
                </c:pt>
                <c:pt idx="9">
                  <c:v>0.28399999999999997</c:v>
                </c:pt>
                <c:pt idx="10">
                  <c:v>0.109</c:v>
                </c:pt>
                <c:pt idx="11">
                  <c:v>0.109</c:v>
                </c:pt>
                <c:pt idx="12">
                  <c:v>0.109</c:v>
                </c:pt>
                <c:pt idx="13">
                  <c:v>0.309</c:v>
                </c:pt>
                <c:pt idx="14">
                  <c:v>0.28899999999999998</c:v>
                </c:pt>
                <c:pt idx="15">
                  <c:v>0.24399999999999999</c:v>
                </c:pt>
                <c:pt idx="16">
                  <c:v>0.31900000000000001</c:v>
                </c:pt>
                <c:pt idx="17">
                  <c:v>0.21</c:v>
                </c:pt>
                <c:pt idx="18">
                  <c:v>0.11</c:v>
                </c:pt>
                <c:pt idx="19">
                  <c:v>0.18</c:v>
                </c:pt>
                <c:pt idx="20">
                  <c:v>0.158</c:v>
                </c:pt>
                <c:pt idx="21">
                  <c:v>0.13800000000000001</c:v>
                </c:pt>
                <c:pt idx="22">
                  <c:v>0.13</c:v>
                </c:pt>
                <c:pt idx="23">
                  <c:v>0.13</c:v>
                </c:pt>
                <c:pt idx="24">
                  <c:v>0.13</c:v>
                </c:pt>
                <c:pt idx="25">
                  <c:v>0.16</c:v>
                </c:pt>
                <c:pt idx="26">
                  <c:v>0.223</c:v>
                </c:pt>
                <c:pt idx="27">
                  <c:v>0.26</c:v>
                </c:pt>
                <c:pt idx="28">
                  <c:v>0.16</c:v>
                </c:pt>
                <c:pt idx="29">
                  <c:v>0.13</c:v>
                </c:pt>
                <c:pt idx="30">
                  <c:v>0.1</c:v>
                </c:pt>
                <c:pt idx="31">
                  <c:v>0.1</c:v>
                </c:pt>
                <c:pt idx="32">
                  <c:v>0.05</c:v>
                </c:pt>
                <c:pt idx="33">
                  <c:v>0.18</c:v>
                </c:pt>
                <c:pt idx="34">
                  <c:v>0.22</c:v>
                </c:pt>
                <c:pt idx="35">
                  <c:v>0.17</c:v>
                </c:pt>
                <c:pt idx="36">
                  <c:v>0.23</c:v>
                </c:pt>
                <c:pt idx="37">
                  <c:v>0.28000000000000003</c:v>
                </c:pt>
                <c:pt idx="38">
                  <c:v>0.25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4"/>
          <c:order val="4"/>
          <c:tx>
            <c:strRef>
              <c:f>'Fig35'!$F$27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'Fig35'!$F$52:$F$99</c:f>
              <c:numCache>
                <c:formatCode>0.000</c:formatCode>
                <c:ptCount val="48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0.48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0.26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0.25</c:v>
                </c:pt>
                <c:pt idx="34">
                  <c:v>0.25</c:v>
                </c:pt>
                <c:pt idx="35">
                  <c:v>0.25</c:v>
                </c:pt>
                <c:pt idx="36">
                  <c:v>0.25</c:v>
                </c:pt>
                <c:pt idx="37">
                  <c:v>0.25</c:v>
                </c:pt>
                <c:pt idx="38">
                  <c:v>0.25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'Fig35'!$G$52:$G$99</c:f>
              <c:numCache>
                <c:formatCode>0.000</c:formatCode>
                <c:ptCount val="48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0.25</c:v>
                </c:pt>
                <c:pt idx="34">
                  <c:v>0.25</c:v>
                </c:pt>
                <c:pt idx="35">
                  <c:v>0.25</c:v>
                </c:pt>
                <c:pt idx="36">
                  <c:v>0.25</c:v>
                </c:pt>
                <c:pt idx="37">
                  <c:v>0.25</c:v>
                </c:pt>
                <c:pt idx="38">
                  <c:v>0.25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94760816"/>
        <c:axId val="494761376"/>
      </c:barChart>
      <c:dateAx>
        <c:axId val="494760816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extTo"/>
        <c:crossAx val="49476137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94761376"/>
        <c:scaling>
          <c:orientation val="minMax"/>
          <c:max val="3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494760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250585211129545"/>
          <c:y val="0.31420348912351864"/>
          <c:w val="0.17026077739446449"/>
          <c:h val="0.3487191054243218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Estimated historical unplanned non-OPEC </a:t>
            </a:r>
          </a:p>
          <a:p>
            <a:pPr algn="l">
              <a:defRPr/>
            </a:pPr>
            <a:r>
              <a:rPr lang="en-US" sz="1400" b="0"/>
              <a:t>liquid fuels production outages</a:t>
            </a:r>
          </a:p>
          <a:p>
            <a:pPr algn="l">
              <a:defRPr/>
            </a:pPr>
            <a:r>
              <a:rPr lang="en-US" sz="1000" b="0"/>
              <a:t>million</a:t>
            </a:r>
            <a:r>
              <a:rPr lang="en-US" sz="1000" b="0" baseline="0"/>
              <a:t> </a:t>
            </a:r>
            <a:r>
              <a:rPr lang="en-US" sz="1000" b="0"/>
              <a:t>barrels per day</a:t>
            </a:r>
          </a:p>
        </c:rich>
      </c:tx>
      <c:layout>
        <c:manualLayout>
          <c:xMode val="edge"/>
          <c:yMode val="edge"/>
          <c:x val="8.9010612803834301E-3"/>
          <c:y val="3.945707070707134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46140532600649E-2"/>
          <c:y val="0.21470580559532881"/>
          <c:w val="0.70759633306706227"/>
          <c:h val="0.583918354310824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'Fig36'!$B$26</c:f>
              <c:strCache>
                <c:ptCount val="1"/>
                <c:pt idx="0">
                  <c:v>Syria</c:v>
                </c:pt>
              </c:strCache>
            </c:strRef>
          </c:tx>
          <c:spPr>
            <a:solidFill>
              <a:srgbClr val="594620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'Fig36'!$B$27:$B$74</c:f>
              <c:numCache>
                <c:formatCode>0.000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'Fig36'!$C$26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rgbClr val="A27D33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'Fig36'!$C$27:$C$74</c:f>
              <c:numCache>
                <c:formatCode>0.000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1.7000000000000001E-2</c:v>
                </c:pt>
                <c:pt idx="32">
                  <c:v>2.5000000000000001E-2</c:v>
                </c:pt>
                <c:pt idx="33">
                  <c:v>2.5000000000000001E-2</c:v>
                </c:pt>
                <c:pt idx="34">
                  <c:v>2.5000000000000001E-2</c:v>
                </c:pt>
                <c:pt idx="35">
                  <c:v>2.5000000000000001E-2</c:v>
                </c:pt>
                <c:pt idx="36">
                  <c:v>2.5000000000000001E-2</c:v>
                </c:pt>
                <c:pt idx="37">
                  <c:v>0</c:v>
                </c:pt>
                <c:pt idx="38">
                  <c:v>0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2"/>
          <c:order val="2"/>
          <c:tx>
            <c:strRef>
              <c:f>'Fig36'!$D$26</c:f>
              <c:strCache>
                <c:ptCount val="1"/>
                <c:pt idx="0">
                  <c:v>Yemen</c:v>
                </c:pt>
              </c:strCache>
            </c:strRef>
          </c:tx>
          <c:spPr>
            <a:solidFill>
              <a:srgbClr val="D1BA8D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'Fig36'!$D$27:$D$74</c:f>
              <c:numCache>
                <c:formatCode>0.000</c:formatCode>
                <c:ptCount val="48"/>
                <c:pt idx="0">
                  <c:v>6.3E-2</c:v>
                </c:pt>
                <c:pt idx="1">
                  <c:v>6.2E-2</c:v>
                </c:pt>
                <c:pt idx="2">
                  <c:v>8.1000000000000003E-2</c:v>
                </c:pt>
                <c:pt idx="3">
                  <c:v>0.1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0.13</c:v>
                </c:pt>
                <c:pt idx="9">
                  <c:v>0.13</c:v>
                </c:pt>
                <c:pt idx="10">
                  <c:v>0.13</c:v>
                </c:pt>
                <c:pt idx="11">
                  <c:v>0.13</c:v>
                </c:pt>
                <c:pt idx="12">
                  <c:v>0.13</c:v>
                </c:pt>
                <c:pt idx="13">
                  <c:v>0.13</c:v>
                </c:pt>
                <c:pt idx="14">
                  <c:v>0.13</c:v>
                </c:pt>
                <c:pt idx="15">
                  <c:v>0.13</c:v>
                </c:pt>
                <c:pt idx="16">
                  <c:v>0.13</c:v>
                </c:pt>
                <c:pt idx="17">
                  <c:v>0.13</c:v>
                </c:pt>
                <c:pt idx="18">
                  <c:v>0.13</c:v>
                </c:pt>
                <c:pt idx="19">
                  <c:v>0.13</c:v>
                </c:pt>
                <c:pt idx="20">
                  <c:v>0.13</c:v>
                </c:pt>
                <c:pt idx="21">
                  <c:v>0.13</c:v>
                </c:pt>
                <c:pt idx="22">
                  <c:v>0.13</c:v>
                </c:pt>
                <c:pt idx="23">
                  <c:v>0.13</c:v>
                </c:pt>
                <c:pt idx="24">
                  <c:v>0.13</c:v>
                </c:pt>
                <c:pt idx="25">
                  <c:v>0.13</c:v>
                </c:pt>
                <c:pt idx="26">
                  <c:v>0.13</c:v>
                </c:pt>
                <c:pt idx="27">
                  <c:v>0.13</c:v>
                </c:pt>
                <c:pt idx="28">
                  <c:v>0.13</c:v>
                </c:pt>
                <c:pt idx="29">
                  <c:v>0.13</c:v>
                </c:pt>
                <c:pt idx="30">
                  <c:v>0.13</c:v>
                </c:pt>
                <c:pt idx="31">
                  <c:v>0.13</c:v>
                </c:pt>
                <c:pt idx="32">
                  <c:v>0.13</c:v>
                </c:pt>
                <c:pt idx="33">
                  <c:v>0.13</c:v>
                </c:pt>
                <c:pt idx="34">
                  <c:v>0.13</c:v>
                </c:pt>
                <c:pt idx="35">
                  <c:v>0.13</c:v>
                </c:pt>
                <c:pt idx="36">
                  <c:v>0.13</c:v>
                </c:pt>
                <c:pt idx="37">
                  <c:v>0.13</c:v>
                </c:pt>
                <c:pt idx="38">
                  <c:v>0.13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8"/>
          <c:order val="3"/>
          <c:tx>
            <c:strRef>
              <c:f>'Fig36'!$E$26</c:f>
              <c:strCache>
                <c:ptCount val="1"/>
                <c:pt idx="0">
                  <c:v>United Kingdom</c:v>
                </c:pt>
              </c:strCache>
            </c:strRef>
          </c:tx>
          <c:spPr>
            <a:solidFill>
              <a:srgbClr val="574A70"/>
            </a:solidFill>
          </c:spPr>
          <c:invertIfNegative val="0"/>
          <c:dPt>
            <c:idx val="47"/>
            <c:invertIfNegative val="0"/>
            <c:bubble3D val="0"/>
            <c:spPr>
              <a:solidFill>
                <a:srgbClr val="9082AA"/>
              </a:solidFill>
            </c:spPr>
          </c:dPt>
          <c:val>
            <c:numRef>
              <c:f>'Fig36'!$E$27:$E$74</c:f>
              <c:numCache>
                <c:formatCode>0.000</c:formatCode>
                <c:ptCount val="48"/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3.8709677419000001E-3</c:v>
                </c:pt>
                <c:pt idx="25">
                  <c:v>4.2857142856999996E-3</c:v>
                </c:pt>
                <c:pt idx="26">
                  <c:v>0</c:v>
                </c:pt>
                <c:pt idx="27">
                  <c:v>1.1333333333E-2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0.28620967741999997</c:v>
                </c:pt>
                <c:pt idx="36">
                  <c:v>0</c:v>
                </c:pt>
                <c:pt idx="37">
                  <c:v>4.0625000000000001E-2</c:v>
                </c:pt>
                <c:pt idx="38">
                  <c:v>0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3"/>
          <c:order val="4"/>
          <c:tx>
            <c:strRef>
              <c:f>'Fig36'!$F$26</c:f>
              <c:strCache>
                <c:ptCount val="1"/>
                <c:pt idx="0">
                  <c:v>Norway</c:v>
                </c:pt>
              </c:strCache>
            </c:strRef>
          </c:tx>
          <c:spPr>
            <a:solidFill>
              <a:srgbClr val="C7C1D5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'Fig36'!$F$27:$F$74</c:f>
              <c:numCache>
                <c:formatCode>0.000</c:formatCode>
                <c:ptCount val="48"/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1.3935483871E-2</c:v>
                </c:pt>
                <c:pt idx="20">
                  <c:v>7.1999999999999995E-2</c:v>
                </c:pt>
                <c:pt idx="21">
                  <c:v>0.01</c:v>
                </c:pt>
                <c:pt idx="22">
                  <c:v>0</c:v>
                </c:pt>
                <c:pt idx="23">
                  <c:v>0.01</c:v>
                </c:pt>
                <c:pt idx="24">
                  <c:v>0.1</c:v>
                </c:pt>
                <c:pt idx="25">
                  <c:v>1.7857142857000002E-2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1.8333333332999999E-2</c:v>
                </c:pt>
                <c:pt idx="30">
                  <c:v>1.2419354839E-2</c:v>
                </c:pt>
                <c:pt idx="31">
                  <c:v>0</c:v>
                </c:pt>
                <c:pt idx="32">
                  <c:v>0</c:v>
                </c:pt>
                <c:pt idx="33">
                  <c:v>5.0322580644999997E-2</c:v>
                </c:pt>
                <c:pt idx="34">
                  <c:v>0.06</c:v>
                </c:pt>
                <c:pt idx="35">
                  <c:v>3.6774193548000003E-2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4"/>
          <c:order val="5"/>
          <c:tx>
            <c:strRef>
              <c:f>'Fig36'!$G$26</c:f>
              <c:strCache>
                <c:ptCount val="1"/>
                <c:pt idx="0">
                  <c:v>Brazil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'Fig36'!$G$27:$G$74</c:f>
              <c:numCache>
                <c:formatCode>0.000</c:formatCode>
                <c:ptCount val="48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3.5000000000000003E-2</c:v>
                </c:pt>
                <c:pt idx="5">
                  <c:v>4.8000000000000001E-2</c:v>
                </c:pt>
                <c:pt idx="6">
                  <c:v>0.01</c:v>
                </c:pt>
                <c:pt idx="7">
                  <c:v>0.01</c:v>
                </c:pt>
                <c:pt idx="8">
                  <c:v>0</c:v>
                </c:pt>
                <c:pt idx="9">
                  <c:v>0</c:v>
                </c:pt>
                <c:pt idx="10">
                  <c:v>0.09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2.5000000000000001E-2</c:v>
                </c:pt>
                <c:pt idx="15">
                  <c:v>0.05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5.5E-2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5"/>
          <c:order val="6"/>
          <c:tx>
            <c:strRef>
              <c:f>'Fig36'!$H$26</c:f>
              <c:strCache>
                <c:ptCount val="1"/>
                <c:pt idx="0">
                  <c:v>Colombia</c:v>
                </c:pt>
              </c:strCache>
            </c:strRef>
          </c:tx>
          <c:spPr>
            <a:solidFill>
              <a:srgbClr val="76D5FF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'Fig36'!$H$27:$H$74</c:f>
              <c:numCache>
                <c:formatCode>0.000</c:formatCode>
                <c:ptCount val="48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0.04</c:v>
                </c:pt>
                <c:pt idx="4">
                  <c:v>0.04</c:v>
                </c:pt>
                <c:pt idx="5">
                  <c:v>0.04</c:v>
                </c:pt>
                <c:pt idx="6">
                  <c:v>0.08</c:v>
                </c:pt>
                <c:pt idx="7">
                  <c:v>0.05</c:v>
                </c:pt>
                <c:pt idx="8">
                  <c:v>0.04</c:v>
                </c:pt>
                <c:pt idx="9">
                  <c:v>0.04</c:v>
                </c:pt>
                <c:pt idx="10">
                  <c:v>0.02</c:v>
                </c:pt>
                <c:pt idx="11">
                  <c:v>0.02</c:v>
                </c:pt>
                <c:pt idx="12">
                  <c:v>0.02</c:v>
                </c:pt>
                <c:pt idx="13">
                  <c:v>0.04</c:v>
                </c:pt>
                <c:pt idx="14">
                  <c:v>0.03</c:v>
                </c:pt>
                <c:pt idx="15">
                  <c:v>0.02</c:v>
                </c:pt>
                <c:pt idx="16">
                  <c:v>0.04</c:v>
                </c:pt>
                <c:pt idx="17">
                  <c:v>0.04</c:v>
                </c:pt>
                <c:pt idx="18">
                  <c:v>0.04</c:v>
                </c:pt>
                <c:pt idx="19">
                  <c:v>0.02</c:v>
                </c:pt>
                <c:pt idx="20">
                  <c:v>7.0000000000000007E-2</c:v>
                </c:pt>
                <c:pt idx="21">
                  <c:v>0.02</c:v>
                </c:pt>
                <c:pt idx="22">
                  <c:v>0.08</c:v>
                </c:pt>
                <c:pt idx="23">
                  <c:v>0.04</c:v>
                </c:pt>
                <c:pt idx="24">
                  <c:v>0.05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4.4999999999999998E-2</c:v>
                </c:pt>
                <c:pt idx="29">
                  <c:v>0.01</c:v>
                </c:pt>
                <c:pt idx="30">
                  <c:v>0.04</c:v>
                </c:pt>
                <c:pt idx="31">
                  <c:v>0.02</c:v>
                </c:pt>
                <c:pt idx="32">
                  <c:v>0.02</c:v>
                </c:pt>
                <c:pt idx="33">
                  <c:v>0.02</c:v>
                </c:pt>
                <c:pt idx="34">
                  <c:v>0.02</c:v>
                </c:pt>
                <c:pt idx="35">
                  <c:v>0.02</c:v>
                </c:pt>
                <c:pt idx="36">
                  <c:v>0.02</c:v>
                </c:pt>
                <c:pt idx="37">
                  <c:v>3.5000000000000003E-2</c:v>
                </c:pt>
                <c:pt idx="38">
                  <c:v>0.03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'Fig36'!$I$26</c:f>
              <c:strCache>
                <c:ptCount val="1"/>
                <c:pt idx="0">
                  <c:v>Sudan / S. Sudan</c:v>
                </c:pt>
              </c:strCache>
            </c:strRef>
          </c:tx>
          <c:spPr>
            <a:solidFill>
              <a:srgbClr val="C8858C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'Fig36'!$I$27:$I$74</c:f>
              <c:numCache>
                <c:formatCode>0.000</c:formatCode>
                <c:ptCount val="48"/>
                <c:pt idx="0">
                  <c:v>0.12</c:v>
                </c:pt>
                <c:pt idx="1">
                  <c:v>0.12</c:v>
                </c:pt>
                <c:pt idx="2">
                  <c:v>0.12</c:v>
                </c:pt>
                <c:pt idx="3">
                  <c:v>0.12</c:v>
                </c:pt>
                <c:pt idx="4">
                  <c:v>0.13500000000000001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0.12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0.13</c:v>
                </c:pt>
                <c:pt idx="30">
                  <c:v>0.12</c:v>
                </c:pt>
                <c:pt idx="31">
                  <c:v>0.12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0.12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9"/>
          <c:order val="8"/>
          <c:tx>
            <c:strRef>
              <c:f>'Fig36'!$J$26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rgbClr val="2A4B11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'Fig36'!$J$27:$J$74</c:f>
              <c:numCache>
                <c:formatCode>0.000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0.16</c:v>
                </c:pt>
                <c:pt idx="4">
                  <c:v>5.8000000000000003E-2</c:v>
                </c:pt>
                <c:pt idx="5">
                  <c:v>5.8000000000000003E-2</c:v>
                </c:pt>
                <c:pt idx="6">
                  <c:v>0</c:v>
                </c:pt>
                <c:pt idx="7">
                  <c:v>0.02</c:v>
                </c:pt>
                <c:pt idx="8">
                  <c:v>0.2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2.5000000000000001E-2</c:v>
                </c:pt>
                <c:pt idx="13">
                  <c:v>0.05</c:v>
                </c:pt>
                <c:pt idx="14">
                  <c:v>0.05</c:v>
                </c:pt>
                <c:pt idx="15">
                  <c:v>0</c:v>
                </c:pt>
                <c:pt idx="16">
                  <c:v>0.75</c:v>
                </c:pt>
                <c:pt idx="17">
                  <c:v>0.4</c:v>
                </c:pt>
                <c:pt idx="18">
                  <c:v>0.05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0.192</c:v>
                </c:pt>
                <c:pt idx="27">
                  <c:v>0.42499999999999999</c:v>
                </c:pt>
                <c:pt idx="28">
                  <c:v>0.36499999999999999</c:v>
                </c:pt>
                <c:pt idx="29">
                  <c:v>0.29499999999999998</c:v>
                </c:pt>
                <c:pt idx="30">
                  <c:v>0.22</c:v>
                </c:pt>
                <c:pt idx="31">
                  <c:v>0.13</c:v>
                </c:pt>
                <c:pt idx="32">
                  <c:v>0.17499999999999999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0.1</c:v>
                </c:pt>
                <c:pt idx="37">
                  <c:v>0.17</c:v>
                </c:pt>
                <c:pt idx="38">
                  <c:v>0.249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10"/>
          <c:order val="9"/>
          <c:tx>
            <c:strRef>
              <c:f>'Fig36'!$K$26</c:f>
              <c:strCache>
                <c:ptCount val="1"/>
                <c:pt idx="0">
                  <c:v>Mexico</c:v>
                </c:pt>
              </c:strCache>
            </c:strRef>
          </c:tx>
          <c:spPr>
            <a:solidFill>
              <a:srgbClr val="5D9732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'Fig36'!$K$27:$K$74</c:f>
              <c:numCache>
                <c:formatCode>0.000</c:formatCode>
                <c:ptCount val="48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0.04</c:v>
                </c:pt>
                <c:pt idx="4">
                  <c:v>0.04</c:v>
                </c:pt>
                <c:pt idx="5">
                  <c:v>0.03</c:v>
                </c:pt>
                <c:pt idx="6">
                  <c:v>0.01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7.6999999999999999E-2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11"/>
          <c:order val="10"/>
          <c:tx>
            <c:strRef>
              <c:f>'Fig36'!$L$26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rgbClr val="BED5AD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'Fig36'!$L$27:$L$74</c:f>
              <c:numCache>
                <c:formatCode>0.000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5.0000000000000001E-3</c:v>
                </c:pt>
                <c:pt idx="17">
                  <c:v>0.05</c:v>
                </c:pt>
                <c:pt idx="18">
                  <c:v>7.0000000000000007E-2</c:v>
                </c:pt>
                <c:pt idx="19">
                  <c:v>2.8200838709999999E-2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0.27700000000000002</c:v>
                </c:pt>
                <c:pt idx="32">
                  <c:v>1.6E-2</c:v>
                </c:pt>
                <c:pt idx="33">
                  <c:v>0.27100000000000002</c:v>
                </c:pt>
                <c:pt idx="34">
                  <c:v>0</c:v>
                </c:pt>
                <c:pt idx="35">
                  <c:v>0.03</c:v>
                </c:pt>
                <c:pt idx="36">
                  <c:v>0.124</c:v>
                </c:pt>
                <c:pt idx="37">
                  <c:v>4.9000000000000002E-2</c:v>
                </c:pt>
                <c:pt idx="38">
                  <c:v>4.9000000000000002E-2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7"/>
          <c:order val="11"/>
          <c:tx>
            <c:strRef>
              <c:f>'Fig36'!$M$26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rgbClr val="FFC702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'Fig36'!$M$27:$M$74</c:f>
              <c:numCache>
                <c:formatCode>0.000</c:formatCode>
                <c:ptCount val="48"/>
                <c:pt idx="0">
                  <c:v>0</c:v>
                </c:pt>
                <c:pt idx="1">
                  <c:v>1.7000000000000001E-2</c:v>
                </c:pt>
                <c:pt idx="2">
                  <c:v>0.04</c:v>
                </c:pt>
                <c:pt idx="3">
                  <c:v>4.5000000000000005E-2</c:v>
                </c:pt>
                <c:pt idx="4">
                  <c:v>3.5000000000000003E-2</c:v>
                </c:pt>
                <c:pt idx="5">
                  <c:v>0</c:v>
                </c:pt>
                <c:pt idx="6">
                  <c:v>0.04</c:v>
                </c:pt>
                <c:pt idx="7">
                  <c:v>0</c:v>
                </c:pt>
                <c:pt idx="8">
                  <c:v>0.01</c:v>
                </c:pt>
                <c:pt idx="9">
                  <c:v>0</c:v>
                </c:pt>
                <c:pt idx="10">
                  <c:v>0</c:v>
                </c:pt>
                <c:pt idx="11">
                  <c:v>7.4999999999999997E-2</c:v>
                </c:pt>
                <c:pt idx="12">
                  <c:v>7.4999999999999997E-2</c:v>
                </c:pt>
                <c:pt idx="13">
                  <c:v>3.7499999999999999E-2</c:v>
                </c:pt>
                <c:pt idx="14">
                  <c:v>3.9E-2</c:v>
                </c:pt>
                <c:pt idx="15">
                  <c:v>5.3999999999999999E-2</c:v>
                </c:pt>
                <c:pt idx="16">
                  <c:v>4.3999999999999997E-2</c:v>
                </c:pt>
                <c:pt idx="17">
                  <c:v>5.3999999999999999E-2</c:v>
                </c:pt>
                <c:pt idx="18">
                  <c:v>3.5000000000000003E-2</c:v>
                </c:pt>
                <c:pt idx="19">
                  <c:v>3.5000000000000003E-2</c:v>
                </c:pt>
                <c:pt idx="20">
                  <c:v>3.5000000000000003E-2</c:v>
                </c:pt>
                <c:pt idx="21">
                  <c:v>4.4999999999999998E-2</c:v>
                </c:pt>
                <c:pt idx="22">
                  <c:v>3.5000000000000003E-2</c:v>
                </c:pt>
                <c:pt idx="23">
                  <c:v>3.5000000000000003E-2</c:v>
                </c:pt>
                <c:pt idx="24">
                  <c:v>4.4999999999999998E-2</c:v>
                </c:pt>
                <c:pt idx="25">
                  <c:v>0.04</c:v>
                </c:pt>
                <c:pt idx="26">
                  <c:v>3.5000000000000003E-2</c:v>
                </c:pt>
                <c:pt idx="27">
                  <c:v>3.5000000000000003E-2</c:v>
                </c:pt>
                <c:pt idx="28">
                  <c:v>0.02</c:v>
                </c:pt>
                <c:pt idx="29">
                  <c:v>0.02</c:v>
                </c:pt>
                <c:pt idx="30">
                  <c:v>0.02</c:v>
                </c:pt>
                <c:pt idx="31">
                  <c:v>0.02</c:v>
                </c:pt>
                <c:pt idx="32">
                  <c:v>1.4999999999999999E-2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505536480"/>
        <c:axId val="505537040"/>
      </c:barChart>
      <c:dateAx>
        <c:axId val="505536480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extTo"/>
        <c:crossAx val="50553704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553704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50553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922082795670624"/>
          <c:y val="0.15707455957209893"/>
          <c:w val="0.1783068817902779"/>
          <c:h val="0.70291621927940828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77" l="0.70000000000000062" r="0.70000000000000062" t="0.75000000000000977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World liquid fuels consumption</a:t>
            </a:r>
          </a:p>
          <a:p>
            <a:pPr algn="l">
              <a:defRPr/>
            </a:pPr>
            <a:r>
              <a:rPr lang="en-US" sz="1000" b="0"/>
              <a:t>million barrels per day (MMb/d)</a:t>
            </a:r>
          </a:p>
        </c:rich>
      </c:tx>
      <c:layout>
        <c:manualLayout>
          <c:xMode val="edge"/>
          <c:yMode val="edge"/>
          <c:x val="9.3731445962427808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834673104886284E-2"/>
          <c:y val="0.17171442327105571"/>
          <c:w val="0.86756874902832271"/>
          <c:h val="0.63137803040894869"/>
        </c:manualLayout>
      </c:layout>
      <c:barChart>
        <c:barDir val="col"/>
        <c:grouping val="stacked"/>
        <c:varyColors val="0"/>
        <c:ser>
          <c:idx val="3"/>
          <c:order val="1"/>
          <c:tx>
            <c:v>Change in other consumption (right axis)</c:v>
          </c:tx>
          <c:spPr>
            <a:solidFill>
              <a:srgbClr val="5D9732"/>
            </a:solidFill>
          </c:spPr>
          <c:invertIfNegative val="0"/>
          <c:cat>
            <c:numRef>
              <c:f>'Fig6'!$A$28:$A$36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'Fig6'!$I$28:$I$36</c:f>
              <c:numCache>
                <c:formatCode>0.000</c:formatCode>
                <c:ptCount val="9"/>
                <c:pt idx="0">
                  <c:v>0.50234972999999883</c:v>
                </c:pt>
                <c:pt idx="1">
                  <c:v>1.1011729669999966</c:v>
                </c:pt>
                <c:pt idx="2">
                  <c:v>0.17667784800002551</c:v>
                </c:pt>
                <c:pt idx="3">
                  <c:v>0.70747400300000152</c:v>
                </c:pt>
                <c:pt idx="4">
                  <c:v>0.60078624999999164</c:v>
                </c:pt>
                <c:pt idx="5">
                  <c:v>0.9290412999999873</c:v>
                </c:pt>
                <c:pt idx="6">
                  <c:v>1.0093677739999976</c:v>
                </c:pt>
                <c:pt idx="7">
                  <c:v>0.85555387400000882</c:v>
                </c:pt>
                <c:pt idx="8">
                  <c:v>1.1186055200000027</c:v>
                </c:pt>
              </c:numCache>
            </c:numRef>
          </c:val>
        </c:ser>
        <c:ser>
          <c:idx val="0"/>
          <c:order val="2"/>
          <c:tx>
            <c:v>Change in China consumption (right axis)</c:v>
          </c:tx>
          <c:spPr>
            <a:solidFill>
              <a:schemeClr val="accent1"/>
            </a:solidFill>
          </c:spPr>
          <c:invertIfNegative val="0"/>
          <c:cat>
            <c:numRef>
              <c:f>'Fig6'!$A$28:$A$36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'Fig6'!$G$28:$G$36</c:f>
              <c:numCache>
                <c:formatCode>0.000</c:formatCode>
                <c:ptCount val="9"/>
                <c:pt idx="0">
                  <c:v>0.52609817699999972</c:v>
                </c:pt>
                <c:pt idx="1">
                  <c:v>0.4962475210000008</c:v>
                </c:pt>
                <c:pt idx="2">
                  <c:v>0.53450995599999906</c:v>
                </c:pt>
                <c:pt idx="3">
                  <c:v>0.55317835900000034</c:v>
                </c:pt>
                <c:pt idx="4">
                  <c:v>0.73877324599999916</c:v>
                </c:pt>
                <c:pt idx="5">
                  <c:v>0.43394673600000111</c:v>
                </c:pt>
                <c:pt idx="6">
                  <c:v>0.44999999999999929</c:v>
                </c:pt>
                <c:pt idx="7">
                  <c:v>0.42999999999999972</c:v>
                </c:pt>
                <c:pt idx="8">
                  <c:v>0.41000000000000014</c:v>
                </c:pt>
              </c:numCache>
            </c:numRef>
          </c:val>
        </c:ser>
        <c:ser>
          <c:idx val="2"/>
          <c:order val="3"/>
          <c:tx>
            <c:v>Change in U.S. consumption (right axis)</c:v>
          </c:tx>
          <c:spPr>
            <a:solidFill>
              <a:schemeClr val="accent4"/>
            </a:solidFill>
          </c:spPr>
          <c:invertIfNegative val="0"/>
          <c:cat>
            <c:numRef>
              <c:f>'Fig6'!$A$28:$A$36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'Fig6'!$H$28:$H$36</c:f>
              <c:numCache>
                <c:formatCode>0.000</c:formatCode>
                <c:ptCount val="9"/>
                <c:pt idx="0">
                  <c:v>-0.2934261290000002</c:v>
                </c:pt>
                <c:pt idx="1">
                  <c:v>-0.40003826699999934</c:v>
                </c:pt>
                <c:pt idx="2">
                  <c:v>0.4802103219999978</c:v>
                </c:pt>
                <c:pt idx="3">
                  <c:v>0.13321409499999959</c:v>
                </c:pt>
                <c:pt idx="4">
                  <c:v>0.43342930500000065</c:v>
                </c:pt>
                <c:pt idx="5">
                  <c:v>0.15373233500000083</c:v>
                </c:pt>
                <c:pt idx="6">
                  <c:v>0.18980099299999864</c:v>
                </c:pt>
                <c:pt idx="7">
                  <c:v>0.50639836899999935</c:v>
                </c:pt>
                <c:pt idx="8">
                  <c:v>0.32066250000000096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5045072"/>
        <c:axId val="505045632"/>
      </c:barChart>
      <c:lineChart>
        <c:grouping val="standard"/>
        <c:varyColors val="0"/>
        <c:ser>
          <c:idx val="1"/>
          <c:order val="0"/>
          <c:tx>
            <c:v>Total world consumption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'Fig6'!$A$28:$A$36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'Fig6'!$E$28:$E$36</c:f>
              <c:numCache>
                <c:formatCode>0.000</c:formatCode>
                <c:ptCount val="9"/>
                <c:pt idx="0">
                  <c:v>89.794504263999997</c:v>
                </c:pt>
                <c:pt idx="1">
                  <c:v>90.991886484999995</c:v>
                </c:pt>
                <c:pt idx="2">
                  <c:v>92.183284611000005</c:v>
                </c:pt>
                <c:pt idx="3">
                  <c:v>93.577151068000006</c:v>
                </c:pt>
                <c:pt idx="4">
                  <c:v>95.350139869000003</c:v>
                </c:pt>
                <c:pt idx="5">
                  <c:v>96.866860239999994</c:v>
                </c:pt>
                <c:pt idx="6">
                  <c:v>98.516029007</c:v>
                </c:pt>
                <c:pt idx="7">
                  <c:v>100.30798125</c:v>
                </c:pt>
                <c:pt idx="8">
                  <c:v>102.15724926999999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043952"/>
        <c:axId val="505044512"/>
      </c:lineChart>
      <c:scatterChart>
        <c:scatterStyle val="lineMarker"/>
        <c:varyColors val="0"/>
        <c:ser>
          <c:idx val="4"/>
          <c:order val="4"/>
          <c:tx>
            <c:strRef>
              <c:f>'Fig6'!$B$41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9708451077761619E-4"/>
                  <c:y val="2.74914731135994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'Fig6'!$A$42:$A$43</c:f>
              <c:numCache>
                <c:formatCode>General</c:formatCode>
                <c:ptCount val="2"/>
                <c:pt idx="0">
                  <c:v>7.5</c:v>
                </c:pt>
                <c:pt idx="1">
                  <c:v>7.5</c:v>
                </c:pt>
              </c:numCache>
            </c:numRef>
          </c:xVal>
          <c:yVal>
            <c:numRef>
              <c:f>'Fig6'!$B$42:$B$43</c:f>
              <c:numCache>
                <c:formatCode>General</c:formatCode>
                <c:ptCount val="2"/>
                <c:pt idx="0">
                  <c:v>-2</c:v>
                </c:pt>
                <c:pt idx="1">
                  <c:v>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045072"/>
        <c:axId val="505045632"/>
      </c:scatterChart>
      <c:catAx>
        <c:axId val="505043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505044512"/>
        <c:crossesAt val="80"/>
        <c:auto val="0"/>
        <c:lblAlgn val="ctr"/>
        <c:lblOffset val="100"/>
        <c:noMultiLvlLbl val="0"/>
      </c:catAx>
      <c:valAx>
        <c:axId val="505044512"/>
        <c:scaling>
          <c:orientation val="minMax"/>
          <c:max val="104"/>
          <c:min val="8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5043952"/>
        <c:crosses val="autoZero"/>
        <c:crossBetween val="between"/>
        <c:majorUnit val="3"/>
      </c:valAx>
      <c:catAx>
        <c:axId val="50504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>
            <a:solidFill>
              <a:schemeClr val="tx1"/>
            </a:solidFill>
          </a:ln>
        </c:spPr>
        <c:crossAx val="505045632"/>
        <c:crossesAt val="0"/>
        <c:auto val="0"/>
        <c:lblAlgn val="ctr"/>
        <c:lblOffset val="100"/>
        <c:noMultiLvlLbl val="0"/>
      </c:catAx>
      <c:valAx>
        <c:axId val="505045632"/>
        <c:scaling>
          <c:orientation val="minMax"/>
          <c:max val="6"/>
          <c:min val="-2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5045072"/>
        <c:crosses val="max"/>
        <c:crossBetween val="between"/>
        <c:majorUnit val="1"/>
      </c:valAx>
      <c:spPr>
        <a:noFill/>
        <a:ln w="25400">
          <a:noFill/>
        </a:ln>
      </c:spPr>
    </c:plotArea>
    <c:legend>
      <c:legendPos val="l"/>
      <c:legendEntry>
        <c:idx val="4"/>
        <c:delete val="1"/>
      </c:legendEntry>
      <c:layout>
        <c:manualLayout>
          <c:xMode val="edge"/>
          <c:yMode val="edge"/>
          <c:x val="2.5551684088269456E-2"/>
          <c:y val="0.15599382740474024"/>
          <c:w val="0.51382113821138198"/>
          <c:h val="0.2342901911130455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World liquid fuels consumption growth</a:t>
            </a:r>
          </a:p>
          <a:p>
            <a:pPr algn="l">
              <a:defRPr/>
            </a:pPr>
            <a:r>
              <a:rPr lang="en-US" sz="1000" b="0"/>
              <a:t>million barrels per day</a:t>
            </a:r>
          </a:p>
        </c:rich>
      </c:tx>
      <c:layout>
        <c:manualLayout>
          <c:xMode val="edge"/>
          <c:yMode val="edge"/>
          <c:x val="9.382716049383703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7300520361784048E-2"/>
          <c:y val="0.17921418114193008"/>
          <c:w val="0.90786952912937169"/>
          <c:h val="0.52606780661293051"/>
        </c:manualLayout>
      </c:layout>
      <c:barChart>
        <c:barDir val="col"/>
        <c:grouping val="clustered"/>
        <c:varyColors val="0"/>
        <c:ser>
          <c:idx val="1"/>
          <c:order val="0"/>
          <c:tx>
            <c:v>OECD*</c:v>
          </c:tx>
          <c:spPr>
            <a:solidFill>
              <a:schemeClr val="accent1"/>
            </a:solidFill>
          </c:spPr>
          <c:invertIfNegative val="0"/>
          <c:cat>
            <c:numRef>
              <c:f>'Fig7'!$I$26:$K$26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'Fig7'!$I$27:$K$27</c:f>
              <c:numCache>
                <c:formatCode>0.00</c:formatCode>
                <c:ptCount val="3"/>
                <c:pt idx="0">
                  <c:v>0.47340882800000372</c:v>
                </c:pt>
                <c:pt idx="1">
                  <c:v>0.49744414699999595</c:v>
                </c:pt>
                <c:pt idx="2">
                  <c:v>0.456975774</c:v>
                </c:pt>
              </c:numCache>
            </c:numRef>
          </c:val>
        </c:ser>
        <c:ser>
          <c:idx val="2"/>
          <c:order val="1"/>
          <c:tx>
            <c:v>Non-OECD Asia</c:v>
          </c:tx>
          <c:spPr>
            <a:solidFill>
              <a:schemeClr val="accent4"/>
            </a:solidFill>
          </c:spPr>
          <c:invertIfNegative val="0"/>
          <c:cat>
            <c:numRef>
              <c:f>'Fig7'!$I$26:$K$26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'Fig7'!$I$28:$K$28</c:f>
              <c:numCache>
                <c:formatCode>0.00</c:formatCode>
                <c:ptCount val="3"/>
                <c:pt idx="0">
                  <c:v>0.80821307600000125</c:v>
                </c:pt>
                <c:pt idx="1">
                  <c:v>0.91191417599999625</c:v>
                </c:pt>
                <c:pt idx="2">
                  <c:v>0.89036492700000025</c:v>
                </c:pt>
              </c:numCache>
            </c:numRef>
          </c:val>
        </c:ser>
        <c:ser>
          <c:idx val="3"/>
          <c:order val="2"/>
          <c:tx>
            <c:v>Former Soviet Union</c:v>
          </c:tx>
          <c:spPr>
            <a:solidFill>
              <a:schemeClr val="accent3"/>
            </a:solidFill>
          </c:spPr>
          <c:invertIfNegative val="0"/>
          <c:cat>
            <c:numRef>
              <c:f>'Fig7'!$I$26:$K$26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'Fig7'!$I$29:$K$29</c:f>
              <c:numCache>
                <c:formatCode>0.00</c:formatCode>
                <c:ptCount val="3"/>
                <c:pt idx="0">
                  <c:v>7.9412571069999771E-2</c:v>
                </c:pt>
                <c:pt idx="1">
                  <c:v>9.6157822080000344E-2</c:v>
                </c:pt>
                <c:pt idx="2">
                  <c:v>6.6331489059999527E-2</c:v>
                </c:pt>
              </c:numCache>
            </c:numRef>
          </c:val>
        </c:ser>
        <c:ser>
          <c:idx val="4"/>
          <c:order val="3"/>
          <c:tx>
            <c:v>Other</c:v>
          </c:tx>
          <c:spPr>
            <a:solidFill>
              <a:schemeClr val="accent2"/>
            </a:solidFill>
          </c:spPr>
          <c:invertIfNegative val="0"/>
          <c:cat>
            <c:numRef>
              <c:f>'Fig7'!$I$26:$K$26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'Fig7'!$I$30:$K$30</c:f>
              <c:numCache>
                <c:formatCode>0.00</c:formatCode>
                <c:ptCount val="3"/>
                <c:pt idx="0">
                  <c:v>0.28813429192999962</c:v>
                </c:pt>
                <c:pt idx="1">
                  <c:v>0.28643609792000646</c:v>
                </c:pt>
                <c:pt idx="2">
                  <c:v>0.43559582993999513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05829168"/>
        <c:axId val="505829728"/>
      </c:barChart>
      <c:scatterChart>
        <c:scatterStyle val="lineMarker"/>
        <c:varyColors val="0"/>
        <c:ser>
          <c:idx val="0"/>
          <c:order val="4"/>
          <c:tx>
            <c:strRef>
              <c:f>'Fig7'!$D$36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Ref>
              <c:f>'Fig7'!$C$37:$C$38</c:f>
              <c:numCache>
                <c:formatCode>General</c:formatCode>
                <c:ptCount val="2"/>
                <c:pt idx="0">
                  <c:v>1.5</c:v>
                </c:pt>
                <c:pt idx="1">
                  <c:v>1.5</c:v>
                </c:pt>
              </c:numCache>
            </c:numRef>
          </c:xVal>
          <c:yVal>
            <c:numRef>
              <c:f>'Fig7'!$D$37:$D$38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830288"/>
        <c:axId val="505830848"/>
      </c:scatterChart>
      <c:catAx>
        <c:axId val="505829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505829728"/>
        <c:crosses val="autoZero"/>
        <c:auto val="1"/>
        <c:lblAlgn val="ctr"/>
        <c:lblOffset val="100"/>
        <c:noMultiLvlLbl val="0"/>
      </c:catAx>
      <c:valAx>
        <c:axId val="505829728"/>
        <c:scaling>
          <c:orientation val="minMax"/>
          <c:max val="1.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</c:spPr>
        <c:crossAx val="505829168"/>
        <c:crosses val="autoZero"/>
        <c:crossBetween val="between"/>
      </c:valAx>
      <c:valAx>
        <c:axId val="505830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05830848"/>
        <c:crosses val="autoZero"/>
        <c:crossBetween val="midCat"/>
      </c:valAx>
      <c:valAx>
        <c:axId val="5058308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5830288"/>
        <c:crosses val="max"/>
        <c:crossBetween val="midCat"/>
      </c:valAx>
      <c:spPr>
        <a:noFill/>
        <a:ln w="25400">
          <a:noFill/>
        </a:ln>
      </c:spPr>
    </c:plotArea>
    <c:legend>
      <c:legendPos val="b"/>
      <c:legendEntry>
        <c:idx val="4"/>
        <c:delete val="1"/>
      </c:legendEntry>
      <c:layout>
        <c:manualLayout>
          <c:xMode val="edge"/>
          <c:yMode val="edge"/>
          <c:x val="0.13709072951247644"/>
          <c:y val="0.78664647688269762"/>
          <c:w val="0.71652705804936767"/>
          <c:h val="5.0592927852529196E-2"/>
        </c:manualLayout>
      </c:layout>
      <c:overlay val="0"/>
      <c:spPr>
        <a:noFill/>
        <a:ln>
          <a:noFill/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5084821714375E-2"/>
          <c:y val="0.16644165710441977"/>
          <c:w val="0.90322368240555317"/>
          <c:h val="0.53533274317041657"/>
        </c:manualLayout>
      </c:layout>
      <c:barChart>
        <c:barDir val="col"/>
        <c:grouping val="clustered"/>
        <c:varyColors val="0"/>
        <c:ser>
          <c:idx val="1"/>
          <c:order val="0"/>
          <c:tx>
            <c:v>OPEC countries</c:v>
          </c:tx>
          <c:spPr>
            <a:solidFill>
              <a:schemeClr val="accent1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'Fig8'!$J$27:$L$27</c:f>
              <c:numCache>
                <c:formatCode>0.000</c:formatCode>
                <c:ptCount val="3"/>
                <c:pt idx="0">
                  <c:v>4.6954929999998285E-2</c:v>
                </c:pt>
                <c:pt idx="1">
                  <c:v>-3.7254519000001096E-2</c:v>
                </c:pt>
                <c:pt idx="2">
                  <c:v>0.27286084300000368</c:v>
                </c:pt>
              </c:numCache>
            </c:numRef>
          </c:val>
        </c:ser>
        <c:ser>
          <c:idx val="0"/>
          <c:order val="1"/>
          <c:tx>
            <c:v>North America</c:v>
          </c:tx>
          <c:spPr>
            <a:solidFill>
              <a:schemeClr val="accent4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'Fig8'!$J$29:$L$29</c:f>
              <c:numCache>
                <c:formatCode>0.000</c:formatCode>
                <c:ptCount val="3"/>
                <c:pt idx="0">
                  <c:v>0.83150601829999715</c:v>
                </c:pt>
                <c:pt idx="1">
                  <c:v>2.2310175764000029</c:v>
                </c:pt>
                <c:pt idx="2">
                  <c:v>1.3404858986000008</c:v>
                </c:pt>
              </c:numCache>
            </c:numRef>
          </c:val>
        </c:ser>
        <c:ser>
          <c:idx val="2"/>
          <c:order val="2"/>
          <c:tx>
            <c:v>Russia and Caspian Sea</c:v>
          </c:tx>
          <c:spPr>
            <a:solidFill>
              <a:schemeClr val="accent3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'Fig8'!$J$34:$L$34</c:f>
              <c:numCache>
                <c:formatCode>0.000</c:formatCode>
                <c:ptCount val="3"/>
                <c:pt idx="0">
                  <c:v>0.11307540918000214</c:v>
                </c:pt>
                <c:pt idx="1">
                  <c:v>8.1585846779999471E-2</c:v>
                </c:pt>
                <c:pt idx="2">
                  <c:v>7.8972747949999089E-2</c:v>
                </c:pt>
              </c:numCache>
            </c:numRef>
          </c:val>
        </c:ser>
        <c:ser>
          <c:idx val="3"/>
          <c:order val="3"/>
          <c:tx>
            <c:v>Latin America</c:v>
          </c:tx>
          <c:spPr>
            <a:solidFill>
              <a:schemeClr val="accent2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'Fig8'!$J$40:$L$40</c:f>
              <c:numCache>
                <c:formatCode>0.000</c:formatCode>
                <c:ptCount val="3"/>
                <c:pt idx="0">
                  <c:v>5.1219788140000055E-2</c:v>
                </c:pt>
                <c:pt idx="1">
                  <c:v>8.6855147389999665E-2</c:v>
                </c:pt>
                <c:pt idx="2">
                  <c:v>0.12863823831999976</c:v>
                </c:pt>
              </c:numCache>
            </c:numRef>
          </c:val>
        </c:ser>
        <c:ser>
          <c:idx val="5"/>
          <c:order val="4"/>
          <c:tx>
            <c:v>Other Non-OPEC</c:v>
          </c:tx>
          <c:spPr>
            <a:solidFill>
              <a:schemeClr val="accent6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'Fig8'!$J$46:$L$46</c:f>
              <c:numCache>
                <c:formatCode>0.000</c:formatCode>
                <c:ptCount val="3"/>
                <c:pt idx="0">
                  <c:v>-0.29388406761999164</c:v>
                </c:pt>
                <c:pt idx="1">
                  <c:v>0.15872128842999444</c:v>
                </c:pt>
                <c:pt idx="2">
                  <c:v>-7.1337347869999235E-2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5796944"/>
        <c:axId val="505797504"/>
      </c:barChart>
      <c:scatterChart>
        <c:scatterStyle val="lineMarker"/>
        <c:varyColors val="0"/>
        <c:ser>
          <c:idx val="6"/>
          <c:order val="5"/>
          <c:tx>
            <c:strRef>
              <c:f>'Fig8'!$C$52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'Fig8'!$B$53:$B$54</c:f>
              <c:numCache>
                <c:formatCode>General</c:formatCode>
                <c:ptCount val="2"/>
                <c:pt idx="0">
                  <c:v>1.5</c:v>
                </c:pt>
                <c:pt idx="1">
                  <c:v>1.5</c:v>
                </c:pt>
              </c:numCache>
            </c:numRef>
          </c:xVal>
          <c:yVal>
            <c:numRef>
              <c:f>'Fig8'!$C$53:$C$54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798064"/>
        <c:axId val="505798624"/>
      </c:scatterChart>
      <c:catAx>
        <c:axId val="505796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505797504"/>
        <c:crosses val="autoZero"/>
        <c:auto val="1"/>
        <c:lblAlgn val="ctr"/>
        <c:lblOffset val="100"/>
        <c:noMultiLvlLbl val="0"/>
      </c:catAx>
      <c:valAx>
        <c:axId val="5057975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505796944"/>
        <c:crosses val="autoZero"/>
        <c:crossBetween val="between"/>
      </c:valAx>
      <c:valAx>
        <c:axId val="505798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05798624"/>
        <c:crosses val="autoZero"/>
        <c:crossBetween val="midCat"/>
      </c:valAx>
      <c:valAx>
        <c:axId val="5057986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5798064"/>
        <c:crosses val="max"/>
        <c:crossBetween val="midCat"/>
      </c:valAx>
      <c:spPr>
        <a:noFill/>
        <a:ln w="25400">
          <a:noFill/>
        </a:ln>
      </c:spPr>
    </c:plotArea>
    <c:legend>
      <c:legendPos val="b"/>
      <c:legendEntry>
        <c:idx val="5"/>
        <c:delete val="1"/>
      </c:legendEntry>
      <c:layout>
        <c:manualLayout>
          <c:xMode val="edge"/>
          <c:yMode val="edge"/>
          <c:x val="9.3074707125024067E-2"/>
          <c:y val="0.77275994346864962"/>
          <c:w val="0.82144783184153269"/>
          <c:h val="0.14455512587553776"/>
        </c:manualLayout>
      </c:layout>
      <c:overlay val="0"/>
      <c:spPr>
        <a:noFill/>
        <a:ln>
          <a:noFill/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883563335070917E-2"/>
          <c:y val="0.16718321452421997"/>
          <c:w val="0.90322368240555317"/>
          <c:h val="0.476419574772103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'Fig9'!$H$26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'Fig9'!$B$27:$B$45</c:f>
              <c:strCache>
                <c:ptCount val="19"/>
                <c:pt idx="0">
                  <c:v>United States</c:v>
                </c:pt>
                <c:pt idx="1">
                  <c:v>Canada</c:v>
                </c:pt>
                <c:pt idx="2">
                  <c:v>Brazil</c:v>
                </c:pt>
                <c:pt idx="3">
                  <c:v>Kazakhstan</c:v>
                </c:pt>
                <c:pt idx="4">
                  <c:v>United Kingdom</c:v>
                </c:pt>
                <c:pt idx="5">
                  <c:v>Russia</c:v>
                </c:pt>
                <c:pt idx="6">
                  <c:v>Norway</c:v>
                </c:pt>
                <c:pt idx="7">
                  <c:v>Malaysia</c:v>
                </c:pt>
                <c:pt idx="8">
                  <c:v>Australia</c:v>
                </c:pt>
                <c:pt idx="9">
                  <c:v>Syria</c:v>
                </c:pt>
                <c:pt idx="10">
                  <c:v>India</c:v>
                </c:pt>
                <c:pt idx="11">
                  <c:v>Oman</c:v>
                </c:pt>
                <c:pt idx="12">
                  <c:v>South Sudan</c:v>
                </c:pt>
                <c:pt idx="13">
                  <c:v>Egypt</c:v>
                </c:pt>
                <c:pt idx="14">
                  <c:v>Azerbaijan</c:v>
                </c:pt>
                <c:pt idx="15">
                  <c:v>Vietnam</c:v>
                </c:pt>
                <c:pt idx="16">
                  <c:v>Colombia</c:v>
                </c:pt>
                <c:pt idx="17">
                  <c:v>Mexico</c:v>
                </c:pt>
                <c:pt idx="18">
                  <c:v>China</c:v>
                </c:pt>
              </c:strCache>
            </c:strRef>
          </c:cat>
          <c:val>
            <c:numRef>
              <c:f>'Fig9'!$H$27:$H$45</c:f>
              <c:numCache>
                <c:formatCode>0.000</c:formatCode>
                <c:ptCount val="19"/>
                <c:pt idx="0">
                  <c:v>0.71108797800000012</c:v>
                </c:pt>
                <c:pt idx="1">
                  <c:v>0.34947246800000009</c:v>
                </c:pt>
                <c:pt idx="2">
                  <c:v>0.12349427349999997</c:v>
                </c:pt>
                <c:pt idx="3">
                  <c:v>0.18161698479999999</c:v>
                </c:pt>
                <c:pt idx="4">
                  <c:v>-1.2318100399999921E-2</c:v>
                </c:pt>
                <c:pt idx="5">
                  <c:v>-4.0821896000000635E-2</c:v>
                </c:pt>
                <c:pt idx="6">
                  <c:v>-2.4985784900000141E-2</c:v>
                </c:pt>
                <c:pt idx="7">
                  <c:v>-1.8019357740000075E-2</c:v>
                </c:pt>
                <c:pt idx="8">
                  <c:v>-2.9644801249999964E-2</c:v>
                </c:pt>
                <c:pt idx="9">
                  <c:v>-1.5924200914E-2</c:v>
                </c:pt>
                <c:pt idx="10">
                  <c:v>1.1075072959999877E-2</c:v>
                </c:pt>
                <c:pt idx="11">
                  <c:v>-3.5484403919999963E-2</c:v>
                </c:pt>
                <c:pt idx="12">
                  <c:v>-2.2233999500000101E-3</c:v>
                </c:pt>
                <c:pt idx="13">
                  <c:v>-2.5957803720000006E-2</c:v>
                </c:pt>
                <c:pt idx="14">
                  <c:v>-4.4286196579999992E-2</c:v>
                </c:pt>
                <c:pt idx="15">
                  <c:v>-2.9646987049999962E-2</c:v>
                </c:pt>
                <c:pt idx="16">
                  <c:v>-3.6101504599999945E-2</c:v>
                </c:pt>
                <c:pt idx="17">
                  <c:v>-0.22905442769999995</c:v>
                </c:pt>
                <c:pt idx="18">
                  <c:v>-8.3973560899999633E-2</c:v>
                </c:pt>
              </c:numCache>
            </c:numRef>
          </c:val>
        </c:ser>
        <c:ser>
          <c:idx val="1"/>
          <c:order val="1"/>
          <c:tx>
            <c:strRef>
              <c:f>'Fig9'!$I$26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strRef>
              <c:f>'Fig9'!$B$27:$B$45</c:f>
              <c:strCache>
                <c:ptCount val="19"/>
                <c:pt idx="0">
                  <c:v>United States</c:v>
                </c:pt>
                <c:pt idx="1">
                  <c:v>Canada</c:v>
                </c:pt>
                <c:pt idx="2">
                  <c:v>Brazil</c:v>
                </c:pt>
                <c:pt idx="3">
                  <c:v>Kazakhstan</c:v>
                </c:pt>
                <c:pt idx="4">
                  <c:v>United Kingdom</c:v>
                </c:pt>
                <c:pt idx="5">
                  <c:v>Russia</c:v>
                </c:pt>
                <c:pt idx="6">
                  <c:v>Norway</c:v>
                </c:pt>
                <c:pt idx="7">
                  <c:v>Malaysia</c:v>
                </c:pt>
                <c:pt idx="8">
                  <c:v>Australia</c:v>
                </c:pt>
                <c:pt idx="9">
                  <c:v>Syria</c:v>
                </c:pt>
                <c:pt idx="10">
                  <c:v>India</c:v>
                </c:pt>
                <c:pt idx="11">
                  <c:v>Oman</c:v>
                </c:pt>
                <c:pt idx="12">
                  <c:v>South Sudan</c:v>
                </c:pt>
                <c:pt idx="13">
                  <c:v>Egypt</c:v>
                </c:pt>
                <c:pt idx="14">
                  <c:v>Azerbaijan</c:v>
                </c:pt>
                <c:pt idx="15">
                  <c:v>Vietnam</c:v>
                </c:pt>
                <c:pt idx="16">
                  <c:v>Colombia</c:v>
                </c:pt>
                <c:pt idx="17">
                  <c:v>Mexico</c:v>
                </c:pt>
                <c:pt idx="18">
                  <c:v>China</c:v>
                </c:pt>
              </c:strCache>
            </c:strRef>
          </c:cat>
          <c:val>
            <c:numRef>
              <c:f>'Fig9'!$I$27:$I$45</c:f>
              <c:numCache>
                <c:formatCode>0.000</c:formatCode>
                <c:ptCount val="19"/>
                <c:pt idx="0">
                  <c:v>1.9926010549999997</c:v>
                </c:pt>
                <c:pt idx="1">
                  <c:v>0.29326981360000026</c:v>
                </c:pt>
                <c:pt idx="2">
                  <c:v>0.10636032240000004</c:v>
                </c:pt>
                <c:pt idx="3">
                  <c:v>0.13438818539999997</c:v>
                </c:pt>
                <c:pt idx="4">
                  <c:v>0.11274971249999988</c:v>
                </c:pt>
                <c:pt idx="5">
                  <c:v>-4.8801111999999591E-2</c:v>
                </c:pt>
                <c:pt idx="6">
                  <c:v>3.1784111599999942E-2</c:v>
                </c:pt>
                <c:pt idx="7">
                  <c:v>1.6784849500000032E-3</c:v>
                </c:pt>
                <c:pt idx="8">
                  <c:v>-1.6846369210000045E-2</c:v>
                </c:pt>
                <c:pt idx="9">
                  <c:v>6.5100562220000019E-3</c:v>
                </c:pt>
                <c:pt idx="10">
                  <c:v>-2.1850621999999209E-3</c:v>
                </c:pt>
                <c:pt idx="11">
                  <c:v>-1.6254870710000091E-2</c:v>
                </c:pt>
                <c:pt idx="12">
                  <c:v>-2.9769816439999999E-2</c:v>
                </c:pt>
                <c:pt idx="13">
                  <c:v>-2.4380667749999918E-2</c:v>
                </c:pt>
                <c:pt idx="14">
                  <c:v>-5.7524710299999837E-3</c:v>
                </c:pt>
                <c:pt idx="15">
                  <c:v>-1.2813559150000042E-2</c:v>
                </c:pt>
                <c:pt idx="16">
                  <c:v>-1.088441309999999E-2</c:v>
                </c:pt>
                <c:pt idx="17">
                  <c:v>-5.4853292199999792E-2</c:v>
                </c:pt>
                <c:pt idx="18">
                  <c:v>9.5068388000001391E-3</c:v>
                </c:pt>
              </c:numCache>
            </c:numRef>
          </c:val>
        </c:ser>
        <c:ser>
          <c:idx val="2"/>
          <c:order val="2"/>
          <c:tx>
            <c:strRef>
              <c:f>'Fig9'!$J$26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'Fig9'!$B$27:$B$45</c:f>
              <c:strCache>
                <c:ptCount val="19"/>
                <c:pt idx="0">
                  <c:v>United States</c:v>
                </c:pt>
                <c:pt idx="1">
                  <c:v>Canada</c:v>
                </c:pt>
                <c:pt idx="2">
                  <c:v>Brazil</c:v>
                </c:pt>
                <c:pt idx="3">
                  <c:v>Kazakhstan</c:v>
                </c:pt>
                <c:pt idx="4">
                  <c:v>United Kingdom</c:v>
                </c:pt>
                <c:pt idx="5">
                  <c:v>Russia</c:v>
                </c:pt>
                <c:pt idx="6">
                  <c:v>Norway</c:v>
                </c:pt>
                <c:pt idx="7">
                  <c:v>Malaysia</c:v>
                </c:pt>
                <c:pt idx="8">
                  <c:v>Australia</c:v>
                </c:pt>
                <c:pt idx="9">
                  <c:v>Syria</c:v>
                </c:pt>
                <c:pt idx="10">
                  <c:v>India</c:v>
                </c:pt>
                <c:pt idx="11">
                  <c:v>Oman</c:v>
                </c:pt>
                <c:pt idx="12">
                  <c:v>South Sudan</c:v>
                </c:pt>
                <c:pt idx="13">
                  <c:v>Egypt</c:v>
                </c:pt>
                <c:pt idx="14">
                  <c:v>Azerbaijan</c:v>
                </c:pt>
                <c:pt idx="15">
                  <c:v>Vietnam</c:v>
                </c:pt>
                <c:pt idx="16">
                  <c:v>Colombia</c:v>
                </c:pt>
                <c:pt idx="17">
                  <c:v>Mexico</c:v>
                </c:pt>
                <c:pt idx="18">
                  <c:v>China</c:v>
                </c:pt>
              </c:strCache>
            </c:strRef>
          </c:cat>
          <c:val>
            <c:numRef>
              <c:f>'Fig9'!$J$27:$J$45</c:f>
              <c:numCache>
                <c:formatCode>0.000</c:formatCode>
                <c:ptCount val="19"/>
                <c:pt idx="0">
                  <c:v>1.1181680510000014</c:v>
                </c:pt>
                <c:pt idx="1">
                  <c:v>0.25894999849999945</c:v>
                </c:pt>
                <c:pt idx="2">
                  <c:v>0.12790350029999997</c:v>
                </c:pt>
                <c:pt idx="3">
                  <c:v>6.0781485200000152E-2</c:v>
                </c:pt>
                <c:pt idx="4">
                  <c:v>2.0846228599999961E-2</c:v>
                </c:pt>
                <c:pt idx="5">
                  <c:v>4.5717168999999558E-2</c:v>
                </c:pt>
                <c:pt idx="6">
                  <c:v>-4.768544369999983E-2</c:v>
                </c:pt>
                <c:pt idx="7">
                  <c:v>-1.7610530829999971E-2</c:v>
                </c:pt>
                <c:pt idx="8">
                  <c:v>5.2683825260000039E-2</c:v>
                </c:pt>
                <c:pt idx="9">
                  <c:v>3.1278434589999994E-3</c:v>
                </c:pt>
                <c:pt idx="10">
                  <c:v>5.2009195000000119E-3</c:v>
                </c:pt>
                <c:pt idx="11">
                  <c:v>-7.1862238909999987E-2</c:v>
                </c:pt>
                <c:pt idx="12">
                  <c:v>2.0082401100000036E-3</c:v>
                </c:pt>
                <c:pt idx="13">
                  <c:v>-4.4834493340000003E-2</c:v>
                </c:pt>
                <c:pt idx="14">
                  <c:v>-1.9035434890000036E-2</c:v>
                </c:pt>
                <c:pt idx="15">
                  <c:v>-3.1835036799999772E-3</c:v>
                </c:pt>
                <c:pt idx="16">
                  <c:v>1.3014948299999718E-3</c:v>
                </c:pt>
                <c:pt idx="17">
                  <c:v>-3.6632150900000049E-2</c:v>
                </c:pt>
                <c:pt idx="18">
                  <c:v>9.8426059999994209E-3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5803104"/>
        <c:axId val="505803664"/>
      </c:barChart>
      <c:catAx>
        <c:axId val="505803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505803664"/>
        <c:crosses val="autoZero"/>
        <c:auto val="1"/>
        <c:lblAlgn val="ctr"/>
        <c:lblOffset val="100"/>
        <c:noMultiLvlLbl val="0"/>
      </c:catAx>
      <c:valAx>
        <c:axId val="50580366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5058031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63046997174138"/>
          <c:y val="0.17219958058006571"/>
          <c:w val="8.5031443719107327E-2"/>
          <c:h val="0.16398971234123372"/>
        </c:manualLayout>
      </c:layout>
      <c:overlay val="1"/>
      <c:spPr>
        <a:noFill/>
        <a:ln>
          <a:noFill/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6871244752942467E-2"/>
          <c:y val="0.17249405954434394"/>
          <c:w val="0.86554729439307876"/>
          <c:h val="0.62659149854790064"/>
        </c:manualLayout>
      </c:layout>
      <c:barChart>
        <c:barDir val="col"/>
        <c:grouping val="clustered"/>
        <c:varyColors val="0"/>
        <c:ser>
          <c:idx val="1"/>
          <c:order val="0"/>
          <c:tx>
            <c:v>World oil consumption growth (left axis)</c:v>
          </c:tx>
          <c:spPr>
            <a:solidFill>
              <a:schemeClr val="accent4"/>
            </a:solidFill>
          </c:spPr>
          <c:invertIfNegative val="0"/>
          <c:val>
            <c:numRef>
              <c:f>'Fig10'!$H$32:$H$51</c:f>
              <c:numCache>
                <c:formatCode>0.00</c:formatCode>
                <c:ptCount val="20"/>
                <c:pt idx="0">
                  <c:v>1.2090089739999996</c:v>
                </c:pt>
                <c:pt idx="1">
                  <c:v>2.0171783689999927</c:v>
                </c:pt>
                <c:pt idx="2">
                  <c:v>2.533300385000004</c:v>
                </c:pt>
                <c:pt idx="3">
                  <c:v>1.3228612799999979</c:v>
                </c:pt>
                <c:pt idx="4">
                  <c:v>2.2860805739999961</c:v>
                </c:pt>
                <c:pt idx="5">
                  <c:v>1.4442908780000039</c:v>
                </c:pt>
                <c:pt idx="6">
                  <c:v>0.83217117700000642</c:v>
                </c:pt>
                <c:pt idx="7">
                  <c:v>1.5265735389999975</c:v>
                </c:pt>
                <c:pt idx="8">
                  <c:v>1.2942295860000002</c:v>
                </c:pt>
                <c:pt idx="9">
                  <c:v>1.9869880640000019</c:v>
                </c:pt>
                <c:pt idx="10">
                  <c:v>1.5258251260000009</c:v>
                </c:pt>
                <c:pt idx="11">
                  <c:v>1.7792914319999937</c:v>
                </c:pt>
                <c:pt idx="12">
                  <c:v>2.0389900140000066</c:v>
                </c:pt>
                <c:pt idx="13">
                  <c:v>1.3831003349999946</c:v>
                </c:pt>
                <c:pt idx="14">
                  <c:v>1.9165809929999966</c:v>
                </c:pt>
                <c:pt idx="15">
                  <c:v>1.8300639750000016</c:v>
                </c:pt>
                <c:pt idx="16">
                  <c:v>1.7375392299999959</c:v>
                </c:pt>
                <c:pt idx="17">
                  <c:v>1.8581237200000089</c:v>
                </c:pt>
                <c:pt idx="18">
                  <c:v>1.8999155999999999</c:v>
                </c:pt>
                <c:pt idx="19">
                  <c:v>1.8991609100000062</c:v>
                </c:pt>
              </c:numCache>
            </c:numRef>
          </c:val>
        </c:ser>
        <c:ser>
          <c:idx val="0"/>
          <c:order val="1"/>
          <c:tx>
            <c:v>Non-OPEC production growth (left axis)</c:v>
          </c:tx>
          <c:spPr>
            <a:solidFill>
              <a:schemeClr val="accent3"/>
            </a:solidFill>
          </c:spPr>
          <c:invertIfNegative val="0"/>
          <c:val>
            <c:numRef>
              <c:f>'Fig10'!$G$32:$G$51</c:f>
              <c:numCache>
                <c:formatCode>0.00</c:formatCode>
                <c:ptCount val="20"/>
                <c:pt idx="0">
                  <c:v>2.5702298280000022</c:v>
                </c:pt>
                <c:pt idx="1">
                  <c:v>1.6515597329999991</c:v>
                </c:pt>
                <c:pt idx="2">
                  <c:v>1.5403143690000007</c:v>
                </c:pt>
                <c:pt idx="3">
                  <c:v>0.5317235139999994</c:v>
                </c:pt>
                <c:pt idx="4">
                  <c:v>0.11997672799999748</c:v>
                </c:pt>
                <c:pt idx="5">
                  <c:v>-0.74705304199999745</c:v>
                </c:pt>
                <c:pt idx="6">
                  <c:v>-1.0048917340000045</c:v>
                </c:pt>
                <c:pt idx="7">
                  <c:v>-0.41285015799999769</c:v>
                </c:pt>
                <c:pt idx="8">
                  <c:v>1.7027243000001135E-2</c:v>
                </c:pt>
                <c:pt idx="9">
                  <c:v>0.90543391300000309</c:v>
                </c:pt>
                <c:pt idx="10">
                  <c:v>1.0050972080000022</c:v>
                </c:pt>
                <c:pt idx="11">
                  <c:v>0.87045531000000409</c:v>
                </c:pt>
                <c:pt idx="12">
                  <c:v>1.232216231999999</c:v>
                </c:pt>
                <c:pt idx="13">
                  <c:v>2.8382054169999975</c:v>
                </c:pt>
                <c:pt idx="14">
                  <c:v>3.1271315019999975</c:v>
                </c:pt>
                <c:pt idx="15">
                  <c:v>3.0093847529999991</c:v>
                </c:pt>
                <c:pt idx="16">
                  <c:v>2.6202382219999976</c:v>
                </c:pt>
                <c:pt idx="17">
                  <c:v>1.590524729000002</c:v>
                </c:pt>
                <c:pt idx="18">
                  <c:v>1.1054865620000029</c:v>
                </c:pt>
                <c:pt idx="19">
                  <c:v>0.61688344199999534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5808704"/>
        <c:axId val="505809264"/>
      </c:barChart>
      <c:lineChart>
        <c:grouping val="standard"/>
        <c:varyColors val="0"/>
        <c:ser>
          <c:idx val="3"/>
          <c:order val="3"/>
          <c:tx>
            <c:v>Change in WTI price (right axis)</c:v>
          </c:tx>
          <c:spPr>
            <a:ln>
              <a:solidFill>
                <a:srgbClr val="000000"/>
              </a:solidFill>
            </a:ln>
          </c:spPr>
          <c:marker>
            <c:symbol val="none"/>
          </c:marker>
          <c:cat>
            <c:strRef>
              <c:f>'Fig10'!$A$32:$A$51</c:f>
              <c:strCache>
                <c:ptCount val="20"/>
                <c:pt idx="0">
                  <c:v>2015-Q1</c:v>
                </c:pt>
                <c:pt idx="1">
                  <c:v>2015-Q2</c:v>
                </c:pt>
                <c:pt idx="2">
                  <c:v>2015-Q3</c:v>
                </c:pt>
                <c:pt idx="3">
                  <c:v>2015-Q4</c:v>
                </c:pt>
                <c:pt idx="4">
                  <c:v>2016-Q1</c:v>
                </c:pt>
                <c:pt idx="5">
                  <c:v>2016-Q2</c:v>
                </c:pt>
                <c:pt idx="6">
                  <c:v>2016-Q3</c:v>
                </c:pt>
                <c:pt idx="7">
                  <c:v>2016-Q4</c:v>
                </c:pt>
                <c:pt idx="8">
                  <c:v>2017-Q1</c:v>
                </c:pt>
                <c:pt idx="9">
                  <c:v>2017-Q2</c:v>
                </c:pt>
                <c:pt idx="10">
                  <c:v>2017-Q3</c:v>
                </c:pt>
                <c:pt idx="11">
                  <c:v>2017-Q4</c:v>
                </c:pt>
                <c:pt idx="12">
                  <c:v>2018-Q1</c:v>
                </c:pt>
                <c:pt idx="13">
                  <c:v>2018-Q2</c:v>
                </c:pt>
                <c:pt idx="14">
                  <c:v>2018-Q3</c:v>
                </c:pt>
                <c:pt idx="15">
                  <c:v>2018-Q4</c:v>
                </c:pt>
                <c:pt idx="16">
                  <c:v>2019-Q1</c:v>
                </c:pt>
                <c:pt idx="17">
                  <c:v>2019-Q2</c:v>
                </c:pt>
                <c:pt idx="18">
                  <c:v>2019-Q3</c:v>
                </c:pt>
                <c:pt idx="19">
                  <c:v>2019-Q4</c:v>
                </c:pt>
              </c:strCache>
            </c:strRef>
          </c:cat>
          <c:val>
            <c:numRef>
              <c:f>'Fig10'!$I$32:$I$51</c:f>
              <c:numCache>
                <c:formatCode>0.00</c:formatCode>
                <c:ptCount val="20"/>
                <c:pt idx="0">
                  <c:v>-50.193803278999994</c:v>
                </c:pt>
                <c:pt idx="1">
                  <c:v>-45.492206353000007</c:v>
                </c:pt>
                <c:pt idx="2">
                  <c:v>-51.315432451999996</c:v>
                </c:pt>
                <c:pt idx="3">
                  <c:v>-31.274656250000007</c:v>
                </c:pt>
                <c:pt idx="4">
                  <c:v>-15.133032787000005</c:v>
                </c:pt>
                <c:pt idx="5">
                  <c:v>-12.394460316999997</c:v>
                </c:pt>
                <c:pt idx="6">
                  <c:v>-1.7022081729999954</c:v>
                </c:pt>
                <c:pt idx="7">
                  <c:v>7.2439999999999998</c:v>
                </c:pt>
                <c:pt idx="8">
                  <c:v>18.2839758</c:v>
                </c:pt>
                <c:pt idx="9">
                  <c:v>2.6898125000000022</c:v>
                </c:pt>
                <c:pt idx="10">
                  <c:v>3.3055312499999943</c:v>
                </c:pt>
                <c:pt idx="11">
                  <c:v>6.0856398809999988</c:v>
                </c:pt>
                <c:pt idx="12">
                  <c:v>11.265858679000004</c:v>
                </c:pt>
                <c:pt idx="13">
                  <c:v>12.178312499999997</c:v>
                </c:pt>
                <c:pt idx="14">
                  <c:v>9.1763333330000023</c:v>
                </c:pt>
                <c:pt idx="15">
                  <c:v>1.7340476190000018</c:v>
                </c:pt>
                <c:pt idx="16">
                  <c:v>-5.9010967740000027</c:v>
                </c:pt>
                <c:pt idx="17">
                  <c:v>-2.671875</c:v>
                </c:pt>
                <c:pt idx="18">
                  <c:v>1.6666666670000012</c:v>
                </c:pt>
                <c:pt idx="19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809824"/>
        <c:axId val="505810384"/>
      </c:lineChart>
      <c:scatterChart>
        <c:scatterStyle val="lineMarker"/>
        <c:varyColors val="0"/>
        <c:ser>
          <c:idx val="2"/>
          <c:order val="2"/>
          <c:tx>
            <c:strRef>
              <c:f>'Fig10'!$B$54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rgbClr val="000000"/>
              </a:solidFill>
              <a:prstDash val="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2543535716572021"/>
                  <c:y val="3.97492976694496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'Fig10'!$A$55:$A$56</c:f>
              <c:numCache>
                <c:formatCode>General</c:formatCode>
                <c:ptCount val="2"/>
                <c:pt idx="0">
                  <c:v>13.5</c:v>
                </c:pt>
                <c:pt idx="1">
                  <c:v>13.5</c:v>
                </c:pt>
              </c:numCache>
            </c:numRef>
          </c:xVal>
          <c:yVal>
            <c:numRef>
              <c:f>'Fig10'!$B$55:$B$56</c:f>
              <c:numCache>
                <c:formatCode>0</c:formatCode>
                <c:ptCount val="2"/>
                <c:pt idx="0">
                  <c:v>-6</c:v>
                </c:pt>
                <c:pt idx="1">
                  <c:v>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808704"/>
        <c:axId val="505809264"/>
      </c:scatterChart>
      <c:catAx>
        <c:axId val="50580870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>
            <a:solidFill>
              <a:schemeClr val="tx1"/>
            </a:solidFill>
          </a:ln>
        </c:spPr>
        <c:crossAx val="505809264"/>
        <c:crossesAt val="0"/>
        <c:auto val="0"/>
        <c:lblAlgn val="ctr"/>
        <c:lblOffset val="100"/>
        <c:tickLblSkip val="4"/>
        <c:tickMarkSkip val="1"/>
        <c:noMultiLvlLbl val="0"/>
      </c:catAx>
      <c:valAx>
        <c:axId val="505809264"/>
        <c:scaling>
          <c:orientation val="minMax"/>
          <c:max val="6"/>
          <c:min val="-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5808704"/>
        <c:crosses val="autoZero"/>
        <c:crossBetween val="between"/>
      </c:valAx>
      <c:catAx>
        <c:axId val="505809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rgbClr val="000000"/>
            </a:solidFill>
          </a:ln>
        </c:spPr>
        <c:crossAx val="505810384"/>
        <c:crossesAt val="0"/>
        <c:auto val="0"/>
        <c:lblAlgn val="ctr"/>
        <c:lblOffset val="100"/>
        <c:tickLblSkip val="4"/>
        <c:noMultiLvlLbl val="0"/>
      </c:catAx>
      <c:valAx>
        <c:axId val="505810384"/>
        <c:scaling>
          <c:orientation val="minMax"/>
          <c:max val="60"/>
          <c:min val="-60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5809824"/>
        <c:crosses val="max"/>
        <c:crossBetween val="between"/>
      </c:valAx>
      <c:spPr>
        <a:ln>
          <a:noFill/>
        </a:ln>
      </c:spPr>
    </c:plotArea>
    <c:legend>
      <c:legendPos val="l"/>
      <c:legendEntry>
        <c:idx val="3"/>
        <c:delete val="1"/>
      </c:legendEntry>
      <c:layout>
        <c:manualLayout>
          <c:xMode val="edge"/>
          <c:yMode val="edge"/>
          <c:x val="4.1811846689895474E-2"/>
          <c:y val="0.17151078225774541"/>
          <c:w val="0.49472706155632984"/>
          <c:h val="0.1597862989019864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OPEC surplus crude oil production capacity</a:t>
            </a:r>
          </a:p>
          <a:p>
            <a:pPr algn="l">
              <a:defRPr/>
            </a:pPr>
            <a:r>
              <a:rPr lang="en-US" sz="1000" b="0"/>
              <a:t>million barrels per day</a:t>
            </a:r>
          </a:p>
        </c:rich>
      </c:tx>
      <c:layout>
        <c:manualLayout>
          <c:xMode val="edge"/>
          <c:yMode val="edge"/>
          <c:x val="9.9145299145300247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3929234455449164E-2"/>
          <c:y val="0.17117395828480017"/>
          <c:w val="0.92517819418914105"/>
          <c:h val="0.59641553681529458"/>
        </c:manualLayout>
      </c:layout>
      <c:areaChart>
        <c:grouping val="standard"/>
        <c:varyColors val="0"/>
        <c:ser>
          <c:idx val="0"/>
          <c:order val="1"/>
          <c:spPr>
            <a:solidFill>
              <a:schemeClr val="accent6">
                <a:lumMod val="40000"/>
                <a:lumOff val="60000"/>
                <a:alpha val="50000"/>
              </a:schemeClr>
            </a:solidFill>
          </c:spPr>
          <c:cat>
            <c:numRef>
              <c:f>'Fig11'!$B$28:$B$42</c:f>
              <c:numCache>
                <c:formatCode>General</c:formatCode>
                <c:ptCount val="1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</c:numCache>
            </c:numRef>
          </c:cat>
          <c:val>
            <c:numRef>
              <c:f>'Fig11'!$D$28:$D$42</c:f>
              <c:numCache>
                <c:formatCode>0.00</c:formatCode>
                <c:ptCount val="15"/>
                <c:pt idx="0">
                  <c:v>2.3054067269636365</c:v>
                </c:pt>
                <c:pt idx="1">
                  <c:v>2.3054067269636365</c:v>
                </c:pt>
                <c:pt idx="2">
                  <c:v>2.3054067269636365</c:v>
                </c:pt>
                <c:pt idx="3">
                  <c:v>2.3054067269636365</c:v>
                </c:pt>
                <c:pt idx="4">
                  <c:v>2.3054067269636365</c:v>
                </c:pt>
                <c:pt idx="5">
                  <c:v>2.3054067269636365</c:v>
                </c:pt>
                <c:pt idx="6">
                  <c:v>2.3054067269636365</c:v>
                </c:pt>
                <c:pt idx="7">
                  <c:v>2.3054067269636365</c:v>
                </c:pt>
                <c:pt idx="8">
                  <c:v>2.3054067269636365</c:v>
                </c:pt>
                <c:pt idx="9">
                  <c:v>2.3054067269636365</c:v>
                </c:pt>
                <c:pt idx="10">
                  <c:v>2.3054067269636365</c:v>
                </c:pt>
                <c:pt idx="11">
                  <c:v>2.3054067269636365</c:v>
                </c:pt>
                <c:pt idx="12">
                  <c:v>2.3054067269636365</c:v>
                </c:pt>
                <c:pt idx="13">
                  <c:v>2.3054067269636365</c:v>
                </c:pt>
                <c:pt idx="14">
                  <c:v>2.3054067269636365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841696"/>
        <c:axId val="506842256"/>
      </c:areaChar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1"/>
            </a:solidFill>
          </c:spPr>
          <c:invertIfNegative val="0"/>
          <c:cat>
            <c:numRef>
              <c:f>'Fig11'!$B$28:$B$42</c:f>
              <c:numCache>
                <c:formatCode>General</c:formatCode>
                <c:ptCount val="1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</c:numCache>
            </c:numRef>
          </c:cat>
          <c:val>
            <c:numRef>
              <c:f>'Fig11'!$C$28:$C$42</c:f>
              <c:numCache>
                <c:formatCode>0.00</c:formatCode>
                <c:ptCount val="15"/>
                <c:pt idx="1">
                  <c:v>2.0908904110000002</c:v>
                </c:pt>
                <c:pt idx="2">
                  <c:v>1.3971859712000001</c:v>
                </c:pt>
                <c:pt idx="3">
                  <c:v>3.7938767950000001</c:v>
                </c:pt>
                <c:pt idx="4">
                  <c:v>3.9796438959999998</c:v>
                </c:pt>
                <c:pt idx="5">
                  <c:v>3.0467075916000002</c:v>
                </c:pt>
                <c:pt idx="6">
                  <c:v>2.1222317841999998</c:v>
                </c:pt>
                <c:pt idx="7">
                  <c:v>2.1555079467999998</c:v>
                </c:pt>
                <c:pt idx="8">
                  <c:v>2.0733064207999998</c:v>
                </c:pt>
                <c:pt idx="9">
                  <c:v>1.4588789589</c:v>
                </c:pt>
                <c:pt idx="10">
                  <c:v>1.1465592896000001</c:v>
                </c:pt>
                <c:pt idx="11">
                  <c:v>2.0946849314999998</c:v>
                </c:pt>
                <c:pt idx="12">
                  <c:v>1.8609205478999999</c:v>
                </c:pt>
                <c:pt idx="13">
                  <c:v>1.3382328767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06841696"/>
        <c:axId val="506842256"/>
      </c:barChart>
      <c:scatterChart>
        <c:scatterStyle val="lineMarker"/>
        <c:varyColors val="0"/>
        <c:ser>
          <c:idx val="2"/>
          <c:order val="2"/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'Fig11'!$B$46:$B$48</c:f>
              <c:numCache>
                <c:formatCode>General</c:formatCode>
                <c:ptCount val="3"/>
                <c:pt idx="1">
                  <c:v>11</c:v>
                </c:pt>
                <c:pt idx="2">
                  <c:v>11</c:v>
                </c:pt>
              </c:numCache>
            </c:numRef>
          </c:xVal>
          <c:yVal>
            <c:numRef>
              <c:f>'Fig11'!$C$46:$C$48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842816"/>
        <c:axId val="506843376"/>
      </c:scatterChart>
      <c:dateAx>
        <c:axId val="506841696"/>
        <c:scaling>
          <c:orientation val="minMax"/>
          <c:max val="2019"/>
          <c:min val="2007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6842256"/>
        <c:crosses val="autoZero"/>
        <c:auto val="0"/>
        <c:lblOffset val="100"/>
        <c:baseTimeUnit val="days"/>
      </c:dateAx>
      <c:valAx>
        <c:axId val="506842256"/>
        <c:scaling>
          <c:orientation val="minMax"/>
          <c:max val="6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6841696"/>
        <c:crosses val="autoZero"/>
        <c:crossBetween val="between"/>
      </c:valAx>
      <c:valAx>
        <c:axId val="506842816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6843376"/>
        <c:crosses val="max"/>
        <c:crossBetween val="midCat"/>
        <c:majorUnit val="1"/>
      </c:valAx>
      <c:valAx>
        <c:axId val="5068433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684281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OECD commercial stocks of crude oil and </a:t>
            </a:r>
          </a:p>
          <a:p>
            <a:pPr algn="l">
              <a:defRPr/>
            </a:pPr>
            <a:r>
              <a:rPr lang="en-US" sz="1400" b="0"/>
              <a:t>other liquids</a:t>
            </a:r>
          </a:p>
          <a:p>
            <a:pPr algn="l">
              <a:defRPr/>
            </a:pPr>
            <a:r>
              <a:rPr lang="en-US" sz="1000" b="0"/>
              <a:t>days of supply</a:t>
            </a:r>
          </a:p>
        </c:rich>
      </c:tx>
      <c:layout>
        <c:manualLayout>
          <c:xMode val="edge"/>
          <c:yMode val="edge"/>
          <c:x val="9.9002258863983474E-3"/>
          <c:y val="7.8584851449781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1961462134306394E-2"/>
          <c:y val="0.21456646321576667"/>
          <c:w val="0.91714596651028379"/>
          <c:h val="0.53329916600661609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'Fig12'!$A$29:$A$112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'Fig12'!$C$29:$C$112</c:f>
              <c:numCache>
                <c:formatCode>0</c:formatCode>
                <c:ptCount val="84"/>
                <c:pt idx="0">
                  <c:v>54.897435981999998</c:v>
                </c:pt>
                <c:pt idx="1">
                  <c:v>56.469029079000002</c:v>
                </c:pt>
                <c:pt idx="2">
                  <c:v>57.005357973000002</c:v>
                </c:pt>
                <c:pt idx="3">
                  <c:v>58.171436417999999</c:v>
                </c:pt>
                <c:pt idx="4">
                  <c:v>57.993044619000003</c:v>
                </c:pt>
                <c:pt idx="5">
                  <c:v>56.343992556000003</c:v>
                </c:pt>
                <c:pt idx="6">
                  <c:v>57.229009578000003</c:v>
                </c:pt>
                <c:pt idx="7">
                  <c:v>57.711898046000002</c:v>
                </c:pt>
                <c:pt idx="8">
                  <c:v>57.609909872000003</c:v>
                </c:pt>
                <c:pt idx="9">
                  <c:v>56.140664594</c:v>
                </c:pt>
                <c:pt idx="10">
                  <c:v>56.002136743999998</c:v>
                </c:pt>
                <c:pt idx="11">
                  <c:v>55.985081747000002</c:v>
                </c:pt>
                <c:pt idx="12">
                  <c:v>54.897435981999998</c:v>
                </c:pt>
                <c:pt idx="13">
                  <c:v>56.469029079000002</c:v>
                </c:pt>
                <c:pt idx="14">
                  <c:v>57.005357973000002</c:v>
                </c:pt>
                <c:pt idx="15">
                  <c:v>58.171436417999999</c:v>
                </c:pt>
                <c:pt idx="16">
                  <c:v>57.993044619000003</c:v>
                </c:pt>
                <c:pt idx="17">
                  <c:v>56.343992556000003</c:v>
                </c:pt>
                <c:pt idx="18">
                  <c:v>57.229009578000003</c:v>
                </c:pt>
                <c:pt idx="19">
                  <c:v>57.711898046000002</c:v>
                </c:pt>
                <c:pt idx="20">
                  <c:v>57.609909872000003</c:v>
                </c:pt>
                <c:pt idx="21">
                  <c:v>56.140664594</c:v>
                </c:pt>
                <c:pt idx="22">
                  <c:v>56.002136743999998</c:v>
                </c:pt>
                <c:pt idx="23">
                  <c:v>55.985081747000002</c:v>
                </c:pt>
                <c:pt idx="24">
                  <c:v>54.897435981999998</c:v>
                </c:pt>
                <c:pt idx="25">
                  <c:v>56.469029079000002</c:v>
                </c:pt>
                <c:pt idx="26">
                  <c:v>57.005357973000002</c:v>
                </c:pt>
                <c:pt idx="27">
                  <c:v>58.171436417999999</c:v>
                </c:pt>
                <c:pt idx="28">
                  <c:v>57.993044619000003</c:v>
                </c:pt>
                <c:pt idx="29">
                  <c:v>56.343992556000003</c:v>
                </c:pt>
                <c:pt idx="30">
                  <c:v>57.229009578000003</c:v>
                </c:pt>
                <c:pt idx="31">
                  <c:v>57.711898046000002</c:v>
                </c:pt>
                <c:pt idx="32">
                  <c:v>57.609909872000003</c:v>
                </c:pt>
                <c:pt idx="33">
                  <c:v>56.140664594</c:v>
                </c:pt>
                <c:pt idx="34">
                  <c:v>56.002136743999998</c:v>
                </c:pt>
                <c:pt idx="35">
                  <c:v>55.985081747000002</c:v>
                </c:pt>
                <c:pt idx="36">
                  <c:v>54.897435981999998</c:v>
                </c:pt>
                <c:pt idx="37">
                  <c:v>56.469029079000002</c:v>
                </c:pt>
                <c:pt idx="38">
                  <c:v>57.005357973000002</c:v>
                </c:pt>
                <c:pt idx="39">
                  <c:v>58.171436417999999</c:v>
                </c:pt>
                <c:pt idx="40">
                  <c:v>57.993044619000003</c:v>
                </c:pt>
                <c:pt idx="41">
                  <c:v>56.343992556000003</c:v>
                </c:pt>
                <c:pt idx="42">
                  <c:v>57.229009578000003</c:v>
                </c:pt>
                <c:pt idx="43">
                  <c:v>57.711898046000002</c:v>
                </c:pt>
                <c:pt idx="44">
                  <c:v>57.609909872000003</c:v>
                </c:pt>
                <c:pt idx="45">
                  <c:v>56.140664594</c:v>
                </c:pt>
                <c:pt idx="46">
                  <c:v>56.002136743999998</c:v>
                </c:pt>
                <c:pt idx="47">
                  <c:v>55.985081747000002</c:v>
                </c:pt>
                <c:pt idx="48">
                  <c:v>54.897435981999998</c:v>
                </c:pt>
                <c:pt idx="49">
                  <c:v>56.469029079000002</c:v>
                </c:pt>
                <c:pt idx="50">
                  <c:v>57.005357973000002</c:v>
                </c:pt>
                <c:pt idx="51">
                  <c:v>58.171436417999999</c:v>
                </c:pt>
                <c:pt idx="52">
                  <c:v>57.993044619000003</c:v>
                </c:pt>
                <c:pt idx="53">
                  <c:v>56.343992556000003</c:v>
                </c:pt>
                <c:pt idx="54">
                  <c:v>57.229009578000003</c:v>
                </c:pt>
                <c:pt idx="55">
                  <c:v>57.711898046000002</c:v>
                </c:pt>
                <c:pt idx="56">
                  <c:v>57.609909872000003</c:v>
                </c:pt>
                <c:pt idx="57">
                  <c:v>56.140664594</c:v>
                </c:pt>
                <c:pt idx="58">
                  <c:v>56.002136743999998</c:v>
                </c:pt>
                <c:pt idx="59">
                  <c:v>55.985081747000002</c:v>
                </c:pt>
                <c:pt idx="60">
                  <c:v>54.897435981999998</c:v>
                </c:pt>
                <c:pt idx="61">
                  <c:v>56.469029079000002</c:v>
                </c:pt>
                <c:pt idx="62">
                  <c:v>57.005357973000002</c:v>
                </c:pt>
                <c:pt idx="63">
                  <c:v>58.171436417999999</c:v>
                </c:pt>
                <c:pt idx="64">
                  <c:v>57.993044619000003</c:v>
                </c:pt>
                <c:pt idx="65">
                  <c:v>56.343992556000003</c:v>
                </c:pt>
                <c:pt idx="66">
                  <c:v>57.229009578000003</c:v>
                </c:pt>
                <c:pt idx="67">
                  <c:v>57.711898046000002</c:v>
                </c:pt>
                <c:pt idx="68">
                  <c:v>57.609909872000003</c:v>
                </c:pt>
                <c:pt idx="69">
                  <c:v>56.140664594</c:v>
                </c:pt>
                <c:pt idx="70">
                  <c:v>56.002136743999998</c:v>
                </c:pt>
                <c:pt idx="71">
                  <c:v>55.985081747000002</c:v>
                </c:pt>
                <c:pt idx="72">
                  <c:v>54.897435981999998</c:v>
                </c:pt>
                <c:pt idx="73">
                  <c:v>56.469029079000002</c:v>
                </c:pt>
                <c:pt idx="74">
                  <c:v>57.005357973000002</c:v>
                </c:pt>
                <c:pt idx="75">
                  <c:v>58.171436417999999</c:v>
                </c:pt>
                <c:pt idx="76">
                  <c:v>57.993044619000003</c:v>
                </c:pt>
                <c:pt idx="77">
                  <c:v>56.343992556000003</c:v>
                </c:pt>
                <c:pt idx="78">
                  <c:v>57.229009578000003</c:v>
                </c:pt>
                <c:pt idx="79">
                  <c:v>57.711898046000002</c:v>
                </c:pt>
                <c:pt idx="80">
                  <c:v>57.609909872000003</c:v>
                </c:pt>
                <c:pt idx="81">
                  <c:v>56.140664594</c:v>
                </c:pt>
                <c:pt idx="82">
                  <c:v>56.002136743999998</c:v>
                </c:pt>
                <c:pt idx="83">
                  <c:v>55.985081747000002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'Fig12'!$A$29:$A$112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'Fig12'!$E$29:$E$112</c:f>
              <c:numCache>
                <c:formatCode>0</c:formatCode>
                <c:ptCount val="84"/>
                <c:pt idx="0">
                  <c:v>10.152292500999998</c:v>
                </c:pt>
                <c:pt idx="1">
                  <c:v>8.1259649340000024</c:v>
                </c:pt>
                <c:pt idx="2">
                  <c:v>8.5475878310000013</c:v>
                </c:pt>
                <c:pt idx="3">
                  <c:v>8.6259254790000028</c:v>
                </c:pt>
                <c:pt idx="4">
                  <c:v>7.8046393700000039</c:v>
                </c:pt>
                <c:pt idx="5">
                  <c:v>9.4972603469999939</c:v>
                </c:pt>
                <c:pt idx="6">
                  <c:v>7.5627180580000015</c:v>
                </c:pt>
                <c:pt idx="7">
                  <c:v>7.9618303519999927</c:v>
                </c:pt>
                <c:pt idx="8">
                  <c:v>8.3109668510000034</c:v>
                </c:pt>
                <c:pt idx="9">
                  <c:v>8.6889947519999993</c:v>
                </c:pt>
                <c:pt idx="10">
                  <c:v>7.0548231990000048</c:v>
                </c:pt>
                <c:pt idx="11">
                  <c:v>9.540764707000001</c:v>
                </c:pt>
                <c:pt idx="12">
                  <c:v>10.152292500999998</c:v>
                </c:pt>
                <c:pt idx="13">
                  <c:v>8.1259649340000024</c:v>
                </c:pt>
                <c:pt idx="14">
                  <c:v>8.5475878310000013</c:v>
                </c:pt>
                <c:pt idx="15">
                  <c:v>8.6259254790000028</c:v>
                </c:pt>
                <c:pt idx="16">
                  <c:v>7.8046393700000039</c:v>
                </c:pt>
                <c:pt idx="17">
                  <c:v>9.4972603469999939</c:v>
                </c:pt>
                <c:pt idx="18">
                  <c:v>7.5627180580000015</c:v>
                </c:pt>
                <c:pt idx="19">
                  <c:v>7.9618303519999927</c:v>
                </c:pt>
                <c:pt idx="20">
                  <c:v>8.3109668510000034</c:v>
                </c:pt>
                <c:pt idx="21">
                  <c:v>8.6889947519999993</c:v>
                </c:pt>
                <c:pt idx="22">
                  <c:v>7.0548231990000048</c:v>
                </c:pt>
                <c:pt idx="23">
                  <c:v>9.540764707000001</c:v>
                </c:pt>
                <c:pt idx="24">
                  <c:v>10.152292500999998</c:v>
                </c:pt>
                <c:pt idx="25">
                  <c:v>8.1259649340000024</c:v>
                </c:pt>
                <c:pt idx="26">
                  <c:v>8.5475878310000013</c:v>
                </c:pt>
                <c:pt idx="27">
                  <c:v>8.6259254790000028</c:v>
                </c:pt>
                <c:pt idx="28">
                  <c:v>7.8046393700000039</c:v>
                </c:pt>
                <c:pt idx="29">
                  <c:v>9.4972603469999939</c:v>
                </c:pt>
                <c:pt idx="30">
                  <c:v>7.5627180580000015</c:v>
                </c:pt>
                <c:pt idx="31">
                  <c:v>7.9618303519999927</c:v>
                </c:pt>
                <c:pt idx="32">
                  <c:v>8.3109668510000034</c:v>
                </c:pt>
                <c:pt idx="33">
                  <c:v>8.6889947519999993</c:v>
                </c:pt>
                <c:pt idx="34">
                  <c:v>7.0548231990000048</c:v>
                </c:pt>
                <c:pt idx="35">
                  <c:v>9.540764707000001</c:v>
                </c:pt>
                <c:pt idx="36">
                  <c:v>10.152292500999998</c:v>
                </c:pt>
                <c:pt idx="37">
                  <c:v>8.1259649340000024</c:v>
                </c:pt>
                <c:pt idx="38">
                  <c:v>8.5475878310000013</c:v>
                </c:pt>
                <c:pt idx="39">
                  <c:v>8.6259254790000028</c:v>
                </c:pt>
                <c:pt idx="40">
                  <c:v>7.8046393700000039</c:v>
                </c:pt>
                <c:pt idx="41">
                  <c:v>9.4972603469999939</c:v>
                </c:pt>
                <c:pt idx="42">
                  <c:v>7.5627180580000015</c:v>
                </c:pt>
                <c:pt idx="43">
                  <c:v>7.9618303519999927</c:v>
                </c:pt>
                <c:pt idx="44">
                  <c:v>8.3109668510000034</c:v>
                </c:pt>
                <c:pt idx="45">
                  <c:v>8.6889947519999993</c:v>
                </c:pt>
                <c:pt idx="46">
                  <c:v>7.0548231990000048</c:v>
                </c:pt>
                <c:pt idx="47">
                  <c:v>9.540764707000001</c:v>
                </c:pt>
                <c:pt idx="48">
                  <c:v>10.152292500999998</c:v>
                </c:pt>
                <c:pt idx="49">
                  <c:v>8.1259649340000024</c:v>
                </c:pt>
                <c:pt idx="50">
                  <c:v>8.5475878310000013</c:v>
                </c:pt>
                <c:pt idx="51">
                  <c:v>8.6259254790000028</c:v>
                </c:pt>
                <c:pt idx="52">
                  <c:v>7.8046393700000039</c:v>
                </c:pt>
                <c:pt idx="53">
                  <c:v>9.4972603469999939</c:v>
                </c:pt>
                <c:pt idx="54">
                  <c:v>7.5627180580000015</c:v>
                </c:pt>
                <c:pt idx="55">
                  <c:v>7.9618303519999927</c:v>
                </c:pt>
                <c:pt idx="56">
                  <c:v>8.3109668510000034</c:v>
                </c:pt>
                <c:pt idx="57">
                  <c:v>8.6889947519999993</c:v>
                </c:pt>
                <c:pt idx="58">
                  <c:v>7.0548231990000048</c:v>
                </c:pt>
                <c:pt idx="59">
                  <c:v>9.540764707000001</c:v>
                </c:pt>
                <c:pt idx="60">
                  <c:v>10.152292500999998</c:v>
                </c:pt>
                <c:pt idx="61">
                  <c:v>8.1259649340000024</c:v>
                </c:pt>
                <c:pt idx="62">
                  <c:v>8.5475878310000013</c:v>
                </c:pt>
                <c:pt idx="63">
                  <c:v>8.6259254790000028</c:v>
                </c:pt>
                <c:pt idx="64">
                  <c:v>7.8046393700000039</c:v>
                </c:pt>
                <c:pt idx="65">
                  <c:v>9.4972603469999939</c:v>
                </c:pt>
                <c:pt idx="66">
                  <c:v>7.5627180580000015</c:v>
                </c:pt>
                <c:pt idx="67">
                  <c:v>7.9618303519999927</c:v>
                </c:pt>
                <c:pt idx="68">
                  <c:v>8.3109668510000034</c:v>
                </c:pt>
                <c:pt idx="69">
                  <c:v>8.6889947519999993</c:v>
                </c:pt>
                <c:pt idx="70">
                  <c:v>7.0548231990000048</c:v>
                </c:pt>
                <c:pt idx="71">
                  <c:v>9.540764707000001</c:v>
                </c:pt>
                <c:pt idx="72">
                  <c:v>10.152292500999998</c:v>
                </c:pt>
                <c:pt idx="73">
                  <c:v>8.1259649340000024</c:v>
                </c:pt>
                <c:pt idx="74">
                  <c:v>8.5475878310000013</c:v>
                </c:pt>
                <c:pt idx="75">
                  <c:v>8.6259254790000028</c:v>
                </c:pt>
                <c:pt idx="76">
                  <c:v>7.8046393700000039</c:v>
                </c:pt>
                <c:pt idx="77">
                  <c:v>9.4972603469999939</c:v>
                </c:pt>
                <c:pt idx="78">
                  <c:v>7.5627180580000015</c:v>
                </c:pt>
                <c:pt idx="79">
                  <c:v>7.9618303519999927</c:v>
                </c:pt>
                <c:pt idx="80">
                  <c:v>8.3109668510000034</c:v>
                </c:pt>
                <c:pt idx="81">
                  <c:v>8.6889947519999993</c:v>
                </c:pt>
                <c:pt idx="82">
                  <c:v>7.0548231990000048</c:v>
                </c:pt>
                <c:pt idx="83">
                  <c:v>9.540764707000001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848976"/>
        <c:axId val="50684953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'Fig12'!$A$29:$A$112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'Fig12'!$B$29:$B$112</c:f>
              <c:numCache>
                <c:formatCode>0.0</c:formatCode>
                <c:ptCount val="84"/>
                <c:pt idx="0">
                  <c:v>57.003810510000001</c:v>
                </c:pt>
                <c:pt idx="1">
                  <c:v>58.231786325999998</c:v>
                </c:pt>
                <c:pt idx="2">
                  <c:v>57.590903423999997</c:v>
                </c:pt>
                <c:pt idx="3">
                  <c:v>58.171436417999999</c:v>
                </c:pt>
                <c:pt idx="4">
                  <c:v>57.993044619000003</c:v>
                </c:pt>
                <c:pt idx="5">
                  <c:v>56.343992556000003</c:v>
                </c:pt>
                <c:pt idx="6">
                  <c:v>57.229009578000003</c:v>
                </c:pt>
                <c:pt idx="7">
                  <c:v>57.711898046000002</c:v>
                </c:pt>
                <c:pt idx="8">
                  <c:v>57.609909872000003</c:v>
                </c:pt>
                <c:pt idx="9">
                  <c:v>56.140664594</c:v>
                </c:pt>
                <c:pt idx="10">
                  <c:v>56.002136743999998</c:v>
                </c:pt>
                <c:pt idx="11">
                  <c:v>55.985081747000002</c:v>
                </c:pt>
                <c:pt idx="12">
                  <c:v>54.897435981999998</c:v>
                </c:pt>
                <c:pt idx="13">
                  <c:v>56.469029079000002</c:v>
                </c:pt>
                <c:pt idx="14">
                  <c:v>57.005357973000002</c:v>
                </c:pt>
                <c:pt idx="15">
                  <c:v>58.307638840000003</c:v>
                </c:pt>
                <c:pt idx="16">
                  <c:v>58.73224029</c:v>
                </c:pt>
                <c:pt idx="17">
                  <c:v>57.204176343</c:v>
                </c:pt>
                <c:pt idx="18">
                  <c:v>58.204012480000003</c:v>
                </c:pt>
                <c:pt idx="19">
                  <c:v>58.827069231000003</c:v>
                </c:pt>
                <c:pt idx="20">
                  <c:v>58.425410262</c:v>
                </c:pt>
                <c:pt idx="21">
                  <c:v>59.071160358</c:v>
                </c:pt>
                <c:pt idx="22">
                  <c:v>57.273084861999997</c:v>
                </c:pt>
                <c:pt idx="23">
                  <c:v>58.914228442000002</c:v>
                </c:pt>
                <c:pt idx="24">
                  <c:v>57.012223722000002</c:v>
                </c:pt>
                <c:pt idx="25">
                  <c:v>58.939040800999997</c:v>
                </c:pt>
                <c:pt idx="26">
                  <c:v>60.580342825000002</c:v>
                </c:pt>
                <c:pt idx="27">
                  <c:v>62.895073238000002</c:v>
                </c:pt>
                <c:pt idx="28">
                  <c:v>61.809778240999997</c:v>
                </c:pt>
                <c:pt idx="29">
                  <c:v>60.778735806999997</c:v>
                </c:pt>
                <c:pt idx="30">
                  <c:v>61.271225401000002</c:v>
                </c:pt>
                <c:pt idx="31">
                  <c:v>62.785689619999999</c:v>
                </c:pt>
                <c:pt idx="32">
                  <c:v>63.572972075999999</c:v>
                </c:pt>
                <c:pt idx="33">
                  <c:v>64.393768868999999</c:v>
                </c:pt>
                <c:pt idx="34">
                  <c:v>62.494545660999997</c:v>
                </c:pt>
                <c:pt idx="35">
                  <c:v>65.525846454000003</c:v>
                </c:pt>
                <c:pt idx="36">
                  <c:v>63.638150566999997</c:v>
                </c:pt>
                <c:pt idx="37">
                  <c:v>64.594994013000004</c:v>
                </c:pt>
                <c:pt idx="38">
                  <c:v>65.552945804000004</c:v>
                </c:pt>
                <c:pt idx="39">
                  <c:v>66.797361897000002</c:v>
                </c:pt>
                <c:pt idx="40">
                  <c:v>65.797683989000006</c:v>
                </c:pt>
                <c:pt idx="41">
                  <c:v>65.841252902999997</c:v>
                </c:pt>
                <c:pt idx="42">
                  <c:v>64.791727636000005</c:v>
                </c:pt>
                <c:pt idx="43">
                  <c:v>65.673728397999994</c:v>
                </c:pt>
                <c:pt idx="44">
                  <c:v>65.920876723000006</c:v>
                </c:pt>
                <c:pt idx="45">
                  <c:v>64.829659346</c:v>
                </c:pt>
                <c:pt idx="46">
                  <c:v>63.056959943000003</c:v>
                </c:pt>
                <c:pt idx="47">
                  <c:v>65.072558715</c:v>
                </c:pt>
                <c:pt idx="48">
                  <c:v>65.049728482999996</c:v>
                </c:pt>
                <c:pt idx="49">
                  <c:v>63.830187039000002</c:v>
                </c:pt>
                <c:pt idx="50">
                  <c:v>65.549307194999997</c:v>
                </c:pt>
                <c:pt idx="51">
                  <c:v>64.673790202999996</c:v>
                </c:pt>
                <c:pt idx="52">
                  <c:v>63.454236098000003</c:v>
                </c:pt>
                <c:pt idx="53">
                  <c:v>63.262070966000003</c:v>
                </c:pt>
                <c:pt idx="54">
                  <c:v>63.070294384999997</c:v>
                </c:pt>
                <c:pt idx="55">
                  <c:v>63.271307489999998</c:v>
                </c:pt>
                <c:pt idx="56">
                  <c:v>62.939251886999998</c:v>
                </c:pt>
                <c:pt idx="57">
                  <c:v>60.238595629999999</c:v>
                </c:pt>
                <c:pt idx="58">
                  <c:v>60.327837076999998</c:v>
                </c:pt>
                <c:pt idx="59">
                  <c:v>60.500602669000003</c:v>
                </c:pt>
                <c:pt idx="60">
                  <c:v>58.601716852000003</c:v>
                </c:pt>
                <c:pt idx="61">
                  <c:v>59.008810009999998</c:v>
                </c:pt>
                <c:pt idx="62">
                  <c:v>59.602584643999997</c:v>
                </c:pt>
                <c:pt idx="63">
                  <c:v>60.254786963000001</c:v>
                </c:pt>
                <c:pt idx="64">
                  <c:v>59.386122753000002</c:v>
                </c:pt>
                <c:pt idx="65">
                  <c:v>59.094461815999999</c:v>
                </c:pt>
                <c:pt idx="66">
                  <c:v>58.934736030000003</c:v>
                </c:pt>
                <c:pt idx="67">
                  <c:v>59.249175885</c:v>
                </c:pt>
                <c:pt idx="68">
                  <c:v>59.635407794999999</c:v>
                </c:pt>
                <c:pt idx="69">
                  <c:v>59.646012874999997</c:v>
                </c:pt>
                <c:pt idx="70">
                  <c:v>59.149416477000003</c:v>
                </c:pt>
                <c:pt idx="71">
                  <c:v>60.990419011</c:v>
                </c:pt>
                <c:pt idx="72">
                  <c:v>59.061549431000003</c:v>
                </c:pt>
                <c:pt idx="73">
                  <c:v>59.777145300000001</c:v>
                </c:pt>
                <c:pt idx="74">
                  <c:v>60.971389938999998</c:v>
                </c:pt>
                <c:pt idx="75">
                  <c:v>61.546658856000001</c:v>
                </c:pt>
                <c:pt idx="76">
                  <c:v>60.511264419</c:v>
                </c:pt>
                <c:pt idx="77">
                  <c:v>60.022382659000002</c:v>
                </c:pt>
                <c:pt idx="78">
                  <c:v>59.827042931000001</c:v>
                </c:pt>
                <c:pt idx="79">
                  <c:v>60.072558002999997</c:v>
                </c:pt>
                <c:pt idx="80">
                  <c:v>60.249290506999998</c:v>
                </c:pt>
                <c:pt idx="81">
                  <c:v>60.186175249999998</c:v>
                </c:pt>
                <c:pt idx="82">
                  <c:v>59.424173127000003</c:v>
                </c:pt>
                <c:pt idx="83">
                  <c:v>61.265175661000001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848976"/>
        <c:axId val="506849536"/>
      </c:lineChart>
      <c:scatterChart>
        <c:scatterStyle val="lineMarker"/>
        <c:varyColors val="0"/>
        <c:ser>
          <c:idx val="3"/>
          <c:order val="3"/>
          <c:tx>
            <c:strRef>
              <c:f>'Fig12'!$B$116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'Fig12'!$A$117:$A$118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'Fig12'!$B$117:$B$118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850096"/>
        <c:axId val="506850656"/>
      </c:scatterChart>
      <c:dateAx>
        <c:axId val="506848976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50684953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6849536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06848976"/>
        <c:crosses val="autoZero"/>
        <c:crossBetween val="between"/>
      </c:valAx>
      <c:valAx>
        <c:axId val="50685009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6850656"/>
        <c:crosses val="max"/>
        <c:crossBetween val="midCat"/>
      </c:valAx>
      <c:valAx>
        <c:axId val="50685065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685009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crude oil and liquid fuels production</a:t>
            </a:r>
          </a:p>
          <a:p>
            <a:pPr algn="l">
              <a:defRPr/>
            </a:pPr>
            <a:r>
              <a:rPr lang="en-US" sz="1000" b="0"/>
              <a:t>million barrels per day (MMb/d)</a:t>
            </a:r>
          </a:p>
        </c:rich>
      </c:tx>
      <c:layout>
        <c:manualLayout>
          <c:xMode val="edge"/>
          <c:yMode val="edge"/>
          <c:x val="9.03126425436137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6328001734825901E-2"/>
          <c:y val="0.17117395828480017"/>
          <c:w val="0.85243421495390004"/>
          <c:h val="0.51647268943453051"/>
        </c:manualLayout>
      </c:layout>
      <c:barChart>
        <c:barDir val="col"/>
        <c:grouping val="clustered"/>
        <c:varyColors val="0"/>
        <c:ser>
          <c:idx val="2"/>
          <c:order val="2"/>
          <c:tx>
            <c:v>Crude oil (right axis)</c:v>
          </c:tx>
          <c:spPr>
            <a:solidFill>
              <a:schemeClr val="accent1"/>
            </a:solidFill>
          </c:spPr>
          <c:invertIfNegative val="0"/>
          <c:cat>
            <c:numRef>
              <c:f>'Fig13'!$J$26:$M$26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'Fig13'!$J$27:$M$27</c:f>
              <c:numCache>
                <c:formatCode>0.000</c:formatCode>
                <c:ptCount val="4"/>
                <c:pt idx="0">
                  <c:v>-0.55146225409999872</c:v>
                </c:pt>
                <c:pt idx="1">
                  <c:v>0.46418698009999915</c:v>
                </c:pt>
                <c:pt idx="2">
                  <c:v>1.3712423197000003</c:v>
                </c:pt>
                <c:pt idx="3">
                  <c:v>0.75039920400000071</c:v>
                </c:pt>
              </c:numCache>
            </c:numRef>
          </c:val>
        </c:ser>
        <c:ser>
          <c:idx val="3"/>
          <c:order val="3"/>
          <c:tx>
            <c:v>Natural gas plant liquids (right axis)</c:v>
          </c:tx>
          <c:spPr>
            <a:solidFill>
              <a:schemeClr val="accent4"/>
            </a:solidFill>
          </c:spPr>
          <c:invertIfNegative val="0"/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'Fig13'!$J$28:$M$28</c:f>
              <c:numCache>
                <c:formatCode>0.000</c:formatCode>
                <c:ptCount val="4"/>
                <c:pt idx="0">
                  <c:v>0.16684658839999988</c:v>
                </c:pt>
                <c:pt idx="1">
                  <c:v>0.22708239510000006</c:v>
                </c:pt>
                <c:pt idx="2">
                  <c:v>0.57332670880000025</c:v>
                </c:pt>
                <c:pt idx="3">
                  <c:v>0.33028857069999962</c:v>
                </c:pt>
              </c:numCache>
            </c:numRef>
          </c:val>
        </c:ser>
        <c:ser>
          <c:idx val="4"/>
          <c:order val="4"/>
          <c:tx>
            <c:v>Fuel ethanol (right axis)</c:v>
          </c:tx>
          <c:spPr>
            <a:solidFill>
              <a:schemeClr val="accent3"/>
            </a:solidFill>
          </c:spPr>
          <c:invertIfNegative val="0"/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'Fig13'!$J$29:$M$29</c:f>
              <c:numCache>
                <c:formatCode>0.000</c:formatCode>
                <c:ptCount val="4"/>
                <c:pt idx="0">
                  <c:v>3.6782363189999945E-2</c:v>
                </c:pt>
                <c:pt idx="1">
                  <c:v>3.0908439599999893E-2</c:v>
                </c:pt>
                <c:pt idx="2">
                  <c:v>-2.5744567999999024E-3</c:v>
                </c:pt>
                <c:pt idx="3">
                  <c:v>1.5266366300000112E-2</c:v>
                </c:pt>
              </c:numCache>
            </c:numRef>
          </c:val>
        </c:ser>
        <c:ser>
          <c:idx val="5"/>
          <c:order val="5"/>
          <c:tx>
            <c:v>Biodiesel (right axis)</c:v>
          </c:tx>
          <c:spPr>
            <a:solidFill>
              <a:schemeClr val="accent2"/>
            </a:solidFill>
          </c:spPr>
          <c:invertIfNegative val="0"/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'Fig13'!$J$30:$M$30</c:f>
              <c:numCache>
                <c:formatCode>0.000</c:formatCode>
                <c:ptCount val="4"/>
                <c:pt idx="0">
                  <c:v>1.9575958581000003E-2</c:v>
                </c:pt>
                <c:pt idx="1">
                  <c:v>1.8860687499999973E-3</c:v>
                </c:pt>
                <c:pt idx="2">
                  <c:v>3.3500149290000003E-2</c:v>
                </c:pt>
                <c:pt idx="3">
                  <c:v>1.1935742199999988E-2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7093088"/>
        <c:axId val="507093648"/>
      </c:barChart>
      <c:lineChart>
        <c:grouping val="standard"/>
        <c:varyColors val="0"/>
        <c:ser>
          <c:idx val="0"/>
          <c:order val="0"/>
          <c:tx>
            <c:v>Total production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'Fig13'!$C$35:$C$82</c:f>
              <c:numCache>
                <c:formatCode>#,##0.000</c:formatCode>
                <c:ptCount val="48"/>
                <c:pt idx="0">
                  <c:v>13.638436</c:v>
                </c:pt>
                <c:pt idx="1">
                  <c:v>13.603628</c:v>
                </c:pt>
                <c:pt idx="2">
                  <c:v>13.833855</c:v>
                </c:pt>
                <c:pt idx="3">
                  <c:v>13.568872000000001</c:v>
                </c:pt>
                <c:pt idx="4">
                  <c:v>13.674310999999999</c:v>
                </c:pt>
                <c:pt idx="5">
                  <c:v>13.541460000000001</c:v>
                </c:pt>
                <c:pt idx="6">
                  <c:v>13.462854</c:v>
                </c:pt>
                <c:pt idx="7">
                  <c:v>13.312844</c:v>
                </c:pt>
                <c:pt idx="8">
                  <c:v>13.143985000000001</c:v>
                </c:pt>
                <c:pt idx="9">
                  <c:v>13.48537</c:v>
                </c:pt>
                <c:pt idx="10">
                  <c:v>13.663512000000001</c:v>
                </c:pt>
                <c:pt idx="11">
                  <c:v>13.331775</c:v>
                </c:pt>
                <c:pt idx="12">
                  <c:v>13.363621</c:v>
                </c:pt>
                <c:pt idx="13">
                  <c:v>13.811032000000001</c:v>
                </c:pt>
                <c:pt idx="14">
                  <c:v>13.920285</c:v>
                </c:pt>
                <c:pt idx="15">
                  <c:v>13.860982999999999</c:v>
                </c:pt>
                <c:pt idx="16">
                  <c:v>14.026255000000001</c:v>
                </c:pt>
                <c:pt idx="17">
                  <c:v>14.002147000000001</c:v>
                </c:pt>
                <c:pt idx="18">
                  <c:v>14.148657</c:v>
                </c:pt>
                <c:pt idx="19">
                  <c:v>14.106857</c:v>
                </c:pt>
                <c:pt idx="20">
                  <c:v>14.349500000000001</c:v>
                </c:pt>
                <c:pt idx="21">
                  <c:v>14.829736</c:v>
                </c:pt>
                <c:pt idx="22">
                  <c:v>15.376384</c:v>
                </c:pt>
                <c:pt idx="23">
                  <c:v>15.125467</c:v>
                </c:pt>
                <c:pt idx="24">
                  <c:v>14.987558999999999</c:v>
                </c:pt>
                <c:pt idx="25">
                  <c:v>15.240841166999999</c:v>
                </c:pt>
                <c:pt idx="26">
                  <c:v>15.657864996000001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Production forecast (left axis)</c:v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'Fig13'!$D$35:$D$82</c:f>
              <c:numCache>
                <c:formatCode>#,##0.000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15.657864996000001</c:v>
                </c:pt>
                <c:pt idx="27">
                  <c:v>16.346579999999999</c:v>
                </c:pt>
                <c:pt idx="28">
                  <c:v>16.593299999999999</c:v>
                </c:pt>
                <c:pt idx="29">
                  <c:v>16.68055</c:v>
                </c:pt>
                <c:pt idx="30">
                  <c:v>16.829540000000001</c:v>
                </c:pt>
                <c:pt idx="31">
                  <c:v>17.02459</c:v>
                </c:pt>
                <c:pt idx="32">
                  <c:v>17.141020000000001</c:v>
                </c:pt>
                <c:pt idx="33">
                  <c:v>17.422429999999999</c:v>
                </c:pt>
                <c:pt idx="34">
                  <c:v>17.680309999999999</c:v>
                </c:pt>
                <c:pt idx="35">
                  <c:v>17.609030000000001</c:v>
                </c:pt>
                <c:pt idx="36">
                  <c:v>17.550450000000001</c:v>
                </c:pt>
                <c:pt idx="37">
                  <c:v>17.654499999999999</c:v>
                </c:pt>
                <c:pt idx="38">
                  <c:v>17.806080000000001</c:v>
                </c:pt>
                <c:pt idx="39">
                  <c:v>17.87274</c:v>
                </c:pt>
                <c:pt idx="40">
                  <c:v>17.915420000000001</c:v>
                </c:pt>
                <c:pt idx="41">
                  <c:v>17.91179</c:v>
                </c:pt>
                <c:pt idx="42">
                  <c:v>17.869520000000001</c:v>
                </c:pt>
                <c:pt idx="43">
                  <c:v>17.8217</c:v>
                </c:pt>
                <c:pt idx="44">
                  <c:v>17.759830000000001</c:v>
                </c:pt>
                <c:pt idx="45">
                  <c:v>17.905110000000001</c:v>
                </c:pt>
                <c:pt idx="46">
                  <c:v>18.08165</c:v>
                </c:pt>
                <c:pt idx="47">
                  <c:v>18.019369999999999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091968"/>
        <c:axId val="507092528"/>
      </c:lineChart>
      <c:dateAx>
        <c:axId val="507091968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>
            <a:solidFill>
              <a:schemeClr val="tx1"/>
            </a:solidFill>
          </a:ln>
        </c:spPr>
        <c:crossAx val="50709252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7092528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507091968"/>
        <c:crosses val="autoZero"/>
        <c:crossBetween val="between"/>
        <c:majorUnit val="1"/>
      </c:valAx>
      <c:catAx>
        <c:axId val="507093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507093648"/>
        <c:crosses val="autoZero"/>
        <c:auto val="1"/>
        <c:lblAlgn val="ctr"/>
        <c:lblOffset val="100"/>
        <c:noMultiLvlLbl val="0"/>
      </c:catAx>
      <c:valAx>
        <c:axId val="507093648"/>
        <c:scaling>
          <c:orientation val="minMax"/>
          <c:max val="1.2"/>
          <c:min val="-0.8"/>
        </c:scaling>
        <c:delete val="0"/>
        <c:axPos val="r"/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507093088"/>
        <c:crosses val="max"/>
        <c:crossBetween val="between"/>
      </c:valAx>
      <c:spPr>
        <a:ln>
          <a:noFill/>
        </a:ln>
      </c:spPr>
    </c:plotArea>
    <c:legend>
      <c:legendPos val="b"/>
      <c:layout>
        <c:manualLayout>
          <c:xMode val="edge"/>
          <c:yMode val="edge"/>
          <c:x val="3.5779856786194407E-2"/>
          <c:y val="0.77605833294506865"/>
          <c:w val="0.91640246188738606"/>
          <c:h val="0.14784177568355067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commercial crude oil stocks</a:t>
            </a:r>
          </a:p>
          <a:p>
            <a:pPr algn="l">
              <a:defRPr/>
            </a:pPr>
            <a:r>
              <a:rPr lang="en-US" sz="1000" b="0"/>
              <a:t>million barrels</a:t>
            </a:r>
          </a:p>
        </c:rich>
      </c:tx>
      <c:layout>
        <c:manualLayout>
          <c:xMode val="edge"/>
          <c:yMode val="edge"/>
          <c:x val="1.088782705580608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85211299807021E-2"/>
          <c:y val="0.16722918510925791"/>
          <c:w val="0.89982221734478329"/>
          <c:h val="0.57406699902157199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'Fig14'!$A$28:$A$111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'Fig14'!$C$28:$C$111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363.30399999999997</c:v>
                </c:pt>
                <c:pt idx="17">
                  <c:v>348.80700000000002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344.17200000000003</c:v>
                </c:pt>
                <c:pt idx="23">
                  <c:v>327.19099999999997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363.30399999999997</c:v>
                </c:pt>
                <c:pt idx="29">
                  <c:v>348.80700000000002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344.17200000000003</c:v>
                </c:pt>
                <c:pt idx="35">
                  <c:v>327.19099999999997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363.30399999999997</c:v>
                </c:pt>
                <c:pt idx="41">
                  <c:v>348.80700000000002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344.17200000000003</c:v>
                </c:pt>
                <c:pt idx="47">
                  <c:v>327.19099999999997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363.30399999999997</c:v>
                </c:pt>
                <c:pt idx="53">
                  <c:v>348.80700000000002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344.17200000000003</c:v>
                </c:pt>
                <c:pt idx="59">
                  <c:v>327.19099999999997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363.30399999999997</c:v>
                </c:pt>
                <c:pt idx="65">
                  <c:v>348.80700000000002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344.17200000000003</c:v>
                </c:pt>
                <c:pt idx="71">
                  <c:v>327.19099999999997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363.30399999999997</c:v>
                </c:pt>
                <c:pt idx="77">
                  <c:v>348.80700000000002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344.17200000000003</c:v>
                </c:pt>
                <c:pt idx="83">
                  <c:v>327.19099999999997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'Fig14'!$A$28:$A$111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'Fig14'!$E$28:$E$111</c:f>
              <c:numCache>
                <c:formatCode>0.0</c:formatCode>
                <c:ptCount val="84"/>
                <c:pt idx="0">
                  <c:v>168.22199999999998</c:v>
                </c:pt>
                <c:pt idx="1">
                  <c:v>178.29499999999996</c:v>
                </c:pt>
                <c:pt idx="2">
                  <c:v>182.89699999999999</c:v>
                </c:pt>
                <c:pt idx="3">
                  <c:v>158.49499999999995</c:v>
                </c:pt>
                <c:pt idx="4">
                  <c:v>153.56400000000008</c:v>
                </c:pt>
                <c:pt idx="5">
                  <c:v>152.05000000000001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146.56199999999995</c:v>
                </c:pt>
                <c:pt idx="11">
                  <c:v>157.43100000000004</c:v>
                </c:pt>
                <c:pt idx="12">
                  <c:v>168.22199999999998</c:v>
                </c:pt>
                <c:pt idx="13">
                  <c:v>178.29499999999996</c:v>
                </c:pt>
                <c:pt idx="14">
                  <c:v>182.89699999999999</c:v>
                </c:pt>
                <c:pt idx="15">
                  <c:v>158.49499999999995</c:v>
                </c:pt>
                <c:pt idx="16">
                  <c:v>153.56400000000008</c:v>
                </c:pt>
                <c:pt idx="17">
                  <c:v>152.05000000000001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146.56199999999995</c:v>
                </c:pt>
                <c:pt idx="23">
                  <c:v>157.43100000000004</c:v>
                </c:pt>
                <c:pt idx="24">
                  <c:v>168.22199999999998</c:v>
                </c:pt>
                <c:pt idx="25">
                  <c:v>178.29499999999996</c:v>
                </c:pt>
                <c:pt idx="26">
                  <c:v>182.89699999999999</c:v>
                </c:pt>
                <c:pt idx="27">
                  <c:v>158.49499999999995</c:v>
                </c:pt>
                <c:pt idx="28">
                  <c:v>153.56400000000008</c:v>
                </c:pt>
                <c:pt idx="29">
                  <c:v>152.05000000000001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146.56199999999995</c:v>
                </c:pt>
                <c:pt idx="35">
                  <c:v>157.43100000000004</c:v>
                </c:pt>
                <c:pt idx="36">
                  <c:v>168.22199999999998</c:v>
                </c:pt>
                <c:pt idx="37">
                  <c:v>178.29499999999996</c:v>
                </c:pt>
                <c:pt idx="38">
                  <c:v>182.89699999999999</c:v>
                </c:pt>
                <c:pt idx="39">
                  <c:v>158.49499999999995</c:v>
                </c:pt>
                <c:pt idx="40">
                  <c:v>153.56400000000008</c:v>
                </c:pt>
                <c:pt idx="41">
                  <c:v>152.05000000000001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146.56199999999995</c:v>
                </c:pt>
                <c:pt idx="47">
                  <c:v>157.43100000000004</c:v>
                </c:pt>
                <c:pt idx="48">
                  <c:v>168.22199999999998</c:v>
                </c:pt>
                <c:pt idx="49">
                  <c:v>178.29499999999996</c:v>
                </c:pt>
                <c:pt idx="50">
                  <c:v>182.89699999999999</c:v>
                </c:pt>
                <c:pt idx="51">
                  <c:v>158.49499999999995</c:v>
                </c:pt>
                <c:pt idx="52">
                  <c:v>153.56400000000008</c:v>
                </c:pt>
                <c:pt idx="53">
                  <c:v>152.05000000000001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146.56199999999995</c:v>
                </c:pt>
                <c:pt idx="59">
                  <c:v>157.43100000000004</c:v>
                </c:pt>
                <c:pt idx="60">
                  <c:v>168.22199999999998</c:v>
                </c:pt>
                <c:pt idx="61">
                  <c:v>178.29499999999996</c:v>
                </c:pt>
                <c:pt idx="62">
                  <c:v>182.89699999999999</c:v>
                </c:pt>
                <c:pt idx="63">
                  <c:v>158.49499999999995</c:v>
                </c:pt>
                <c:pt idx="64">
                  <c:v>153.56400000000008</c:v>
                </c:pt>
                <c:pt idx="65">
                  <c:v>152.05000000000001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146.56199999999995</c:v>
                </c:pt>
                <c:pt idx="71">
                  <c:v>157.43100000000004</c:v>
                </c:pt>
                <c:pt idx="72">
                  <c:v>168.22199999999998</c:v>
                </c:pt>
                <c:pt idx="73">
                  <c:v>178.29499999999996</c:v>
                </c:pt>
                <c:pt idx="74">
                  <c:v>182.89699999999999</c:v>
                </c:pt>
                <c:pt idx="75">
                  <c:v>158.49499999999995</c:v>
                </c:pt>
                <c:pt idx="76">
                  <c:v>153.56400000000008</c:v>
                </c:pt>
                <c:pt idx="77">
                  <c:v>152.05000000000001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146.56199999999995</c:v>
                </c:pt>
                <c:pt idx="83">
                  <c:v>157.43100000000004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098688"/>
        <c:axId val="507099248"/>
      </c:areaChart>
      <c:lineChart>
        <c:grouping val="standard"/>
        <c:varyColors val="0"/>
        <c:ser>
          <c:idx val="0"/>
          <c:order val="0"/>
          <c:tx>
            <c:v>U.S.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'Fig14'!$A$28:$A$111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'Fig14'!$B$28:$B$111</c:f>
              <c:numCache>
                <c:formatCode>0.0</c:formatCode>
                <c:ptCount val="84"/>
                <c:pt idx="0">
                  <c:v>349.29399999999998</c:v>
                </c:pt>
                <c:pt idx="1">
                  <c:v>356.79899999999998</c:v>
                </c:pt>
                <c:pt idx="2">
                  <c:v>364.62099999999998</c:v>
                </c:pt>
                <c:pt idx="3">
                  <c:v>367.55500000000001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339.39100000000002</c:v>
                </c:pt>
                <c:pt idx="7">
                  <c:v>337.12700000000001</c:v>
                </c:pt>
                <c:pt idx="8">
                  <c:v>344.01600000000002</c:v>
                </c:pt>
                <c:pt idx="9">
                  <c:v>352.59699999999998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389.21300000000002</c:v>
                </c:pt>
                <c:pt idx="25">
                  <c:v>415.31299999999999</c:v>
                </c:pt>
                <c:pt idx="26">
                  <c:v>443.2</c:v>
                </c:pt>
                <c:pt idx="27">
                  <c:v>452.71300000000002</c:v>
                </c:pt>
                <c:pt idx="28">
                  <c:v>448.96100000000001</c:v>
                </c:pt>
                <c:pt idx="29">
                  <c:v>438.81</c:v>
                </c:pt>
                <c:pt idx="30">
                  <c:v>424.80900000000003</c:v>
                </c:pt>
                <c:pt idx="31">
                  <c:v>425.85300000000001</c:v>
                </c:pt>
                <c:pt idx="32">
                  <c:v>429.12900000000002</c:v>
                </c:pt>
                <c:pt idx="33">
                  <c:v>455.21300000000002</c:v>
                </c:pt>
                <c:pt idx="34">
                  <c:v>455.99400000000003</c:v>
                </c:pt>
                <c:pt idx="35">
                  <c:v>449.22</c:v>
                </c:pt>
                <c:pt idx="36">
                  <c:v>471.767</c:v>
                </c:pt>
                <c:pt idx="37">
                  <c:v>492.15300000000002</c:v>
                </c:pt>
                <c:pt idx="38">
                  <c:v>504.81099999999998</c:v>
                </c:pt>
                <c:pt idx="39">
                  <c:v>509.32299999999998</c:v>
                </c:pt>
                <c:pt idx="40">
                  <c:v>511.86099999999999</c:v>
                </c:pt>
                <c:pt idx="41">
                  <c:v>500.85700000000003</c:v>
                </c:pt>
                <c:pt idx="42">
                  <c:v>493.45800000000003</c:v>
                </c:pt>
                <c:pt idx="43">
                  <c:v>486.67500000000001</c:v>
                </c:pt>
                <c:pt idx="44">
                  <c:v>471.53699999999998</c:v>
                </c:pt>
                <c:pt idx="45">
                  <c:v>491.20299999999997</c:v>
                </c:pt>
                <c:pt idx="46">
                  <c:v>490.73399999999998</c:v>
                </c:pt>
                <c:pt idx="47">
                  <c:v>484.62200000000001</c:v>
                </c:pt>
                <c:pt idx="48">
                  <c:v>504.46</c:v>
                </c:pt>
                <c:pt idx="49">
                  <c:v>523.56899999999996</c:v>
                </c:pt>
                <c:pt idx="50">
                  <c:v>537.88400000000001</c:v>
                </c:pt>
                <c:pt idx="51">
                  <c:v>523.83399999999995</c:v>
                </c:pt>
                <c:pt idx="52">
                  <c:v>516.86800000000005</c:v>
                </c:pt>
                <c:pt idx="53">
                  <c:v>500.41300000000001</c:v>
                </c:pt>
                <c:pt idx="54">
                  <c:v>482.39400000000001</c:v>
                </c:pt>
                <c:pt idx="55">
                  <c:v>459.34199999999998</c:v>
                </c:pt>
                <c:pt idx="56">
                  <c:v>469.05</c:v>
                </c:pt>
                <c:pt idx="57">
                  <c:v>459.06200000000001</c:v>
                </c:pt>
                <c:pt idx="58">
                  <c:v>452.32900000000001</c:v>
                </c:pt>
                <c:pt idx="59">
                  <c:v>421.125</c:v>
                </c:pt>
                <c:pt idx="60">
                  <c:v>419.90199999999999</c:v>
                </c:pt>
                <c:pt idx="61">
                  <c:v>425.56200000000001</c:v>
                </c:pt>
                <c:pt idx="62">
                  <c:v>426.40308408999999</c:v>
                </c:pt>
                <c:pt idx="63">
                  <c:v>433.68979999999999</c:v>
                </c:pt>
                <c:pt idx="64">
                  <c:v>435.56720000000001</c:v>
                </c:pt>
                <c:pt idx="65">
                  <c:v>426.94810000000001</c:v>
                </c:pt>
                <c:pt idx="66">
                  <c:v>417.49979999999999</c:v>
                </c:pt>
                <c:pt idx="67">
                  <c:v>412.91419999999999</c:v>
                </c:pt>
                <c:pt idx="68">
                  <c:v>416.8073</c:v>
                </c:pt>
                <c:pt idx="69">
                  <c:v>427.91359999999997</c:v>
                </c:pt>
                <c:pt idx="70">
                  <c:v>427.87619999999998</c:v>
                </c:pt>
                <c:pt idx="71">
                  <c:v>420.0838</c:v>
                </c:pt>
                <c:pt idx="72">
                  <c:v>431.76839999999999</c:v>
                </c:pt>
                <c:pt idx="73">
                  <c:v>445.21510000000001</c:v>
                </c:pt>
                <c:pt idx="74">
                  <c:v>459.17910000000001</c:v>
                </c:pt>
                <c:pt idx="75">
                  <c:v>458.10250000000002</c:v>
                </c:pt>
                <c:pt idx="76">
                  <c:v>458.13249999999999</c:v>
                </c:pt>
                <c:pt idx="77">
                  <c:v>445.04360000000003</c:v>
                </c:pt>
                <c:pt idx="78">
                  <c:v>433.39580000000001</c:v>
                </c:pt>
                <c:pt idx="79">
                  <c:v>429.16480000000001</c:v>
                </c:pt>
                <c:pt idx="80">
                  <c:v>430.13400000000001</c:v>
                </c:pt>
                <c:pt idx="81">
                  <c:v>442.9896</c:v>
                </c:pt>
                <c:pt idx="82">
                  <c:v>442.26089999999999</c:v>
                </c:pt>
                <c:pt idx="83">
                  <c:v>432.44499999999999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098688"/>
        <c:axId val="507099248"/>
      </c:lineChart>
      <c:scatterChart>
        <c:scatterStyle val="lineMarker"/>
        <c:varyColors val="0"/>
        <c:ser>
          <c:idx val="3"/>
          <c:order val="3"/>
          <c:tx>
            <c:strRef>
              <c:f>'Fig14'!$B$115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8436719800268866E-2"/>
                  <c:y val="2.368092430657221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'Fig14'!$A$116:$A$117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'Fig14'!$B$116:$B$117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099808"/>
        <c:axId val="507100368"/>
      </c:scatterChart>
      <c:dateAx>
        <c:axId val="507098688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5070992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7099248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7098688"/>
        <c:crosses val="autoZero"/>
        <c:crossBetween val="between"/>
        <c:majorUnit val="25"/>
      </c:valAx>
      <c:valAx>
        <c:axId val="50709980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7100368"/>
        <c:crosses val="max"/>
        <c:crossBetween val="midCat"/>
      </c:valAx>
      <c:valAx>
        <c:axId val="50710036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7099808"/>
        <c:crosses val="max"/>
        <c:crossBetween val="midCat"/>
      </c:valAx>
      <c:spPr>
        <a:ln>
          <a:noFill/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liquid fuels product supplied</a:t>
            </a:r>
          </a:p>
          <a:p>
            <a:pPr algn="l">
              <a:defRPr/>
            </a:pPr>
            <a:r>
              <a:rPr lang="en-US" sz="1000" b="0"/>
              <a:t>million barrels per day (MMb/d)</a:t>
            </a:r>
          </a:p>
        </c:rich>
      </c:tx>
      <c:layout>
        <c:manualLayout>
          <c:xMode val="edge"/>
          <c:yMode val="edge"/>
          <c:x val="1.09448071127865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296661088095691E-2"/>
          <c:y val="0.17117395828480017"/>
          <c:w val="0.83278736499400985"/>
          <c:h val="0.52127754740716559"/>
        </c:manualLayout>
      </c:layout>
      <c:barChart>
        <c:barDir val="col"/>
        <c:grouping val="clustered"/>
        <c:varyColors val="0"/>
        <c:ser>
          <c:idx val="2"/>
          <c:order val="2"/>
          <c:tx>
            <c:v>Motor gasoline (right axis)</c:v>
          </c:tx>
          <c:spPr>
            <a:solidFill>
              <a:schemeClr val="accent1"/>
            </a:solidFill>
          </c:spPr>
          <c:invertIfNegative val="0"/>
          <c:cat>
            <c:numRef>
              <c:f>'Fig15'!$J$26:$M$26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'Fig15'!$J$28:$M$28</c:f>
              <c:numCache>
                <c:formatCode>0.00</c:formatCode>
                <c:ptCount val="4"/>
                <c:pt idx="0">
                  <c:v>0.1387100793000009</c:v>
                </c:pt>
                <c:pt idx="1">
                  <c:v>1.5750000999990021E-3</c:v>
                </c:pt>
                <c:pt idx="2">
                  <c:v>2.7009452100001496E-2</c:v>
                </c:pt>
                <c:pt idx="3">
                  <c:v>5.1057890399999195E-2</c:v>
                </c:pt>
              </c:numCache>
            </c:numRef>
          </c:val>
        </c:ser>
        <c:ser>
          <c:idx val="3"/>
          <c:order val="3"/>
          <c:tx>
            <c:v>Jet fuel (right axis)</c:v>
          </c:tx>
          <c:spPr>
            <a:solidFill>
              <a:schemeClr val="accent4"/>
            </a:solidFill>
          </c:spPr>
          <c:invertIfNegative val="0"/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'Fig15'!$J$29:$M$29</c:f>
              <c:numCache>
                <c:formatCode>0.00</c:formatCode>
                <c:ptCount val="4"/>
                <c:pt idx="0">
                  <c:v>6.5985231999999838E-2</c:v>
                </c:pt>
                <c:pt idx="1">
                  <c:v>6.7390006400000146E-2</c:v>
                </c:pt>
                <c:pt idx="2">
                  <c:v>2.6915931499999823E-2</c:v>
                </c:pt>
                <c:pt idx="3">
                  <c:v>1.3066474000000161E-2</c:v>
                </c:pt>
              </c:numCache>
            </c:numRef>
          </c:val>
        </c:ser>
        <c:ser>
          <c:idx val="4"/>
          <c:order val="4"/>
          <c:tx>
            <c:v>Distillate fuel (right axis)</c:v>
          </c:tx>
          <c:spPr>
            <a:solidFill>
              <a:schemeClr val="accent3"/>
            </a:solidFill>
          </c:spPr>
          <c:invertIfNegative val="0"/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'Fig15'!$J$30:$M$30</c:f>
              <c:numCache>
                <c:formatCode>0.00</c:formatCode>
                <c:ptCount val="4"/>
                <c:pt idx="0">
                  <c:v>-0.11798526670000031</c:v>
                </c:pt>
                <c:pt idx="1">
                  <c:v>6.0590236500000394E-2</c:v>
                </c:pt>
                <c:pt idx="2">
                  <c:v>0.11031499180000015</c:v>
                </c:pt>
                <c:pt idx="3">
                  <c:v>8.2779227399999655E-2</c:v>
                </c:pt>
              </c:numCache>
            </c:numRef>
          </c:val>
        </c:ser>
        <c:ser>
          <c:idx val="5"/>
          <c:order val="5"/>
          <c:tx>
            <c:v>Other fuels (right axis)</c:v>
          </c:tx>
          <c:spPr>
            <a:solidFill>
              <a:schemeClr val="accent2"/>
            </a:solidFill>
          </c:spPr>
          <c:invertIfNegative val="0"/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'Fig15'!$J$31:$M$31</c:f>
              <c:numCache>
                <c:formatCode>0.00</c:formatCode>
                <c:ptCount val="4"/>
                <c:pt idx="0">
                  <c:v>6.7022290399998852E-2</c:v>
                </c:pt>
                <c:pt idx="1">
                  <c:v>6.0245749999999987E-2</c:v>
                </c:pt>
                <c:pt idx="2">
                  <c:v>0.34215799359999721</c:v>
                </c:pt>
                <c:pt idx="3">
                  <c:v>0.1737589082000035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6152288"/>
        <c:axId val="506152848"/>
      </c:barChart>
      <c:lineChart>
        <c:grouping val="standard"/>
        <c:varyColors val="0"/>
        <c:ser>
          <c:idx val="0"/>
          <c:order val="0"/>
          <c:tx>
            <c:v>Total product supplied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'Fig15'!$C$37:$C$84</c:f>
              <c:numCache>
                <c:formatCode>#,##0.00</c:formatCode>
                <c:ptCount val="48"/>
                <c:pt idx="0">
                  <c:v>19.062798999999998</c:v>
                </c:pt>
                <c:pt idx="1">
                  <c:v>19.846603999999999</c:v>
                </c:pt>
                <c:pt idx="2">
                  <c:v>19.728204000000002</c:v>
                </c:pt>
                <c:pt idx="3">
                  <c:v>19.340226999999999</c:v>
                </c:pt>
                <c:pt idx="4">
                  <c:v>19.328156</c:v>
                </c:pt>
                <c:pt idx="5">
                  <c:v>19.846174000000001</c:v>
                </c:pt>
                <c:pt idx="6">
                  <c:v>19.775659999999998</c:v>
                </c:pt>
                <c:pt idx="7">
                  <c:v>20.274784</c:v>
                </c:pt>
                <c:pt idx="8">
                  <c:v>19.756827000000001</c:v>
                </c:pt>
                <c:pt idx="9">
                  <c:v>19.650107999999999</c:v>
                </c:pt>
                <c:pt idx="10">
                  <c:v>19.658868999999999</c:v>
                </c:pt>
                <c:pt idx="11">
                  <c:v>19.983958999999999</c:v>
                </c:pt>
                <c:pt idx="12">
                  <c:v>19.243898000000002</c:v>
                </c:pt>
                <c:pt idx="13">
                  <c:v>19.159046</c:v>
                </c:pt>
                <c:pt idx="14">
                  <c:v>20.047207</c:v>
                </c:pt>
                <c:pt idx="15">
                  <c:v>19.556419999999999</c:v>
                </c:pt>
                <c:pt idx="16">
                  <c:v>20.039247</c:v>
                </c:pt>
                <c:pt idx="17">
                  <c:v>20.494112000000001</c:v>
                </c:pt>
                <c:pt idx="18">
                  <c:v>20.020074999999999</c:v>
                </c:pt>
                <c:pt idx="19">
                  <c:v>20.160751000000001</c:v>
                </c:pt>
                <c:pt idx="20">
                  <c:v>19.580634</c:v>
                </c:pt>
                <c:pt idx="21">
                  <c:v>19.806391999999999</c:v>
                </c:pt>
                <c:pt idx="22">
                  <c:v>20.278210999999999</c:v>
                </c:pt>
                <c:pt idx="23">
                  <c:v>20.081904999999999</c:v>
                </c:pt>
                <c:pt idx="24">
                  <c:v>20.461324000000001</c:v>
                </c:pt>
                <c:pt idx="25">
                  <c:v>19.949063599999999</c:v>
                </c:pt>
                <c:pt idx="26">
                  <c:v>20.145442996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Product supplied forecast (left axis)</c:v>
          </c:tx>
          <c:spPr>
            <a:ln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'Fig15'!$D$37:$D$84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20.145442996</c:v>
                </c:pt>
                <c:pt idx="27">
                  <c:v>19.909929999999999</c:v>
                </c:pt>
                <c:pt idx="28">
                  <c:v>20.185110000000002</c:v>
                </c:pt>
                <c:pt idx="29">
                  <c:v>20.615649999999999</c:v>
                </c:pt>
                <c:pt idx="30">
                  <c:v>20.541460000000001</c:v>
                </c:pt>
                <c:pt idx="31">
                  <c:v>20.807099999999998</c:v>
                </c:pt>
                <c:pt idx="32">
                  <c:v>20.462530000000001</c:v>
                </c:pt>
                <c:pt idx="33">
                  <c:v>20.486840000000001</c:v>
                </c:pt>
                <c:pt idx="34">
                  <c:v>20.487290000000002</c:v>
                </c:pt>
                <c:pt idx="35">
                  <c:v>20.505559999999999</c:v>
                </c:pt>
                <c:pt idx="36">
                  <c:v>20.077470000000002</c:v>
                </c:pt>
                <c:pt idx="37">
                  <c:v>20.386790000000001</c:v>
                </c:pt>
                <c:pt idx="38">
                  <c:v>20.501100000000001</c:v>
                </c:pt>
                <c:pt idx="39">
                  <c:v>20.291840000000001</c:v>
                </c:pt>
                <c:pt idx="40">
                  <c:v>20.585799999999999</c:v>
                </c:pt>
                <c:pt idx="41">
                  <c:v>21.05809</c:v>
                </c:pt>
                <c:pt idx="42">
                  <c:v>20.969390000000001</c:v>
                </c:pt>
                <c:pt idx="43">
                  <c:v>21.184280000000001</c:v>
                </c:pt>
                <c:pt idx="44">
                  <c:v>20.821349999999999</c:v>
                </c:pt>
                <c:pt idx="45">
                  <c:v>20.849540000000001</c:v>
                </c:pt>
                <c:pt idx="46">
                  <c:v>20.790769999999998</c:v>
                </c:pt>
                <c:pt idx="47">
                  <c:v>20.906739999999999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151168"/>
        <c:axId val="506151728"/>
      </c:lineChart>
      <c:dateAx>
        <c:axId val="506151168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 w="9525">
            <a:solidFill>
              <a:schemeClr val="tx1"/>
            </a:solidFill>
          </a:ln>
        </c:spPr>
        <c:crossAx val="50615172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6151728"/>
        <c:scaling>
          <c:orientation val="minMax"/>
          <c:max val="21.5"/>
          <c:min val="17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506151168"/>
        <c:crosses val="autoZero"/>
        <c:crossBetween val="between"/>
      </c:valAx>
      <c:catAx>
        <c:axId val="506152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9525">
            <a:solidFill>
              <a:srgbClr val="000000"/>
            </a:solidFill>
          </a:ln>
        </c:spPr>
        <c:crossAx val="506152848"/>
        <c:crossesAt val="0"/>
        <c:auto val="1"/>
        <c:lblAlgn val="ctr"/>
        <c:lblOffset val="100"/>
        <c:noMultiLvlLbl val="0"/>
      </c:catAx>
      <c:valAx>
        <c:axId val="506152848"/>
        <c:scaling>
          <c:orientation val="minMax"/>
          <c:max val="1.05"/>
          <c:min val="-0.30000000000000032"/>
        </c:scaling>
        <c:delete val="0"/>
        <c:axPos val="r"/>
        <c:numFmt formatCode="0.00" sourceLinked="1"/>
        <c:majorTickMark val="out"/>
        <c:minorTickMark val="none"/>
        <c:tickLblPos val="nextTo"/>
        <c:spPr>
          <a:ln>
            <a:noFill/>
          </a:ln>
        </c:spPr>
        <c:crossAx val="506152288"/>
        <c:crosses val="max"/>
        <c:crossBetween val="between"/>
        <c:majorUnit val="0.15000000000000024"/>
      </c:valAx>
      <c:spPr>
        <a:ln>
          <a:noFill/>
        </a:ln>
      </c:spPr>
    </c:plotArea>
    <c:legend>
      <c:legendPos val="b"/>
      <c:layout>
        <c:manualLayout>
          <c:xMode val="edge"/>
          <c:yMode val="edge"/>
          <c:x val="6.4586819809917123E-2"/>
          <c:y val="0.77079339492013565"/>
          <c:w val="0.88857563536265283"/>
          <c:h val="0.14784177568355117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gasoline and distillate inventories</a:t>
            </a:r>
          </a:p>
          <a:p>
            <a:pPr algn="l">
              <a:defRPr/>
            </a:pPr>
            <a:r>
              <a:rPr lang="en-US" sz="1000" b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6962330928146166E-2"/>
          <c:y val="0.16722918510925791"/>
          <c:w val="0.90214509771644402"/>
          <c:h val="0.57801177219711464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'Fig16'!$E$27:$E$110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129.32599999999999</c:v>
                </c:pt>
                <c:pt idx="21">
                  <c:v>118.035</c:v>
                </c:pt>
                <c:pt idx="22">
                  <c:v>121.11799999999999</c:v>
                </c:pt>
                <c:pt idx="23">
                  <c:v>127.54300000000001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121.56399999999999</c:v>
                </c:pt>
                <c:pt idx="29">
                  <c:v>121.58499999999999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129.32599999999999</c:v>
                </c:pt>
                <c:pt idx="33">
                  <c:v>118.035</c:v>
                </c:pt>
                <c:pt idx="34">
                  <c:v>121.11799999999999</c:v>
                </c:pt>
                <c:pt idx="35">
                  <c:v>127.54300000000001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121.56399999999999</c:v>
                </c:pt>
                <c:pt idx="41">
                  <c:v>121.58499999999999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129.32599999999999</c:v>
                </c:pt>
                <c:pt idx="45">
                  <c:v>118.035</c:v>
                </c:pt>
                <c:pt idx="46">
                  <c:v>121.11799999999999</c:v>
                </c:pt>
                <c:pt idx="47">
                  <c:v>127.54300000000001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121.56399999999999</c:v>
                </c:pt>
                <c:pt idx="53">
                  <c:v>121.58499999999999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129.32599999999999</c:v>
                </c:pt>
                <c:pt idx="57">
                  <c:v>118.035</c:v>
                </c:pt>
                <c:pt idx="58">
                  <c:v>121.11799999999999</c:v>
                </c:pt>
                <c:pt idx="59">
                  <c:v>127.54300000000001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121.56399999999999</c:v>
                </c:pt>
                <c:pt idx="65">
                  <c:v>121.58499999999999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129.32599999999999</c:v>
                </c:pt>
                <c:pt idx="69">
                  <c:v>118.035</c:v>
                </c:pt>
                <c:pt idx="70">
                  <c:v>121.11799999999999</c:v>
                </c:pt>
                <c:pt idx="71">
                  <c:v>127.54300000000001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121.56399999999999</c:v>
                </c:pt>
                <c:pt idx="77">
                  <c:v>121.58499999999999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129.32599999999999</c:v>
                </c:pt>
                <c:pt idx="81">
                  <c:v>118.035</c:v>
                </c:pt>
                <c:pt idx="82">
                  <c:v>121.11799999999999</c:v>
                </c:pt>
                <c:pt idx="83">
                  <c:v>127.54300000000001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'Fig16'!$I$27:$I$110</c:f>
              <c:numCache>
                <c:formatCode>0.0</c:formatCode>
                <c:ptCount val="84"/>
                <c:pt idx="0">
                  <c:v>54.269000000000005</c:v>
                </c:pt>
                <c:pt idx="1">
                  <c:v>49.393000000000015</c:v>
                </c:pt>
                <c:pt idx="2">
                  <c:v>44.846000000000004</c:v>
                </c:pt>
                <c:pt idx="3">
                  <c:v>38.049000000000021</c:v>
                </c:pt>
                <c:pt idx="4">
                  <c:v>33.38300000000001</c:v>
                </c:pt>
                <c:pt idx="5">
                  <c:v>30.02300000000001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31.724999999999994</c:v>
                </c:pt>
                <c:pt idx="9">
                  <c:v>36.680000000000007</c:v>
                </c:pt>
                <c:pt idx="10">
                  <c:v>40.159999999999997</c:v>
                </c:pt>
                <c:pt idx="11">
                  <c:v>38.551999999999992</c:v>
                </c:pt>
                <c:pt idx="12">
                  <c:v>54.269000000000005</c:v>
                </c:pt>
                <c:pt idx="13">
                  <c:v>49.393000000000015</c:v>
                </c:pt>
                <c:pt idx="14">
                  <c:v>44.846000000000004</c:v>
                </c:pt>
                <c:pt idx="15">
                  <c:v>38.049000000000021</c:v>
                </c:pt>
                <c:pt idx="16">
                  <c:v>33.38300000000001</c:v>
                </c:pt>
                <c:pt idx="17">
                  <c:v>30.02300000000001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31.724999999999994</c:v>
                </c:pt>
                <c:pt idx="21">
                  <c:v>36.680000000000007</c:v>
                </c:pt>
                <c:pt idx="22">
                  <c:v>40.159999999999997</c:v>
                </c:pt>
                <c:pt idx="23">
                  <c:v>38.551999999999992</c:v>
                </c:pt>
                <c:pt idx="24">
                  <c:v>54.269000000000005</c:v>
                </c:pt>
                <c:pt idx="25">
                  <c:v>49.393000000000015</c:v>
                </c:pt>
                <c:pt idx="26">
                  <c:v>44.846000000000004</c:v>
                </c:pt>
                <c:pt idx="27">
                  <c:v>38.049000000000021</c:v>
                </c:pt>
                <c:pt idx="28">
                  <c:v>33.38300000000001</c:v>
                </c:pt>
                <c:pt idx="29">
                  <c:v>30.02300000000001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31.724999999999994</c:v>
                </c:pt>
                <c:pt idx="33">
                  <c:v>36.680000000000007</c:v>
                </c:pt>
                <c:pt idx="34">
                  <c:v>40.159999999999997</c:v>
                </c:pt>
                <c:pt idx="35">
                  <c:v>38.551999999999992</c:v>
                </c:pt>
                <c:pt idx="36">
                  <c:v>54.269000000000005</c:v>
                </c:pt>
                <c:pt idx="37">
                  <c:v>49.393000000000015</c:v>
                </c:pt>
                <c:pt idx="38">
                  <c:v>44.846000000000004</c:v>
                </c:pt>
                <c:pt idx="39">
                  <c:v>38.049000000000021</c:v>
                </c:pt>
                <c:pt idx="40">
                  <c:v>33.38300000000001</c:v>
                </c:pt>
                <c:pt idx="41">
                  <c:v>30.02300000000001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31.724999999999994</c:v>
                </c:pt>
                <c:pt idx="45">
                  <c:v>36.680000000000007</c:v>
                </c:pt>
                <c:pt idx="46">
                  <c:v>40.159999999999997</c:v>
                </c:pt>
                <c:pt idx="47">
                  <c:v>38.551999999999992</c:v>
                </c:pt>
                <c:pt idx="48">
                  <c:v>54.269000000000005</c:v>
                </c:pt>
                <c:pt idx="49">
                  <c:v>49.393000000000015</c:v>
                </c:pt>
                <c:pt idx="50">
                  <c:v>44.846000000000004</c:v>
                </c:pt>
                <c:pt idx="51">
                  <c:v>38.049000000000021</c:v>
                </c:pt>
                <c:pt idx="52">
                  <c:v>33.38300000000001</c:v>
                </c:pt>
                <c:pt idx="53">
                  <c:v>30.02300000000001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31.724999999999994</c:v>
                </c:pt>
                <c:pt idx="57">
                  <c:v>36.680000000000007</c:v>
                </c:pt>
                <c:pt idx="58">
                  <c:v>40.159999999999997</c:v>
                </c:pt>
                <c:pt idx="59">
                  <c:v>38.551999999999992</c:v>
                </c:pt>
                <c:pt idx="60">
                  <c:v>54.269000000000005</c:v>
                </c:pt>
                <c:pt idx="61">
                  <c:v>49.393000000000015</c:v>
                </c:pt>
                <c:pt idx="62">
                  <c:v>44.846000000000004</c:v>
                </c:pt>
                <c:pt idx="63">
                  <c:v>38.049000000000021</c:v>
                </c:pt>
                <c:pt idx="64">
                  <c:v>33.38300000000001</c:v>
                </c:pt>
                <c:pt idx="65">
                  <c:v>30.02300000000001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31.724999999999994</c:v>
                </c:pt>
                <c:pt idx="69">
                  <c:v>36.680000000000007</c:v>
                </c:pt>
                <c:pt idx="70">
                  <c:v>40.159999999999997</c:v>
                </c:pt>
                <c:pt idx="71">
                  <c:v>38.551999999999992</c:v>
                </c:pt>
                <c:pt idx="72">
                  <c:v>54.269000000000005</c:v>
                </c:pt>
                <c:pt idx="73">
                  <c:v>49.393000000000015</c:v>
                </c:pt>
                <c:pt idx="74">
                  <c:v>44.846000000000004</c:v>
                </c:pt>
                <c:pt idx="75">
                  <c:v>38.049000000000021</c:v>
                </c:pt>
                <c:pt idx="76">
                  <c:v>33.38300000000001</c:v>
                </c:pt>
                <c:pt idx="77">
                  <c:v>30.02300000000001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31.724999999999994</c:v>
                </c:pt>
                <c:pt idx="81">
                  <c:v>36.680000000000007</c:v>
                </c:pt>
                <c:pt idx="82">
                  <c:v>40.159999999999997</c:v>
                </c:pt>
                <c:pt idx="83">
                  <c:v>38.551999999999992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'Fig16'!$J$27:$J$110</c:f>
              <c:numCache>
                <c:formatCode>0.0</c:formatCode>
                <c:ptCount val="84"/>
                <c:pt idx="0">
                  <c:v>65.498999999999995</c:v>
                </c:pt>
                <c:pt idx="1">
                  <c:v>64.265999999999991</c:v>
                </c:pt>
                <c:pt idx="2">
                  <c:v>61.539000000000016</c:v>
                </c:pt>
                <c:pt idx="3">
                  <c:v>62.019000000000005</c:v>
                </c:pt>
                <c:pt idx="4">
                  <c:v>63.204999999999984</c:v>
                </c:pt>
                <c:pt idx="5">
                  <c:v>67.644000000000005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51.400000000000034</c:v>
                </c:pt>
                <c:pt idx="9">
                  <c:v>48.957999999999998</c:v>
                </c:pt>
                <c:pt idx="10">
                  <c:v>55.570999999999998</c:v>
                </c:pt>
                <c:pt idx="11">
                  <c:v>61.938999999999993</c:v>
                </c:pt>
                <c:pt idx="12">
                  <c:v>65.498999999999995</c:v>
                </c:pt>
                <c:pt idx="13">
                  <c:v>64.265999999999991</c:v>
                </c:pt>
                <c:pt idx="14">
                  <c:v>61.539000000000016</c:v>
                </c:pt>
                <c:pt idx="15">
                  <c:v>62.019000000000005</c:v>
                </c:pt>
                <c:pt idx="16">
                  <c:v>63.204999999999984</c:v>
                </c:pt>
                <c:pt idx="17">
                  <c:v>67.644000000000005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51.400000000000034</c:v>
                </c:pt>
                <c:pt idx="21">
                  <c:v>48.957999999999998</c:v>
                </c:pt>
                <c:pt idx="22">
                  <c:v>55.570999999999998</c:v>
                </c:pt>
                <c:pt idx="23">
                  <c:v>61.938999999999993</c:v>
                </c:pt>
                <c:pt idx="24">
                  <c:v>65.498999999999995</c:v>
                </c:pt>
                <c:pt idx="25">
                  <c:v>64.265999999999991</c:v>
                </c:pt>
                <c:pt idx="26">
                  <c:v>61.539000000000016</c:v>
                </c:pt>
                <c:pt idx="27">
                  <c:v>62.019000000000005</c:v>
                </c:pt>
                <c:pt idx="28">
                  <c:v>63.204999999999984</c:v>
                </c:pt>
                <c:pt idx="29">
                  <c:v>67.644000000000005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51.400000000000034</c:v>
                </c:pt>
                <c:pt idx="33">
                  <c:v>48.957999999999998</c:v>
                </c:pt>
                <c:pt idx="34">
                  <c:v>55.570999999999998</c:v>
                </c:pt>
                <c:pt idx="35">
                  <c:v>61.938999999999993</c:v>
                </c:pt>
                <c:pt idx="36">
                  <c:v>65.498999999999995</c:v>
                </c:pt>
                <c:pt idx="37">
                  <c:v>64.265999999999991</c:v>
                </c:pt>
                <c:pt idx="38">
                  <c:v>61.539000000000016</c:v>
                </c:pt>
                <c:pt idx="39">
                  <c:v>62.019000000000005</c:v>
                </c:pt>
                <c:pt idx="40">
                  <c:v>63.204999999999984</c:v>
                </c:pt>
                <c:pt idx="41">
                  <c:v>67.644000000000005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51.400000000000034</c:v>
                </c:pt>
                <c:pt idx="45">
                  <c:v>48.957999999999998</c:v>
                </c:pt>
                <c:pt idx="46">
                  <c:v>55.570999999999998</c:v>
                </c:pt>
                <c:pt idx="47">
                  <c:v>61.938999999999993</c:v>
                </c:pt>
                <c:pt idx="48">
                  <c:v>65.498999999999995</c:v>
                </c:pt>
                <c:pt idx="49">
                  <c:v>64.265999999999991</c:v>
                </c:pt>
                <c:pt idx="50">
                  <c:v>61.539000000000016</c:v>
                </c:pt>
                <c:pt idx="51">
                  <c:v>62.019000000000005</c:v>
                </c:pt>
                <c:pt idx="52">
                  <c:v>63.204999999999984</c:v>
                </c:pt>
                <c:pt idx="53">
                  <c:v>67.644000000000005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51.400000000000034</c:v>
                </c:pt>
                <c:pt idx="57">
                  <c:v>48.957999999999998</c:v>
                </c:pt>
                <c:pt idx="58">
                  <c:v>55.570999999999998</c:v>
                </c:pt>
                <c:pt idx="59">
                  <c:v>61.938999999999993</c:v>
                </c:pt>
                <c:pt idx="60">
                  <c:v>65.498999999999995</c:v>
                </c:pt>
                <c:pt idx="61">
                  <c:v>64.265999999999991</c:v>
                </c:pt>
                <c:pt idx="62">
                  <c:v>61.539000000000016</c:v>
                </c:pt>
                <c:pt idx="63">
                  <c:v>62.019000000000005</c:v>
                </c:pt>
                <c:pt idx="64">
                  <c:v>63.204999999999984</c:v>
                </c:pt>
                <c:pt idx="65">
                  <c:v>67.644000000000005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51.400000000000034</c:v>
                </c:pt>
                <c:pt idx="69">
                  <c:v>48.957999999999998</c:v>
                </c:pt>
                <c:pt idx="70">
                  <c:v>55.570999999999998</c:v>
                </c:pt>
                <c:pt idx="71">
                  <c:v>61.938999999999993</c:v>
                </c:pt>
                <c:pt idx="72">
                  <c:v>65.498999999999995</c:v>
                </c:pt>
                <c:pt idx="73">
                  <c:v>64.265999999999991</c:v>
                </c:pt>
                <c:pt idx="74">
                  <c:v>61.539000000000016</c:v>
                </c:pt>
                <c:pt idx="75">
                  <c:v>62.019000000000005</c:v>
                </c:pt>
                <c:pt idx="76">
                  <c:v>63.204999999999984</c:v>
                </c:pt>
                <c:pt idx="77">
                  <c:v>67.644000000000005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51.400000000000034</c:v>
                </c:pt>
                <c:pt idx="81">
                  <c:v>48.957999999999998</c:v>
                </c:pt>
                <c:pt idx="82">
                  <c:v>55.570999999999998</c:v>
                </c:pt>
                <c:pt idx="83">
                  <c:v>61.938999999999993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'Fig16'!$K$27:$K$110</c:f>
              <c:numCache>
                <c:formatCode>0.0</c:formatCode>
                <c:ptCount val="84"/>
                <c:pt idx="0">
                  <c:v>27.211999999999961</c:v>
                </c:pt>
                <c:pt idx="1">
                  <c:v>29.456999999999994</c:v>
                </c:pt>
                <c:pt idx="2">
                  <c:v>22.103999999999985</c:v>
                </c:pt>
                <c:pt idx="3">
                  <c:v>26.954999999999984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18.265999999999991</c:v>
                </c:pt>
                <c:pt idx="8">
                  <c:v>15.245999999999981</c:v>
                </c:pt>
                <c:pt idx="9">
                  <c:v>21.921000000000021</c:v>
                </c:pt>
                <c:pt idx="10">
                  <c:v>16.992999999999995</c:v>
                </c:pt>
                <c:pt idx="11">
                  <c:v>12.334000000000003</c:v>
                </c:pt>
                <c:pt idx="12">
                  <c:v>27.211999999999961</c:v>
                </c:pt>
                <c:pt idx="13">
                  <c:v>29.456999999999994</c:v>
                </c:pt>
                <c:pt idx="14">
                  <c:v>22.103999999999985</c:v>
                </c:pt>
                <c:pt idx="15">
                  <c:v>26.954999999999984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18.265999999999991</c:v>
                </c:pt>
                <c:pt idx="20">
                  <c:v>15.245999999999981</c:v>
                </c:pt>
                <c:pt idx="21">
                  <c:v>21.921000000000021</c:v>
                </c:pt>
                <c:pt idx="22">
                  <c:v>16.992999999999995</c:v>
                </c:pt>
                <c:pt idx="23">
                  <c:v>12.334000000000003</c:v>
                </c:pt>
                <c:pt idx="24">
                  <c:v>27.211999999999961</c:v>
                </c:pt>
                <c:pt idx="25">
                  <c:v>29.456999999999994</c:v>
                </c:pt>
                <c:pt idx="26">
                  <c:v>22.103999999999985</c:v>
                </c:pt>
                <c:pt idx="27">
                  <c:v>26.954999999999984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18.265999999999991</c:v>
                </c:pt>
                <c:pt idx="32">
                  <c:v>15.245999999999981</c:v>
                </c:pt>
                <c:pt idx="33">
                  <c:v>21.921000000000021</c:v>
                </c:pt>
                <c:pt idx="34">
                  <c:v>16.992999999999995</c:v>
                </c:pt>
                <c:pt idx="35">
                  <c:v>12.334000000000003</c:v>
                </c:pt>
                <c:pt idx="36">
                  <c:v>27.211999999999961</c:v>
                </c:pt>
                <c:pt idx="37">
                  <c:v>29.456999999999994</c:v>
                </c:pt>
                <c:pt idx="38">
                  <c:v>22.103999999999985</c:v>
                </c:pt>
                <c:pt idx="39">
                  <c:v>26.954999999999984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18.265999999999991</c:v>
                </c:pt>
                <c:pt idx="44">
                  <c:v>15.245999999999981</c:v>
                </c:pt>
                <c:pt idx="45">
                  <c:v>21.921000000000021</c:v>
                </c:pt>
                <c:pt idx="46">
                  <c:v>16.992999999999995</c:v>
                </c:pt>
                <c:pt idx="47">
                  <c:v>12.334000000000003</c:v>
                </c:pt>
                <c:pt idx="48">
                  <c:v>27.211999999999961</c:v>
                </c:pt>
                <c:pt idx="49">
                  <c:v>29.456999999999994</c:v>
                </c:pt>
                <c:pt idx="50">
                  <c:v>22.103999999999985</c:v>
                </c:pt>
                <c:pt idx="51">
                  <c:v>26.954999999999984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18.265999999999991</c:v>
                </c:pt>
                <c:pt idx="56">
                  <c:v>15.245999999999981</c:v>
                </c:pt>
                <c:pt idx="57">
                  <c:v>21.921000000000021</c:v>
                </c:pt>
                <c:pt idx="58">
                  <c:v>16.992999999999995</c:v>
                </c:pt>
                <c:pt idx="59">
                  <c:v>12.334000000000003</c:v>
                </c:pt>
                <c:pt idx="60">
                  <c:v>27.211999999999961</c:v>
                </c:pt>
                <c:pt idx="61">
                  <c:v>29.456999999999994</c:v>
                </c:pt>
                <c:pt idx="62">
                  <c:v>22.103999999999985</c:v>
                </c:pt>
                <c:pt idx="63">
                  <c:v>26.954999999999984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18.265999999999991</c:v>
                </c:pt>
                <c:pt idx="68">
                  <c:v>15.245999999999981</c:v>
                </c:pt>
                <c:pt idx="69">
                  <c:v>21.921000000000021</c:v>
                </c:pt>
                <c:pt idx="70">
                  <c:v>16.992999999999995</c:v>
                </c:pt>
                <c:pt idx="71">
                  <c:v>12.334000000000003</c:v>
                </c:pt>
                <c:pt idx="72">
                  <c:v>27.211999999999961</c:v>
                </c:pt>
                <c:pt idx="73">
                  <c:v>29.456999999999994</c:v>
                </c:pt>
                <c:pt idx="74">
                  <c:v>22.103999999999985</c:v>
                </c:pt>
                <c:pt idx="75">
                  <c:v>26.954999999999984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18.265999999999991</c:v>
                </c:pt>
                <c:pt idx="80">
                  <c:v>15.245999999999981</c:v>
                </c:pt>
                <c:pt idx="81">
                  <c:v>21.921000000000021</c:v>
                </c:pt>
                <c:pt idx="82">
                  <c:v>16.992999999999995</c:v>
                </c:pt>
                <c:pt idx="83">
                  <c:v>12.334000000000003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159568"/>
        <c:axId val="506160128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'Fig16'!$B$27:$B$110</c:f>
              <c:numCache>
                <c:formatCode>0.0</c:formatCode>
                <c:ptCount val="84"/>
                <c:pt idx="0">
                  <c:v>131.268</c:v>
                </c:pt>
                <c:pt idx="1">
                  <c:v>121.96299999999999</c:v>
                </c:pt>
                <c:pt idx="2">
                  <c:v>118.73699999999999</c:v>
                </c:pt>
                <c:pt idx="3">
                  <c:v>118.791</c:v>
                </c:pt>
                <c:pt idx="4">
                  <c:v>122.13200000000001</c:v>
                </c:pt>
                <c:pt idx="5">
                  <c:v>122.46299999999999</c:v>
                </c:pt>
                <c:pt idx="6">
                  <c:v>126.02</c:v>
                </c:pt>
                <c:pt idx="7">
                  <c:v>129.06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132.608</c:v>
                </c:pt>
                <c:pt idx="25">
                  <c:v>123.608</c:v>
                </c:pt>
                <c:pt idx="26">
                  <c:v>128.69200000000001</c:v>
                </c:pt>
                <c:pt idx="27">
                  <c:v>129.77600000000001</c:v>
                </c:pt>
                <c:pt idx="28">
                  <c:v>135.40199999999999</c:v>
                </c:pt>
                <c:pt idx="29">
                  <c:v>139.636</c:v>
                </c:pt>
                <c:pt idx="30">
                  <c:v>142.053</c:v>
                </c:pt>
                <c:pt idx="31">
                  <c:v>152.529</c:v>
                </c:pt>
                <c:pt idx="32">
                  <c:v>149.40299999999999</c:v>
                </c:pt>
                <c:pt idx="33">
                  <c:v>143.625</c:v>
                </c:pt>
                <c:pt idx="34">
                  <c:v>157.21</c:v>
                </c:pt>
                <c:pt idx="35">
                  <c:v>161.32599999999999</c:v>
                </c:pt>
                <c:pt idx="36">
                  <c:v>160.595</c:v>
                </c:pt>
                <c:pt idx="37">
                  <c:v>162.49600000000001</c:v>
                </c:pt>
                <c:pt idx="38">
                  <c:v>160.07300000000001</c:v>
                </c:pt>
                <c:pt idx="39">
                  <c:v>154.74100000000001</c:v>
                </c:pt>
                <c:pt idx="40">
                  <c:v>154.947</c:v>
                </c:pt>
                <c:pt idx="41">
                  <c:v>149.767</c:v>
                </c:pt>
                <c:pt idx="42">
                  <c:v>156.50700000000001</c:v>
                </c:pt>
                <c:pt idx="43">
                  <c:v>160.33799999999999</c:v>
                </c:pt>
                <c:pt idx="44">
                  <c:v>161.05099999999999</c:v>
                </c:pt>
                <c:pt idx="45">
                  <c:v>154.715</c:v>
                </c:pt>
                <c:pt idx="46">
                  <c:v>161.27799999999999</c:v>
                </c:pt>
                <c:pt idx="47">
                  <c:v>166.095</c:v>
                </c:pt>
                <c:pt idx="48">
                  <c:v>168.93700000000001</c:v>
                </c:pt>
                <c:pt idx="49">
                  <c:v>162.24100000000001</c:v>
                </c:pt>
                <c:pt idx="50">
                  <c:v>151.08000000000001</c:v>
                </c:pt>
                <c:pt idx="51">
                  <c:v>154.63999999999999</c:v>
                </c:pt>
                <c:pt idx="52">
                  <c:v>153.79300000000001</c:v>
                </c:pt>
                <c:pt idx="53">
                  <c:v>151.608</c:v>
                </c:pt>
                <c:pt idx="54">
                  <c:v>151.06800000000001</c:v>
                </c:pt>
                <c:pt idx="55">
                  <c:v>147.82</c:v>
                </c:pt>
                <c:pt idx="56">
                  <c:v>137.46100000000001</c:v>
                </c:pt>
                <c:pt idx="57">
                  <c:v>129.88499999999999</c:v>
                </c:pt>
                <c:pt idx="58">
                  <c:v>132.69999999999999</c:v>
                </c:pt>
                <c:pt idx="59">
                  <c:v>145.57400000000001</c:v>
                </c:pt>
                <c:pt idx="60">
                  <c:v>141.12899999999999</c:v>
                </c:pt>
                <c:pt idx="61">
                  <c:v>137.505</c:v>
                </c:pt>
                <c:pt idx="62">
                  <c:v>129.24868784</c:v>
                </c:pt>
                <c:pt idx="63">
                  <c:v>129.80869999999999</c:v>
                </c:pt>
                <c:pt idx="64">
                  <c:v>133.376</c:v>
                </c:pt>
                <c:pt idx="65">
                  <c:v>135.71799999999999</c:v>
                </c:pt>
                <c:pt idx="66">
                  <c:v>140.7473</c:v>
                </c:pt>
                <c:pt idx="67">
                  <c:v>143.55090000000001</c:v>
                </c:pt>
                <c:pt idx="68">
                  <c:v>141.8484</c:v>
                </c:pt>
                <c:pt idx="69">
                  <c:v>134.7953</c:v>
                </c:pt>
                <c:pt idx="70">
                  <c:v>139.51820000000001</c:v>
                </c:pt>
                <c:pt idx="71">
                  <c:v>146.4358</c:v>
                </c:pt>
                <c:pt idx="72">
                  <c:v>144.91900000000001</c:v>
                </c:pt>
                <c:pt idx="73">
                  <c:v>140.8466</c:v>
                </c:pt>
                <c:pt idx="74">
                  <c:v>136.81200000000001</c:v>
                </c:pt>
                <c:pt idx="75">
                  <c:v>135.8776</c:v>
                </c:pt>
                <c:pt idx="76">
                  <c:v>137.4693</c:v>
                </c:pt>
                <c:pt idx="77">
                  <c:v>139.65549999999999</c:v>
                </c:pt>
                <c:pt idx="78">
                  <c:v>144.7028</c:v>
                </c:pt>
                <c:pt idx="79">
                  <c:v>146.46449999999999</c:v>
                </c:pt>
                <c:pt idx="80">
                  <c:v>144.67189999999999</c:v>
                </c:pt>
                <c:pt idx="81">
                  <c:v>138.13669999999999</c:v>
                </c:pt>
                <c:pt idx="82">
                  <c:v>142.78190000000001</c:v>
                </c:pt>
                <c:pt idx="83">
                  <c:v>149.73179999999999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'Fig16'!$C$27:$C$110</c:f>
              <c:numCache>
                <c:formatCode>0.0</c:formatCode>
                <c:ptCount val="84"/>
                <c:pt idx="0">
                  <c:v>234.43600000000001</c:v>
                </c:pt>
                <c:pt idx="1">
                  <c:v>226.762</c:v>
                </c:pt>
                <c:pt idx="2">
                  <c:v>224.67</c:v>
                </c:pt>
                <c:pt idx="3">
                  <c:v>220.768</c:v>
                </c:pt>
                <c:pt idx="4">
                  <c:v>221.33199999999999</c:v>
                </c:pt>
                <c:pt idx="5">
                  <c:v>224.36599999999999</c:v>
                </c:pt>
                <c:pt idx="6">
                  <c:v>222.35599999999999</c:v>
                </c:pt>
                <c:pt idx="7">
                  <c:v>217.59700000000001</c:v>
                </c:pt>
                <c:pt idx="8">
                  <c:v>219.785</c:v>
                </c:pt>
                <c:pt idx="9">
                  <c:v>213.977</c:v>
                </c:pt>
                <c:pt idx="10">
                  <c:v>216.84899999999999</c:v>
                </c:pt>
                <c:pt idx="11">
                  <c:v>228.03399999999999</c:v>
                </c:pt>
                <c:pt idx="12">
                  <c:v>235.85500000000002</c:v>
                </c:pt>
                <c:pt idx="13">
                  <c:v>229.49900000000002</c:v>
                </c:pt>
                <c:pt idx="14">
                  <c:v>221.61200000000002</c:v>
                </c:pt>
                <c:pt idx="15">
                  <c:v>216.76000000000002</c:v>
                </c:pt>
                <c:pt idx="16">
                  <c:v>218.15199999999999</c:v>
                </c:pt>
                <c:pt idx="17">
                  <c:v>219.25200000000001</c:v>
                </c:pt>
                <c:pt idx="18">
                  <c:v>217.56100000000001</c:v>
                </c:pt>
                <c:pt idx="19">
                  <c:v>212.14500000000001</c:v>
                </c:pt>
                <c:pt idx="20">
                  <c:v>212.45100000000002</c:v>
                </c:pt>
                <c:pt idx="21">
                  <c:v>203.673</c:v>
                </c:pt>
                <c:pt idx="22">
                  <c:v>219.55500000000001</c:v>
                </c:pt>
                <c:pt idx="23">
                  <c:v>240.36799999999999</c:v>
                </c:pt>
                <c:pt idx="24">
                  <c:v>243.977</c:v>
                </c:pt>
                <c:pt idx="25">
                  <c:v>241.34800000000001</c:v>
                </c:pt>
                <c:pt idx="26">
                  <c:v>232.93099999999998</c:v>
                </c:pt>
                <c:pt idx="27">
                  <c:v>228.58100000000002</c:v>
                </c:pt>
                <c:pt idx="28">
                  <c:v>222.584</c:v>
                </c:pt>
                <c:pt idx="29">
                  <c:v>221.09899999999999</c:v>
                </c:pt>
                <c:pt idx="30">
                  <c:v>217.71900000000002</c:v>
                </c:pt>
                <c:pt idx="31">
                  <c:v>218.255</c:v>
                </c:pt>
                <c:pt idx="32">
                  <c:v>225.21600000000001</c:v>
                </c:pt>
                <c:pt idx="33">
                  <c:v>217.35599999999999</c:v>
                </c:pt>
                <c:pt idx="34">
                  <c:v>222.93699999999998</c:v>
                </c:pt>
                <c:pt idx="35">
                  <c:v>235.465</c:v>
                </c:pt>
                <c:pt idx="36">
                  <c:v>261.64799999999997</c:v>
                </c:pt>
                <c:pt idx="37">
                  <c:v>256.21899999999999</c:v>
                </c:pt>
                <c:pt idx="38">
                  <c:v>243.71600000000001</c:v>
                </c:pt>
                <c:pt idx="39">
                  <c:v>243.47899999999998</c:v>
                </c:pt>
                <c:pt idx="40">
                  <c:v>243.40899999999999</c:v>
                </c:pt>
                <c:pt idx="41">
                  <c:v>242.66200000000001</c:v>
                </c:pt>
                <c:pt idx="42">
                  <c:v>240.93199999999999</c:v>
                </c:pt>
                <c:pt idx="43">
                  <c:v>230.411</c:v>
                </c:pt>
                <c:pt idx="44">
                  <c:v>227.697</c:v>
                </c:pt>
                <c:pt idx="45">
                  <c:v>225.59400000000002</c:v>
                </c:pt>
                <c:pt idx="46">
                  <c:v>233.84199999999998</c:v>
                </c:pt>
                <c:pt idx="47">
                  <c:v>238.58700000000002</c:v>
                </c:pt>
                <c:pt idx="48">
                  <c:v>260.04699999999997</c:v>
                </c:pt>
                <c:pt idx="49">
                  <c:v>253.11799999999999</c:v>
                </c:pt>
                <c:pt idx="50">
                  <c:v>238.953</c:v>
                </c:pt>
                <c:pt idx="51">
                  <c:v>243.715</c:v>
                </c:pt>
                <c:pt idx="52">
                  <c:v>242.12100000000001</c:v>
                </c:pt>
                <c:pt idx="53">
                  <c:v>237.94299999999998</c:v>
                </c:pt>
                <c:pt idx="54">
                  <c:v>233.05700000000002</c:v>
                </c:pt>
                <c:pt idx="55">
                  <c:v>226.19200000000001</c:v>
                </c:pt>
                <c:pt idx="56">
                  <c:v>223.80900000000003</c:v>
                </c:pt>
                <c:pt idx="57">
                  <c:v>216.93699999999998</c:v>
                </c:pt>
                <c:pt idx="58">
                  <c:v>224.596</c:v>
                </c:pt>
                <c:pt idx="59">
                  <c:v>236.749</c:v>
                </c:pt>
                <c:pt idx="60">
                  <c:v>247.94799999999998</c:v>
                </c:pt>
                <c:pt idx="61">
                  <c:v>251.14071428099999</c:v>
                </c:pt>
                <c:pt idx="62">
                  <c:v>237.80662809799998</c:v>
                </c:pt>
                <c:pt idx="63">
                  <c:v>232.89901999999998</c:v>
                </c:pt>
                <c:pt idx="64">
                  <c:v>232.22054</c:v>
                </c:pt>
                <c:pt idx="65">
                  <c:v>233.37511000000001</c:v>
                </c:pt>
                <c:pt idx="66">
                  <c:v>232.76580999999999</c:v>
                </c:pt>
                <c:pt idx="67">
                  <c:v>228.33837</c:v>
                </c:pt>
                <c:pt idx="68">
                  <c:v>227.98791</c:v>
                </c:pt>
                <c:pt idx="69">
                  <c:v>222.28603000000001</c:v>
                </c:pt>
                <c:pt idx="70">
                  <c:v>230.28792999999999</c:v>
                </c:pt>
                <c:pt idx="71">
                  <c:v>241.86557999999999</c:v>
                </c:pt>
                <c:pt idx="72">
                  <c:v>252.12908000000002</c:v>
                </c:pt>
                <c:pt idx="73">
                  <c:v>250.62427</c:v>
                </c:pt>
                <c:pt idx="74">
                  <c:v>243.48662000000002</c:v>
                </c:pt>
                <c:pt idx="75">
                  <c:v>238.50716</c:v>
                </c:pt>
                <c:pt idx="76">
                  <c:v>237.81923</c:v>
                </c:pt>
                <c:pt idx="77">
                  <c:v>238.81296</c:v>
                </c:pt>
                <c:pt idx="78">
                  <c:v>238.10513</c:v>
                </c:pt>
                <c:pt idx="79">
                  <c:v>233.74175000000002</c:v>
                </c:pt>
                <c:pt idx="80">
                  <c:v>233.52886999999998</c:v>
                </c:pt>
                <c:pt idx="81">
                  <c:v>227.69586000000001</c:v>
                </c:pt>
                <c:pt idx="82">
                  <c:v>235.90767</c:v>
                </c:pt>
                <c:pt idx="83">
                  <c:v>246.86479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159568"/>
        <c:axId val="506160128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017119811243107E-3"/>
                  <c:y val="2.485086851580736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'Fig16'!$A$115:$A$116</c:f>
              <c:numCache>
                <c:formatCode>General</c:formatCode>
                <c:ptCount val="2"/>
                <c:pt idx="0">
                  <c:v>63</c:v>
                </c:pt>
                <c:pt idx="1">
                  <c:v>63</c:v>
                </c:pt>
              </c:numCache>
            </c:numRef>
          </c:xVal>
          <c:yVal>
            <c:numRef>
              <c:f>'Fig16'!$B$115:$B$116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160688"/>
        <c:axId val="506161248"/>
      </c:scatterChart>
      <c:dateAx>
        <c:axId val="506159568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50616012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6160128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6159568"/>
        <c:crosses val="autoZero"/>
        <c:crossBetween val="between"/>
        <c:majorUnit val="20"/>
      </c:valAx>
      <c:valAx>
        <c:axId val="50616068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6161248"/>
        <c:crosses val="max"/>
        <c:crossBetween val="midCat"/>
      </c:valAx>
      <c:valAx>
        <c:axId val="5061612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6160688"/>
        <c:crosses val="max"/>
        <c:crossBetween val="midCat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natural gas consumption</a:t>
            </a:r>
          </a:p>
          <a:p>
            <a:pPr algn="l">
              <a:defRPr sz="1400"/>
            </a:pPr>
            <a:r>
              <a:rPr lang="en-US" sz="1000" b="0"/>
              <a:t>billion cubic feet per day (Bcf/d)</a:t>
            </a:r>
          </a:p>
        </c:rich>
      </c:tx>
      <c:layout>
        <c:manualLayout>
          <c:xMode val="edge"/>
          <c:yMode val="edge"/>
          <c:x val="9.9525166191847189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9993643956904952E-2"/>
          <c:y val="0.17301899392753844"/>
          <c:w val="0.87778091841088424"/>
          <c:h val="0.5215515072450263"/>
        </c:manualLayout>
      </c:layout>
      <c:barChart>
        <c:barDir val="col"/>
        <c:grouping val="clustered"/>
        <c:varyColors val="0"/>
        <c:ser>
          <c:idx val="2"/>
          <c:order val="2"/>
          <c:tx>
            <c:v>Electric power (right axis)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'Fig17'!$J$26:$M$26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'Fig17'!$J$27:$M$27</c:f>
              <c:numCache>
                <c:formatCode>0.00</c:formatCode>
                <c:ptCount val="4"/>
                <c:pt idx="0">
                  <c:v>0.94415813199999832</c:v>
                </c:pt>
                <c:pt idx="1">
                  <c:v>-1.9395106779999978</c:v>
                </c:pt>
                <c:pt idx="2">
                  <c:v>2.1549162689999974</c:v>
                </c:pt>
                <c:pt idx="3">
                  <c:v>0.46549741100000119</c:v>
                </c:pt>
              </c:numCache>
            </c:numRef>
          </c:val>
        </c:ser>
        <c:ser>
          <c:idx val="3"/>
          <c:order val="3"/>
          <c:tx>
            <c:v>Residential and comm. (right axis)</c:v>
          </c:tx>
          <c:spPr>
            <a:solidFill>
              <a:schemeClr val="accent4"/>
            </a:solidFill>
            <a:ln>
              <a:noFill/>
            </a:ln>
          </c:spPr>
          <c:invertIfNegative val="0"/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'Fig17'!$J$29:$M$29</c:f>
              <c:numCache>
                <c:formatCode>0.00</c:formatCode>
                <c:ptCount val="4"/>
                <c:pt idx="0">
                  <c:v>-1.0533166555000015</c:v>
                </c:pt>
                <c:pt idx="1">
                  <c:v>0.46424268299999838</c:v>
                </c:pt>
                <c:pt idx="2">
                  <c:v>1.2322955158000042</c:v>
                </c:pt>
                <c:pt idx="3">
                  <c:v>-0.12149337880000388</c:v>
                </c:pt>
              </c:numCache>
            </c:numRef>
          </c:val>
        </c:ser>
        <c:ser>
          <c:idx val="4"/>
          <c:order val="4"/>
          <c:tx>
            <c:v>Industrial (right axis)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'Fig17'!$J$28:$M$28</c:f>
              <c:numCache>
                <c:formatCode>0.00</c:formatCode>
                <c:ptCount val="4"/>
                <c:pt idx="0">
                  <c:v>0.49109306900000149</c:v>
                </c:pt>
                <c:pt idx="1">
                  <c:v>0.54909597199999993</c:v>
                </c:pt>
                <c:pt idx="2">
                  <c:v>0.19615180899999984</c:v>
                </c:pt>
                <c:pt idx="3">
                  <c:v>8.1557122999999621E-2</c:v>
                </c:pt>
              </c:numCache>
            </c:numRef>
          </c:val>
        </c:ser>
        <c:ser>
          <c:idx val="5"/>
          <c:order val="5"/>
          <c:tx>
            <c:v>Other (right axis)</c:v>
          </c:tx>
          <c:spPr>
            <a:solidFill>
              <a:schemeClr val="accent6"/>
            </a:solidFill>
          </c:spPr>
          <c:invertIfNegative val="0"/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'Fig17'!$J$30:$M$30</c:f>
              <c:numCache>
                <c:formatCode>0.00</c:formatCode>
                <c:ptCount val="4"/>
                <c:pt idx="0">
                  <c:v>7.9167258499992954E-2</c:v>
                </c:pt>
                <c:pt idx="1">
                  <c:v>4.46382210000138E-2</c:v>
                </c:pt>
                <c:pt idx="2">
                  <c:v>0.64703390919999038</c:v>
                </c:pt>
                <c:pt idx="3">
                  <c:v>0.30695378880000135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155136"/>
        <c:axId val="508155696"/>
      </c:barChart>
      <c:lineChart>
        <c:grouping val="standard"/>
        <c:varyColors val="0"/>
        <c:ser>
          <c:idx val="0"/>
          <c:order val="0"/>
          <c:tx>
            <c:v>Total consumption (left axis)</c:v>
          </c:tx>
          <c:spPr>
            <a:ln>
              <a:solidFill>
                <a:srgbClr val="000000"/>
              </a:solidFill>
            </a:ln>
          </c:spPr>
          <c:marker>
            <c:symbol val="none"/>
          </c:marker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'Fig17'!$C$37:$C$84</c:f>
              <c:numCache>
                <c:formatCode>#,##0.00</c:formatCode>
                <c:ptCount val="48"/>
                <c:pt idx="0">
                  <c:v>99.837148806000002</c:v>
                </c:pt>
                <c:pt idx="1">
                  <c:v>91.548169727000001</c:v>
                </c:pt>
                <c:pt idx="2">
                  <c:v>76.108078257000003</c:v>
                </c:pt>
                <c:pt idx="3">
                  <c:v>69.568521433000001</c:v>
                </c:pt>
                <c:pt idx="4">
                  <c:v>63.55255829</c:v>
                </c:pt>
                <c:pt idx="5">
                  <c:v>66.815263866999999</c:v>
                </c:pt>
                <c:pt idx="6">
                  <c:v>70.681490030999996</c:v>
                </c:pt>
                <c:pt idx="7">
                  <c:v>71.377747064000005</c:v>
                </c:pt>
                <c:pt idx="8">
                  <c:v>65.056748729999995</c:v>
                </c:pt>
                <c:pt idx="9">
                  <c:v>62.215964907</c:v>
                </c:pt>
                <c:pt idx="10">
                  <c:v>72.095195200000006</c:v>
                </c:pt>
                <c:pt idx="11">
                  <c:v>92.557987936999993</c:v>
                </c:pt>
                <c:pt idx="12">
                  <c:v>93.520404967999994</c:v>
                </c:pt>
                <c:pt idx="13">
                  <c:v>83.146792536000007</c:v>
                </c:pt>
                <c:pt idx="14">
                  <c:v>81.481294774000006</c:v>
                </c:pt>
                <c:pt idx="15">
                  <c:v>64.139581566999993</c:v>
                </c:pt>
                <c:pt idx="16">
                  <c:v>61.151743064999998</c:v>
                </c:pt>
                <c:pt idx="17">
                  <c:v>63.6644024</c:v>
                </c:pt>
                <c:pt idx="18">
                  <c:v>68.801624290000007</c:v>
                </c:pt>
                <c:pt idx="19">
                  <c:v>67.905967097000001</c:v>
                </c:pt>
                <c:pt idx="20">
                  <c:v>64.098406866999994</c:v>
                </c:pt>
                <c:pt idx="21">
                  <c:v>65.563893355000005</c:v>
                </c:pt>
                <c:pt idx="22">
                  <c:v>78.219621000000004</c:v>
                </c:pt>
                <c:pt idx="23">
                  <c:v>98.949167000000003</c:v>
                </c:pt>
                <c:pt idx="24">
                  <c:v>107.00879242000001</c:v>
                </c:pt>
                <c:pt idx="25">
                  <c:v>93.657718500000001</c:v>
                </c:pt>
                <c:pt idx="26">
                  <c:v>85.190057499999995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Consumption forecast (left axis)</c:v>
          </c:tx>
          <c:spPr>
            <a:ln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'Fig17'!$D$37:$D$84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85.190057499999995</c:v>
                </c:pt>
                <c:pt idx="27">
                  <c:v>69.600350000000006</c:v>
                </c:pt>
                <c:pt idx="28">
                  <c:v>65.728960000000001</c:v>
                </c:pt>
                <c:pt idx="29">
                  <c:v>67.605149999999995</c:v>
                </c:pt>
                <c:pt idx="30">
                  <c:v>71.186790000000002</c:v>
                </c:pt>
                <c:pt idx="31">
                  <c:v>71.711290000000005</c:v>
                </c:pt>
                <c:pt idx="32">
                  <c:v>66.301060000000007</c:v>
                </c:pt>
                <c:pt idx="33">
                  <c:v>68.061059999999998</c:v>
                </c:pt>
                <c:pt idx="34">
                  <c:v>79.928839999999994</c:v>
                </c:pt>
                <c:pt idx="35">
                  <c:v>95.918999999999997</c:v>
                </c:pt>
                <c:pt idx="36">
                  <c:v>103.5762</c:v>
                </c:pt>
                <c:pt idx="37">
                  <c:v>98.606089999999995</c:v>
                </c:pt>
                <c:pt idx="38">
                  <c:v>85.347669999999994</c:v>
                </c:pt>
                <c:pt idx="39">
                  <c:v>70.586449999999999</c:v>
                </c:pt>
                <c:pt idx="40">
                  <c:v>66.422389999999993</c:v>
                </c:pt>
                <c:pt idx="41">
                  <c:v>68.405159999999995</c:v>
                </c:pt>
                <c:pt idx="42">
                  <c:v>72.350620000000006</c:v>
                </c:pt>
                <c:pt idx="43">
                  <c:v>72.643320000000003</c:v>
                </c:pt>
                <c:pt idx="44">
                  <c:v>67.402609999999996</c:v>
                </c:pt>
                <c:pt idx="45">
                  <c:v>68.931910000000002</c:v>
                </c:pt>
                <c:pt idx="46">
                  <c:v>80.292280000000005</c:v>
                </c:pt>
                <c:pt idx="47">
                  <c:v>96.54289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154016"/>
        <c:axId val="508154576"/>
      </c:lineChart>
      <c:dateAx>
        <c:axId val="508154016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 w="9525">
            <a:solidFill>
              <a:schemeClr val="tx1"/>
            </a:solidFill>
          </a:ln>
        </c:spPr>
        <c:crossAx val="50815457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8154576"/>
        <c:scaling>
          <c:orientation val="minMax"/>
          <c:max val="11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508154016"/>
        <c:crosses val="autoZero"/>
        <c:crossBetween val="between"/>
        <c:majorUnit val="10"/>
      </c:valAx>
      <c:catAx>
        <c:axId val="50815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9525">
            <a:solidFill>
              <a:schemeClr val="tx1"/>
            </a:solidFill>
          </a:ln>
        </c:spPr>
        <c:crossAx val="508155696"/>
        <c:crossesAt val="0"/>
        <c:auto val="1"/>
        <c:lblAlgn val="ctr"/>
        <c:lblOffset val="100"/>
        <c:noMultiLvlLbl val="0"/>
      </c:catAx>
      <c:valAx>
        <c:axId val="508155696"/>
        <c:scaling>
          <c:orientation val="minMax"/>
          <c:max val="8"/>
          <c:min val="-3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8155136"/>
        <c:crosses val="max"/>
        <c:crossBetween val="between"/>
        <c:majorUnit val="1"/>
      </c:valAx>
    </c:plotArea>
    <c:legend>
      <c:legendPos val="b"/>
      <c:layout>
        <c:manualLayout>
          <c:xMode val="edge"/>
          <c:yMode val="edge"/>
          <c:x val="7.135979953725298E-2"/>
          <c:y val="0.79119566335615099"/>
          <c:w val="0.88176638176632016"/>
          <c:h val="0.12901688470044329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natural gas production and imports</a:t>
            </a:r>
          </a:p>
          <a:p>
            <a:pPr algn="l">
              <a:defRPr sz="1400"/>
            </a:pPr>
            <a:r>
              <a:rPr lang="en-US" sz="1000" b="0"/>
              <a:t>billion cubic feet per day (Bcf/d)</a:t>
            </a:r>
          </a:p>
        </c:rich>
      </c:tx>
      <c:layout>
        <c:manualLayout>
          <c:xMode val="edge"/>
          <c:yMode val="edge"/>
          <c:x val="8.988491823137500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09194582384519E-2"/>
          <c:y val="0.1731954215782199"/>
          <c:w val="0.88334110675189992"/>
          <c:h val="0.52391309074531356"/>
        </c:manualLayout>
      </c:layout>
      <c:barChart>
        <c:barDir val="col"/>
        <c:grouping val="clustered"/>
        <c:varyColors val="0"/>
        <c:ser>
          <c:idx val="2"/>
          <c:order val="2"/>
          <c:tx>
            <c:v>Federal Gulf of Mexico production (right axis)</c:v>
          </c:tx>
          <c:spPr>
            <a:solidFill>
              <a:schemeClr val="accent1"/>
            </a:solidFill>
          </c:spPr>
          <c:invertIfNegative val="0"/>
          <c:cat>
            <c:numRef>
              <c:f>'Fig18'!$J$26:$M$26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'Fig18'!$J$27:$M$27</c:f>
              <c:numCache>
                <c:formatCode>0.00</c:formatCode>
                <c:ptCount val="4"/>
                <c:pt idx="0">
                  <c:v>-0.24359657189999995</c:v>
                </c:pt>
                <c:pt idx="1">
                  <c:v>-0.37831381440000023</c:v>
                </c:pt>
                <c:pt idx="2">
                  <c:v>-0.34163526299999969</c:v>
                </c:pt>
                <c:pt idx="3">
                  <c:v>-0.12301379450000027</c:v>
                </c:pt>
              </c:numCache>
            </c:numRef>
          </c:val>
        </c:ser>
        <c:ser>
          <c:idx val="3"/>
          <c:order val="3"/>
          <c:tx>
            <c:v>U.S. non-Gulf of Mexico production (right axis)</c:v>
          </c:tx>
          <c:spPr>
            <a:solidFill>
              <a:schemeClr val="accent4"/>
            </a:solidFill>
          </c:spPr>
          <c:invertIfNegative val="0"/>
          <c:cat>
            <c:numRef>
              <c:f>'Fig18'!$B$35:$B$82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'Fig18'!$J$28:$M$28</c:f>
              <c:numCache>
                <c:formatCode>0.00</c:formatCode>
                <c:ptCount val="4"/>
                <c:pt idx="0">
                  <c:v>-0.77165860764000627</c:v>
                </c:pt>
                <c:pt idx="1">
                  <c:v>1.4982236479600033</c:v>
                </c:pt>
                <c:pt idx="2">
                  <c:v>8.4357564081000049</c:v>
                </c:pt>
                <c:pt idx="3">
                  <c:v>2.1768778090099943</c:v>
                </c:pt>
              </c:numCache>
            </c:numRef>
          </c:val>
        </c:ser>
        <c:ser>
          <c:idx val="4"/>
          <c:order val="4"/>
          <c:tx>
            <c:v>U.S. net imports (right axis)</c:v>
          </c:tx>
          <c:spPr>
            <a:solidFill>
              <a:schemeClr val="accent3"/>
            </a:solidFill>
          </c:spPr>
          <c:invertIfNegative val="0"/>
          <c:cat>
            <c:numRef>
              <c:f>'Fig18'!$B$35:$B$82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'Fig18'!$J$29:$M$29</c:f>
              <c:numCache>
                <c:formatCode>0.00</c:formatCode>
                <c:ptCount val="4"/>
                <c:pt idx="0">
                  <c:v>-0.72718667500000023</c:v>
                </c:pt>
                <c:pt idx="1">
                  <c:v>-2.1833959633999998</c:v>
                </c:pt>
                <c:pt idx="2">
                  <c:v>-1.8036059753</c:v>
                </c:pt>
                <c:pt idx="3">
                  <c:v>-2.2312684740000002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162416"/>
        <c:axId val="508162976"/>
      </c:barChart>
      <c:lineChart>
        <c:grouping val="standard"/>
        <c:varyColors val="0"/>
        <c:ser>
          <c:idx val="0"/>
          <c:order val="0"/>
          <c:tx>
            <c:v>Total marketed production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'Fig18'!$B$35:$B$82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'Fig18'!$C$35:$C$82</c:f>
              <c:numCache>
                <c:formatCode>#,##0.00</c:formatCode>
                <c:ptCount val="48"/>
                <c:pt idx="0">
                  <c:v>78.802749839000001</c:v>
                </c:pt>
                <c:pt idx="1">
                  <c:v>79.814588240999996</c:v>
                </c:pt>
                <c:pt idx="2">
                  <c:v>78.989994676999999</c:v>
                </c:pt>
                <c:pt idx="3">
                  <c:v>78.876574466999998</c:v>
                </c:pt>
                <c:pt idx="4">
                  <c:v>78.498340515999999</c:v>
                </c:pt>
                <c:pt idx="5">
                  <c:v>77.428476867000001</c:v>
                </c:pt>
                <c:pt idx="6">
                  <c:v>78.086887161000007</c:v>
                </c:pt>
                <c:pt idx="7">
                  <c:v>77.261902774000006</c:v>
                </c:pt>
                <c:pt idx="8">
                  <c:v>76.788316832999996</c:v>
                </c:pt>
                <c:pt idx="9">
                  <c:v>76.287394903000006</c:v>
                </c:pt>
                <c:pt idx="10">
                  <c:v>76.990765167000006</c:v>
                </c:pt>
                <c:pt idx="11">
                  <c:v>76.012760903</c:v>
                </c:pt>
                <c:pt idx="12">
                  <c:v>75.456597548000005</c:v>
                </c:pt>
                <c:pt idx="13">
                  <c:v>76.713840500000003</c:v>
                </c:pt>
                <c:pt idx="14">
                  <c:v>76.813630548000006</c:v>
                </c:pt>
                <c:pt idx="15">
                  <c:v>76.935265866999998</c:v>
                </c:pt>
                <c:pt idx="16">
                  <c:v>77.133766613000006</c:v>
                </c:pt>
                <c:pt idx="17">
                  <c:v>78.026131433000003</c:v>
                </c:pt>
                <c:pt idx="18">
                  <c:v>78.820342676999999</c:v>
                </c:pt>
                <c:pt idx="19">
                  <c:v>78.829114290000007</c:v>
                </c:pt>
                <c:pt idx="20">
                  <c:v>80.274736899999994</c:v>
                </c:pt>
                <c:pt idx="21">
                  <c:v>80.857103547999998</c:v>
                </c:pt>
                <c:pt idx="22">
                  <c:v>83.229575967000002</c:v>
                </c:pt>
                <c:pt idx="23">
                  <c:v>83.969573839000006</c:v>
                </c:pt>
                <c:pt idx="24">
                  <c:v>82.896243515999998</c:v>
                </c:pt>
                <c:pt idx="25">
                  <c:v>84.136240000000001</c:v>
                </c:pt>
                <c:pt idx="26">
                  <c:v>84.905590000000004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Marketed production forecast (left axis)</c:v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numRef>
              <c:f>'Fig18'!$B$35:$B$82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'Fig18'!$D$35:$D$82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84.905590000000004</c:v>
                </c:pt>
                <c:pt idx="27">
                  <c:v>85.915109999999999</c:v>
                </c:pt>
                <c:pt idx="28">
                  <c:v>86.580259999999996</c:v>
                </c:pt>
                <c:pt idx="29">
                  <c:v>87.034760000000006</c:v>
                </c:pt>
                <c:pt idx="30">
                  <c:v>87.61524</c:v>
                </c:pt>
                <c:pt idx="31">
                  <c:v>88.340440000000001</c:v>
                </c:pt>
                <c:pt idx="32">
                  <c:v>88.73151</c:v>
                </c:pt>
                <c:pt idx="33">
                  <c:v>89.189930000000004</c:v>
                </c:pt>
                <c:pt idx="34">
                  <c:v>89.399199999999993</c:v>
                </c:pt>
                <c:pt idx="35">
                  <c:v>89.387289999999993</c:v>
                </c:pt>
                <c:pt idx="36">
                  <c:v>89.373570000000001</c:v>
                </c:pt>
                <c:pt idx="37">
                  <c:v>89.403009999999995</c:v>
                </c:pt>
                <c:pt idx="38">
                  <c:v>89.340100000000007</c:v>
                </c:pt>
                <c:pt idx="39">
                  <c:v>89.198840000000004</c:v>
                </c:pt>
                <c:pt idx="40">
                  <c:v>89.042010000000005</c:v>
                </c:pt>
                <c:pt idx="41">
                  <c:v>88.920320000000004</c:v>
                </c:pt>
                <c:pt idx="42">
                  <c:v>88.772120000000001</c:v>
                </c:pt>
                <c:pt idx="43">
                  <c:v>88.872680000000003</c:v>
                </c:pt>
                <c:pt idx="44">
                  <c:v>88.868390000000005</c:v>
                </c:pt>
                <c:pt idx="45">
                  <c:v>88.956620000000001</c:v>
                </c:pt>
                <c:pt idx="46">
                  <c:v>89.070589999999996</c:v>
                </c:pt>
                <c:pt idx="47">
                  <c:v>89.166399999999996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161296"/>
        <c:axId val="508161856"/>
      </c:lineChart>
      <c:dateAx>
        <c:axId val="508161296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 w="9525">
            <a:solidFill>
              <a:schemeClr val="tx1"/>
            </a:solidFill>
          </a:ln>
        </c:spPr>
        <c:crossAx val="50816185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8161856"/>
        <c:scaling>
          <c:orientation val="minMax"/>
          <c:max val="92"/>
          <c:min val="7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508161296"/>
        <c:crosses val="autoZero"/>
        <c:crossBetween val="between"/>
        <c:majorUnit val="2"/>
      </c:valAx>
      <c:catAx>
        <c:axId val="508162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9525">
            <a:solidFill>
              <a:schemeClr val="tx1"/>
            </a:solidFill>
          </a:ln>
        </c:spPr>
        <c:crossAx val="508162976"/>
        <c:crossesAt val="0"/>
        <c:auto val="1"/>
        <c:lblAlgn val="ctr"/>
        <c:lblOffset val="100"/>
        <c:noMultiLvlLbl val="0"/>
      </c:catAx>
      <c:valAx>
        <c:axId val="508162976"/>
        <c:scaling>
          <c:orientation val="minMax"/>
          <c:max val="8"/>
          <c:min val="-3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8162416"/>
        <c:crosses val="max"/>
        <c:crossBetween val="between"/>
        <c:majorUnit val="1"/>
        <c:minorUnit val="0.5"/>
      </c:valAx>
    </c:plotArea>
    <c:legend>
      <c:legendPos val="b"/>
      <c:layout>
        <c:manualLayout>
          <c:xMode val="edge"/>
          <c:yMode val="edge"/>
          <c:x val="1.1329437478851729E-2"/>
          <c:y val="0.7760965382286199"/>
          <c:w val="0.97354226020892731"/>
          <c:h val="0.1530994424513667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working natural gas in storage</a:t>
            </a:r>
          </a:p>
          <a:p>
            <a:pPr algn="l">
              <a:defRPr sz="1400"/>
            </a:pPr>
            <a:r>
              <a:rPr lang="en-US" sz="1000" b="0"/>
              <a:t>billion cubic feet</a:t>
            </a:r>
          </a:p>
        </c:rich>
      </c:tx>
      <c:layout>
        <c:manualLayout>
          <c:xMode val="edge"/>
          <c:yMode val="edge"/>
          <c:x val="9.2923854603644638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6593908667399767E-2"/>
          <c:y val="0.17117395828480017"/>
          <c:w val="0.81314639088917362"/>
          <c:h val="0.59641553681529458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'Fig19'!$A$40:$A$111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'Fig19'!$C$40:$C$111</c:f>
              <c:numCache>
                <c:formatCode>0.0</c:formatCode>
                <c:ptCount val="72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2889.8919999999998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2399.9740000000002</c:v>
                </c:pt>
                <c:pt idx="19">
                  <c:v>2768.3980000000001</c:v>
                </c:pt>
                <c:pt idx="20">
                  <c:v>3187.0160000000001</c:v>
                </c:pt>
                <c:pt idx="21">
                  <c:v>3587.27</c:v>
                </c:pt>
                <c:pt idx="22">
                  <c:v>3426.8679999999999</c:v>
                </c:pt>
                <c:pt idx="23">
                  <c:v>2889.8919999999998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2399.9740000000002</c:v>
                </c:pt>
                <c:pt idx="31">
                  <c:v>2768.3980000000001</c:v>
                </c:pt>
                <c:pt idx="32">
                  <c:v>3187.0160000000001</c:v>
                </c:pt>
                <c:pt idx="33">
                  <c:v>3587.27</c:v>
                </c:pt>
                <c:pt idx="34">
                  <c:v>3426.8679999999999</c:v>
                </c:pt>
                <c:pt idx="35">
                  <c:v>2889.8919999999998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2399.9740000000002</c:v>
                </c:pt>
                <c:pt idx="43">
                  <c:v>2768.3980000000001</c:v>
                </c:pt>
                <c:pt idx="44">
                  <c:v>3187.0160000000001</c:v>
                </c:pt>
                <c:pt idx="45">
                  <c:v>3587.27</c:v>
                </c:pt>
                <c:pt idx="46">
                  <c:v>3426.8679999999999</c:v>
                </c:pt>
                <c:pt idx="47">
                  <c:v>2889.8919999999998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2399.9740000000002</c:v>
                </c:pt>
                <c:pt idx="55">
                  <c:v>2768.3980000000001</c:v>
                </c:pt>
                <c:pt idx="56">
                  <c:v>3187.0160000000001</c:v>
                </c:pt>
                <c:pt idx="57">
                  <c:v>3587.27</c:v>
                </c:pt>
                <c:pt idx="58">
                  <c:v>3426.8679999999999</c:v>
                </c:pt>
                <c:pt idx="59">
                  <c:v>2889.8919999999998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2399.9740000000002</c:v>
                </c:pt>
                <c:pt idx="67">
                  <c:v>2768.3980000000001</c:v>
                </c:pt>
                <c:pt idx="68">
                  <c:v>3187.0160000000001</c:v>
                </c:pt>
                <c:pt idx="69">
                  <c:v>3587.27</c:v>
                </c:pt>
                <c:pt idx="70">
                  <c:v>3426.8679999999999</c:v>
                </c:pt>
                <c:pt idx="71">
                  <c:v>2889.8919999999998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'Fig19'!$A$40:$A$111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'Fig19'!$E$40:$E$111</c:f>
              <c:numCache>
                <c:formatCode>0.0</c:formatCode>
                <c:ptCount val="72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918.16499999999996</c:v>
                </c:pt>
                <c:pt idx="7">
                  <c:v>672.92699999999968</c:v>
                </c:pt>
                <c:pt idx="8">
                  <c:v>518.14499999999998</c:v>
                </c:pt>
                <c:pt idx="9">
                  <c:v>425.45299999999997</c:v>
                </c:pt>
                <c:pt idx="10">
                  <c:v>549.71300000000019</c:v>
                </c:pt>
                <c:pt idx="11">
                  <c:v>776.74000000000024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918.16499999999996</c:v>
                </c:pt>
                <c:pt idx="19">
                  <c:v>672.92699999999968</c:v>
                </c:pt>
                <c:pt idx="20">
                  <c:v>518.14499999999998</c:v>
                </c:pt>
                <c:pt idx="21">
                  <c:v>425.45299999999997</c:v>
                </c:pt>
                <c:pt idx="22">
                  <c:v>549.71300000000019</c:v>
                </c:pt>
                <c:pt idx="23">
                  <c:v>776.74000000000024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918.16499999999996</c:v>
                </c:pt>
                <c:pt idx="31">
                  <c:v>672.92699999999968</c:v>
                </c:pt>
                <c:pt idx="32">
                  <c:v>518.14499999999998</c:v>
                </c:pt>
                <c:pt idx="33">
                  <c:v>425.45299999999997</c:v>
                </c:pt>
                <c:pt idx="34">
                  <c:v>549.71300000000019</c:v>
                </c:pt>
                <c:pt idx="35">
                  <c:v>776.74000000000024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918.16499999999996</c:v>
                </c:pt>
                <c:pt idx="43">
                  <c:v>672.92699999999968</c:v>
                </c:pt>
                <c:pt idx="44">
                  <c:v>518.14499999999998</c:v>
                </c:pt>
                <c:pt idx="45">
                  <c:v>425.45299999999997</c:v>
                </c:pt>
                <c:pt idx="46">
                  <c:v>549.71300000000019</c:v>
                </c:pt>
                <c:pt idx="47">
                  <c:v>776.74000000000024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918.16499999999996</c:v>
                </c:pt>
                <c:pt idx="55">
                  <c:v>672.92699999999968</c:v>
                </c:pt>
                <c:pt idx="56">
                  <c:v>518.14499999999998</c:v>
                </c:pt>
                <c:pt idx="57">
                  <c:v>425.45299999999997</c:v>
                </c:pt>
                <c:pt idx="58">
                  <c:v>549.71300000000019</c:v>
                </c:pt>
                <c:pt idx="59">
                  <c:v>776.74000000000024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918.16499999999996</c:v>
                </c:pt>
                <c:pt idx="67">
                  <c:v>672.92699999999968</c:v>
                </c:pt>
                <c:pt idx="68">
                  <c:v>518.14499999999998</c:v>
                </c:pt>
                <c:pt idx="69">
                  <c:v>425.45299999999997</c:v>
                </c:pt>
                <c:pt idx="70">
                  <c:v>549.71300000000019</c:v>
                </c:pt>
                <c:pt idx="71">
                  <c:v>776.74000000000024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738368"/>
        <c:axId val="508738928"/>
      </c:areaChart>
      <c:barChart>
        <c:barDir val="col"/>
        <c:grouping val="clustered"/>
        <c:varyColors val="0"/>
        <c:ser>
          <c:idx val="3"/>
          <c:order val="4"/>
          <c:tx>
            <c:v>Deviation from average</c:v>
          </c:tx>
          <c:spPr>
            <a:solidFill>
              <a:schemeClr val="accent3"/>
            </a:solidFill>
          </c:spPr>
          <c:invertIfNegative val="0"/>
          <c:val>
            <c:numRef>
              <c:f>'Fig19'!$G$40:$G$111</c:f>
              <c:numCache>
                <c:formatCode>0.0%</c:formatCode>
                <c:ptCount val="72"/>
                <c:pt idx="0">
                  <c:v>-0.23567825364502937</c:v>
                </c:pt>
                <c:pt idx="1">
                  <c:v>-0.39008445490393162</c:v>
                </c:pt>
                <c:pt idx="2">
                  <c:v>-0.50147717573628814</c:v>
                </c:pt>
                <c:pt idx="3">
                  <c:v>-0.44761798399781849</c:v>
                </c:pt>
                <c:pt idx="4">
                  <c:v>-0.33840913267770212</c:v>
                </c:pt>
                <c:pt idx="5">
                  <c:v>-0.25105389663346844</c:v>
                </c:pt>
                <c:pt idx="6">
                  <c:v>-0.18003917678594694</c:v>
                </c:pt>
                <c:pt idx="7">
                  <c:v>-0.13019039556571477</c:v>
                </c:pt>
                <c:pt idx="8">
                  <c:v>-9.6583498339955831E-2</c:v>
                </c:pt>
                <c:pt idx="9">
                  <c:v>-6.4659422681472623E-2</c:v>
                </c:pt>
                <c:pt idx="10">
                  <c:v>-8.214706472073996E-2</c:v>
                </c:pt>
                <c:pt idx="11">
                  <c:v>-2.0101443059907242E-2</c:v>
                </c:pt>
                <c:pt idx="12">
                  <c:v>-4.4213258299441005E-2</c:v>
                </c:pt>
                <c:pt idx="13">
                  <c:v>-0.1534544821705015</c:v>
                </c:pt>
                <c:pt idx="14">
                  <c:v>-0.14434175344243061</c:v>
                </c:pt>
                <c:pt idx="15">
                  <c:v>-7.1186200467668659E-2</c:v>
                </c:pt>
                <c:pt idx="16">
                  <c:v>-2.2435067294089617E-2</c:v>
                </c:pt>
                <c:pt idx="17">
                  <c:v>-1.165031836301289E-2</c:v>
                </c:pt>
                <c:pt idx="18">
                  <c:v>-8.580299667496627E-4</c:v>
                </c:pt>
                <c:pt idx="19">
                  <c:v>1.849581520862098E-2</c:v>
                </c:pt>
                <c:pt idx="20">
                  <c:v>2.4475405934432759E-2</c:v>
                </c:pt>
                <c:pt idx="21">
                  <c:v>2.7905208086011601E-2</c:v>
                </c:pt>
                <c:pt idx="22">
                  <c:v>5.1760703656859475E-2</c:v>
                </c:pt>
                <c:pt idx="23">
                  <c:v>0.14379926208028793</c:v>
                </c:pt>
                <c:pt idx="24">
                  <c:v>0.16661626571171673</c:v>
                </c:pt>
                <c:pt idx="25">
                  <c:v>0.2881006932680148</c:v>
                </c:pt>
                <c:pt idx="26">
                  <c:v>0.44578771444285126</c:v>
                </c:pt>
                <c:pt idx="27">
                  <c:v>0.37039307400244859</c:v>
                </c:pt>
                <c:pt idx="28">
                  <c:v>0.26778089779589953</c:v>
                </c:pt>
                <c:pt idx="29">
                  <c:v>0.18982597718798666</c:v>
                </c:pt>
                <c:pt idx="30">
                  <c:v>0.13365560876020099</c:v>
                </c:pt>
                <c:pt idx="31">
                  <c:v>8.1238151804695846E-2</c:v>
                </c:pt>
                <c:pt idx="32">
                  <c:v>5.02939391290258E-2</c:v>
                </c:pt>
                <c:pt idx="33">
                  <c:v>4.6272694120970348E-2</c:v>
                </c:pt>
                <c:pt idx="34">
                  <c:v>6.5088163076527872E-2</c:v>
                </c:pt>
                <c:pt idx="35">
                  <c:v>2.8475754948964704E-2</c:v>
                </c:pt>
                <c:pt idx="36">
                  <c:v>4.1503439309282353E-2</c:v>
                </c:pt>
                <c:pt idx="37">
                  <c:v>0.18840281820629823</c:v>
                </c:pt>
                <c:pt idx="38">
                  <c:v>0.19994782812775647</c:v>
                </c:pt>
                <c:pt idx="39">
                  <c:v>0.18742915738717603</c:v>
                </c:pt>
                <c:pt idx="40">
                  <c:v>0.12305265992229875</c:v>
                </c:pt>
                <c:pt idx="41">
                  <c:v>8.597941225875938E-2</c:v>
                </c:pt>
                <c:pt idx="42">
                  <c:v>4.3851501572941043E-2</c:v>
                </c:pt>
                <c:pt idx="43">
                  <c:v>2.1268563115220074E-2</c:v>
                </c:pt>
                <c:pt idx="44">
                  <c:v>1.1391948357150739E-2</c:v>
                </c:pt>
                <c:pt idx="45">
                  <c:v>-4.7572842215410915E-3</c:v>
                </c:pt>
                <c:pt idx="46">
                  <c:v>-3.5563818841688466E-4</c:v>
                </c:pt>
                <c:pt idx="47">
                  <c:v>-5.3670189144177538E-2</c:v>
                </c:pt>
                <c:pt idx="48">
                  <c:v>-0.15055358195933821</c:v>
                </c:pt>
                <c:pt idx="49">
                  <c:v>-0.14940931870577356</c:v>
                </c:pt>
                <c:pt idx="50">
                  <c:v>-0.19459875748138955</c:v>
                </c:pt>
                <c:pt idx="51">
                  <c:v>-0.15262781610555276</c:v>
                </c:pt>
                <c:pt idx="52">
                  <c:v>-0.11781658567441544</c:v>
                </c:pt>
                <c:pt idx="53">
                  <c:v>-9.139063865079089E-2</c:v>
                </c:pt>
                <c:pt idx="54">
                  <c:v>-6.8695490378441471E-2</c:v>
                </c:pt>
                <c:pt idx="55">
                  <c:v>-5.2180821997690585E-2</c:v>
                </c:pt>
                <c:pt idx="56">
                  <c:v>-3.1240479024344681E-2</c:v>
                </c:pt>
                <c:pt idx="57">
                  <c:v>-1.7817952880009091E-2</c:v>
                </c:pt>
                <c:pt idx="58">
                  <c:v>1.1964956433918594E-3</c:v>
                </c:pt>
                <c:pt idx="59">
                  <c:v>5.9699399225194849E-3</c:v>
                </c:pt>
                <c:pt idx="60">
                  <c:v>-1.8301899708346836E-2</c:v>
                </c:pt>
                <c:pt idx="61">
                  <c:v>-2.2088940678056446E-2</c:v>
                </c:pt>
                <c:pt idx="62">
                  <c:v>3.8439249250712404E-3</c:v>
                </c:pt>
                <c:pt idx="63">
                  <c:v>6.6102678056669806E-3</c:v>
                </c:pt>
                <c:pt idx="64">
                  <c:v>-3.3123480059664701E-3</c:v>
                </c:pt>
                <c:pt idx="65">
                  <c:v>-1.8209980440891282E-2</c:v>
                </c:pt>
                <c:pt idx="66">
                  <c:v>-2.6901292798404253E-2</c:v>
                </c:pt>
                <c:pt idx="67">
                  <c:v>-3.5889003617988413E-2</c:v>
                </c:pt>
                <c:pt idx="68">
                  <c:v>-4.4178234138302797E-2</c:v>
                </c:pt>
                <c:pt idx="69">
                  <c:v>-5.2099894051384599E-2</c:v>
                </c:pt>
                <c:pt idx="70">
                  <c:v>-5.1614087943394171E-2</c:v>
                </c:pt>
                <c:pt idx="71">
                  <c:v>-8.2642066514593937E-2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08739488"/>
        <c:axId val="508740048"/>
      </c:bar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'Fig19'!$A$40:$A$111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'Fig19'!$B$40:$B$111</c:f>
              <c:numCache>
                <c:formatCode>0.0</c:formatCode>
                <c:ptCount val="72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2622.9960000000001</c:v>
                </c:pt>
                <c:pt idx="37">
                  <c:v>2338.14</c:v>
                </c:pt>
                <c:pt idx="38">
                  <c:v>2063.5509999999999</c:v>
                </c:pt>
                <c:pt idx="39">
                  <c:v>2292.346</c:v>
                </c:pt>
                <c:pt idx="40">
                  <c:v>2627.64</c:v>
                </c:pt>
                <c:pt idx="41">
                  <c:v>2907.9589999999998</c:v>
                </c:pt>
                <c:pt idx="42">
                  <c:v>3055.288</c:v>
                </c:pt>
                <c:pt idx="43">
                  <c:v>3250.4560000000001</c:v>
                </c:pt>
                <c:pt idx="44">
                  <c:v>3567.9250000000002</c:v>
                </c:pt>
                <c:pt idx="45">
                  <c:v>3817.01</c:v>
                </c:pt>
                <c:pt idx="46">
                  <c:v>3732.2420000000002</c:v>
                </c:pt>
                <c:pt idx="47">
                  <c:v>3033.6120000000001</c:v>
                </c:pt>
                <c:pt idx="48">
                  <c:v>2139.306</c:v>
                </c:pt>
                <c:pt idx="49">
                  <c:v>1673.5067143000001</c:v>
                </c:pt>
                <c:pt idx="50">
                  <c:v>1385.049</c:v>
                </c:pt>
                <c:pt idx="51">
                  <c:v>1635.8620000000001</c:v>
                </c:pt>
                <c:pt idx="52">
                  <c:v>2064.0709999999999</c:v>
                </c:pt>
                <c:pt idx="53">
                  <c:v>2433.0100000000002</c:v>
                </c:pt>
                <c:pt idx="54">
                  <c:v>2725.87</c:v>
                </c:pt>
                <c:pt idx="55">
                  <c:v>3016.6840000000002</c:v>
                </c:pt>
                <c:pt idx="56">
                  <c:v>3417.529</c:v>
                </c:pt>
                <c:pt idx="57">
                  <c:v>3766.9189999999999</c:v>
                </c:pt>
                <c:pt idx="58">
                  <c:v>3738.0369999999998</c:v>
                </c:pt>
                <c:pt idx="59">
                  <c:v>3224.7979999999998</c:v>
                </c:pt>
                <c:pt idx="60">
                  <c:v>2472.3780000000002</c:v>
                </c:pt>
                <c:pt idx="61">
                  <c:v>1924.0050000000001</c:v>
                </c:pt>
                <c:pt idx="62">
                  <c:v>1726.3109999999999</c:v>
                </c:pt>
                <c:pt idx="63">
                  <c:v>1943.2729999999999</c:v>
                </c:pt>
                <c:pt idx="64">
                  <c:v>2331.98</c:v>
                </c:pt>
                <c:pt idx="65">
                  <c:v>2628.9679999999998</c:v>
                </c:pt>
                <c:pt idx="66">
                  <c:v>2848.1990000000001</c:v>
                </c:pt>
                <c:pt idx="67">
                  <c:v>3068.5369999999998</c:v>
                </c:pt>
                <c:pt idx="68">
                  <c:v>3371.8879999999999</c:v>
                </c:pt>
                <c:pt idx="69">
                  <c:v>3635.4389999999999</c:v>
                </c:pt>
                <c:pt idx="70">
                  <c:v>3540.8649999999998</c:v>
                </c:pt>
                <c:pt idx="71">
                  <c:v>2940.7379999999998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38368"/>
        <c:axId val="508738928"/>
      </c:lineChart>
      <c:scatterChart>
        <c:scatterStyle val="lineMarker"/>
        <c:varyColors val="0"/>
        <c:ser>
          <c:idx val="4"/>
          <c:order val="3"/>
          <c:tx>
            <c:strRef>
              <c:f>'Fig19'!$B$116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5.7019579869589387E-2"/>
                  <c:y val="2.48508685158073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'Fig19'!$A$117:$A$118</c:f>
              <c:numCache>
                <c:formatCode>General</c:formatCode>
                <c:ptCount val="2"/>
                <c:pt idx="0">
                  <c:v>51.5</c:v>
                </c:pt>
                <c:pt idx="1">
                  <c:v>51.5</c:v>
                </c:pt>
              </c:numCache>
            </c:numRef>
          </c:xVal>
          <c:yVal>
            <c:numRef>
              <c:f>'Fig19'!$B$117:$B$118</c:f>
              <c:numCache>
                <c:formatCode>0%</c:formatCode>
                <c:ptCount val="2"/>
                <c:pt idx="0">
                  <c:v>-0.6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739488"/>
        <c:axId val="508740048"/>
      </c:scatterChart>
      <c:dateAx>
        <c:axId val="508738368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low"/>
        <c:spPr>
          <a:ln w="9525">
            <a:solidFill>
              <a:schemeClr val="tx1"/>
            </a:solidFill>
          </a:ln>
        </c:spPr>
        <c:crossAx val="508738928"/>
        <c:crossesAt val="-4000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8738928"/>
        <c:scaling>
          <c:orientation val="minMax"/>
          <c:max val="5000"/>
          <c:min val="-4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508738368"/>
        <c:crosses val="autoZero"/>
        <c:crossBetween val="between"/>
      </c:valAx>
      <c:catAx>
        <c:axId val="508739488"/>
        <c:scaling>
          <c:orientation val="minMax"/>
        </c:scaling>
        <c:delete val="0"/>
        <c:axPos val="b"/>
        <c:majorTickMark val="cross"/>
        <c:minorTickMark val="none"/>
        <c:tickLblPos val="none"/>
        <c:spPr>
          <a:ln>
            <a:solidFill>
              <a:srgbClr val="000000"/>
            </a:solidFill>
          </a:ln>
        </c:spPr>
        <c:crossAx val="508740048"/>
        <c:crossesAt val="0"/>
        <c:auto val="0"/>
        <c:lblAlgn val="ctr"/>
        <c:lblOffset val="100"/>
        <c:tickMarkSkip val="12"/>
        <c:noMultiLvlLbl val="0"/>
      </c:catAx>
      <c:valAx>
        <c:axId val="508740048"/>
        <c:scaling>
          <c:orientation val="minMax"/>
          <c:max val="1.2"/>
          <c:min val="-0.60000000000000009"/>
        </c:scaling>
        <c:delete val="0"/>
        <c:axPos val="r"/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508739488"/>
        <c:crosses val="max"/>
        <c:crossBetween val="between"/>
      </c:valAx>
      <c:spPr>
        <a:noFill/>
        <a:ln w="25400">
          <a:noFill/>
        </a:ln>
      </c:spPr>
    </c:plotArea>
    <c:legend>
      <c:legendPos val="l"/>
      <c:legendEntry>
        <c:idx val="0"/>
        <c:delete val="1"/>
      </c:legendEntry>
      <c:legendEntry>
        <c:idx val="1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36933797909407667"/>
          <c:y val="0.62929102203933052"/>
          <c:w val="0.30980255516842714"/>
          <c:h val="0.12673158458742953"/>
        </c:manualLayout>
      </c:layout>
      <c:overlay val="1"/>
    </c:legend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coal consumption</a:t>
            </a:r>
          </a:p>
          <a:p>
            <a:pPr algn="l">
              <a:defRPr sz="1400"/>
            </a:pPr>
            <a:r>
              <a:rPr lang="en-US" sz="1000" b="0"/>
              <a:t>million short tons (MMst)</a:t>
            </a:r>
          </a:p>
        </c:rich>
      </c:tx>
      <c:layout>
        <c:manualLayout>
          <c:xMode val="edge"/>
          <c:yMode val="edge"/>
          <c:x val="9.9809318706957067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9993643956904952E-2"/>
          <c:y val="0.17117395828480017"/>
          <c:w val="0.85242479305471464"/>
          <c:h val="0.52735684666635596"/>
        </c:manualLayout>
      </c:layout>
      <c:barChart>
        <c:barDir val="col"/>
        <c:grouping val="clustered"/>
        <c:varyColors val="0"/>
        <c:ser>
          <c:idx val="2"/>
          <c:order val="2"/>
          <c:tx>
            <c:v>Electric power (right axis)</c:v>
          </c:tx>
          <c:spPr>
            <a:solidFill>
              <a:srgbClr val="0096D7"/>
            </a:solidFill>
          </c:spPr>
          <c:invertIfNegative val="0"/>
          <c:cat>
            <c:numRef>
              <c:f>'Fig20'!$J$26:$M$26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'Fig20'!$J$27:$M$27</c:f>
              <c:numCache>
                <c:formatCode>0.0</c:formatCode>
                <c:ptCount val="4"/>
                <c:pt idx="0">
                  <c:v>-59.889596359999928</c:v>
                </c:pt>
                <c:pt idx="1">
                  <c:v>-13.806249820000062</c:v>
                </c:pt>
                <c:pt idx="2">
                  <c:v>-29.307166709999933</c:v>
                </c:pt>
                <c:pt idx="3">
                  <c:v>-1.1486597900000106</c:v>
                </c:pt>
              </c:numCache>
            </c:numRef>
          </c:val>
        </c:ser>
        <c:ser>
          <c:idx val="3"/>
          <c:order val="3"/>
          <c:tx>
            <c:v>Retail and general industry (right axis)</c:v>
          </c:tx>
          <c:invertIfNegative val="0"/>
          <c:cat>
            <c:numRef>
              <c:f>'Fig20'!$B$36:$B$83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'Fig20'!$J$28:$M$28</c:f>
              <c:numCache>
                <c:formatCode>0.0</c:formatCode>
                <c:ptCount val="4"/>
                <c:pt idx="0">
                  <c:v>-3.930703887</c:v>
                </c:pt>
                <c:pt idx="1">
                  <c:v>-1.3577470289999951</c:v>
                </c:pt>
                <c:pt idx="2">
                  <c:v>-1.4650706769999999</c:v>
                </c:pt>
                <c:pt idx="3">
                  <c:v>-0.22437737999999996</c:v>
                </c:pt>
              </c:numCache>
            </c:numRef>
          </c:val>
        </c:ser>
        <c:ser>
          <c:idx val="4"/>
          <c:order val="4"/>
          <c:tx>
            <c:v>Coke plants (right axis)</c:v>
          </c:tx>
          <c:spPr>
            <a:solidFill>
              <a:schemeClr val="accent3"/>
            </a:solidFill>
          </c:spPr>
          <c:invertIfNegative val="0"/>
          <c:cat>
            <c:numRef>
              <c:f>'Fig20'!$B$36:$B$83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'Fig20'!$J$29:$M$29</c:f>
              <c:numCache>
                <c:formatCode>0.0</c:formatCode>
                <c:ptCount val="4"/>
                <c:pt idx="0">
                  <c:v>-3.2236890470000006</c:v>
                </c:pt>
                <c:pt idx="1">
                  <c:v>1.0525759509999979</c:v>
                </c:pt>
                <c:pt idx="2">
                  <c:v>1.0737070529999997</c:v>
                </c:pt>
                <c:pt idx="3">
                  <c:v>-0.42182299999999984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747328"/>
        <c:axId val="508747888"/>
      </c:barChart>
      <c:lineChart>
        <c:grouping val="standard"/>
        <c:varyColors val="0"/>
        <c:ser>
          <c:idx val="0"/>
          <c:order val="0"/>
          <c:tx>
            <c:v>Total consumption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'Fig20'!$B$36:$B$83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'Fig20'!$C$36:$C$83</c:f>
              <c:numCache>
                <c:formatCode>#,##0.00</c:formatCode>
                <c:ptCount val="48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67.960446341999997</c:v>
                </c:pt>
                <c:pt idx="13">
                  <c:v>52.299227389999999</c:v>
                </c:pt>
                <c:pt idx="14">
                  <c:v>53.222291845999997</c:v>
                </c:pt>
                <c:pt idx="15">
                  <c:v>48.527414317999998</c:v>
                </c:pt>
                <c:pt idx="16">
                  <c:v>55.176011076999998</c:v>
                </c:pt>
                <c:pt idx="17">
                  <c:v>63.138092950000001</c:v>
                </c:pt>
                <c:pt idx="18">
                  <c:v>74.349761563000001</c:v>
                </c:pt>
                <c:pt idx="19">
                  <c:v>70.397825384000001</c:v>
                </c:pt>
                <c:pt idx="20">
                  <c:v>59.149449279999999</c:v>
                </c:pt>
                <c:pt idx="21">
                  <c:v>54.69020012</c:v>
                </c:pt>
                <c:pt idx="22">
                  <c:v>55.154856449</c:v>
                </c:pt>
                <c:pt idx="23">
                  <c:v>62.893692784999999</c:v>
                </c:pt>
                <c:pt idx="24">
                  <c:v>69.379991055000005</c:v>
                </c:pt>
                <c:pt idx="25">
                  <c:v>51.676531199999999</c:v>
                </c:pt>
                <c:pt idx="26">
                  <c:v>53.16051461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Consumption forecast (left axis)</c:v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numRef>
              <c:f>'Fig20'!$B$36:$B$83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'Fig20'!$D$36:$D$83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53.16051461</c:v>
                </c:pt>
                <c:pt idx="27">
                  <c:v>44.576819999999998</c:v>
                </c:pt>
                <c:pt idx="28">
                  <c:v>51.43394</c:v>
                </c:pt>
                <c:pt idx="29">
                  <c:v>58.40616</c:v>
                </c:pt>
                <c:pt idx="30">
                  <c:v>68.167400000000001</c:v>
                </c:pt>
                <c:pt idx="31">
                  <c:v>69.374639999999999</c:v>
                </c:pt>
                <c:pt idx="32">
                  <c:v>55.486109999999996</c:v>
                </c:pt>
                <c:pt idx="33">
                  <c:v>52.827509999999997</c:v>
                </c:pt>
                <c:pt idx="34">
                  <c:v>51.705170000000003</c:v>
                </c:pt>
                <c:pt idx="35">
                  <c:v>61.065980000000003</c:v>
                </c:pt>
                <c:pt idx="36">
                  <c:v>67.389219999999995</c:v>
                </c:pt>
                <c:pt idx="37">
                  <c:v>55.216209999999997</c:v>
                </c:pt>
                <c:pt idx="38">
                  <c:v>53.408589999999997</c:v>
                </c:pt>
                <c:pt idx="39">
                  <c:v>45.27073</c:v>
                </c:pt>
                <c:pt idx="40">
                  <c:v>50.771479999999997</c:v>
                </c:pt>
                <c:pt idx="41">
                  <c:v>59.08381</c:v>
                </c:pt>
                <c:pt idx="42">
                  <c:v>68.147080000000003</c:v>
                </c:pt>
                <c:pt idx="43">
                  <c:v>68.69838</c:v>
                </c:pt>
                <c:pt idx="44">
                  <c:v>54.365560000000002</c:v>
                </c:pt>
                <c:pt idx="45">
                  <c:v>52.385649999999998</c:v>
                </c:pt>
                <c:pt idx="46">
                  <c:v>51.490009999999998</c:v>
                </c:pt>
                <c:pt idx="47">
                  <c:v>59.239150000000002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46208"/>
        <c:axId val="508746768"/>
      </c:lineChart>
      <c:dateAx>
        <c:axId val="508746208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 w="9525">
            <a:solidFill>
              <a:schemeClr val="tx1"/>
            </a:solidFill>
          </a:ln>
        </c:spPr>
        <c:crossAx val="50874676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8746768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508746208"/>
        <c:crosses val="autoZero"/>
        <c:crossBetween val="between"/>
        <c:majorUnit val="10"/>
        <c:minorUnit val="4"/>
      </c:valAx>
      <c:catAx>
        <c:axId val="5087473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 w="9525">
            <a:solidFill>
              <a:schemeClr val="tx1"/>
            </a:solidFill>
          </a:ln>
        </c:spPr>
        <c:crossAx val="508747888"/>
        <c:crossesAt val="0"/>
        <c:auto val="1"/>
        <c:lblAlgn val="ctr"/>
        <c:lblOffset val="100"/>
        <c:noMultiLvlLbl val="0"/>
      </c:catAx>
      <c:valAx>
        <c:axId val="508747888"/>
        <c:scaling>
          <c:orientation val="minMax"/>
          <c:max val="80"/>
          <c:min val="-120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8747328"/>
        <c:crosses val="max"/>
        <c:crossBetween val="between"/>
      </c:valAx>
    </c:plotArea>
    <c:legend>
      <c:legendPos val="b"/>
      <c:layout>
        <c:manualLayout>
          <c:xMode val="edge"/>
          <c:yMode val="edge"/>
          <c:x val="5.0066476733144134E-2"/>
          <c:y val="0.78034203401740132"/>
          <c:w val="0.9074643874643874"/>
          <c:h val="0.13041912083824544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coal production</a:t>
            </a:r>
          </a:p>
          <a:p>
            <a:pPr algn="l">
              <a:defRPr sz="1400"/>
            </a:pPr>
            <a:r>
              <a:rPr lang="en-US" sz="1000" b="0"/>
              <a:t>million short tons (MMst)</a:t>
            </a:r>
          </a:p>
        </c:rich>
      </c:tx>
      <c:layout>
        <c:manualLayout>
          <c:xMode val="edge"/>
          <c:yMode val="edge"/>
          <c:x val="9.0218423551757208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9993643956904952E-2"/>
          <c:y val="0.17117395828480017"/>
          <c:w val="0.85813437954402028"/>
          <c:h val="0.52830700896115756"/>
        </c:manualLayout>
      </c:layout>
      <c:barChart>
        <c:barDir val="col"/>
        <c:grouping val="clustered"/>
        <c:varyColors val="0"/>
        <c:ser>
          <c:idx val="2"/>
          <c:order val="2"/>
          <c:tx>
            <c:v>Western region (right axis)</c:v>
          </c:tx>
          <c:spPr>
            <a:solidFill>
              <a:schemeClr val="accent1"/>
            </a:solidFill>
          </c:spPr>
          <c:invertIfNegative val="0"/>
          <c:cat>
            <c:numRef>
              <c:f>'Fig21'!$J$26:$M$26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'Fig21'!$J$27:$M$27</c:f>
              <c:numCache>
                <c:formatCode>0.0</c:formatCode>
                <c:ptCount val="4"/>
                <c:pt idx="0">
                  <c:v>-103.42228999999998</c:v>
                </c:pt>
                <c:pt idx="1">
                  <c:v>26.249821999999995</c:v>
                </c:pt>
                <c:pt idx="2">
                  <c:v>-9.9794840000000136</c:v>
                </c:pt>
                <c:pt idx="3">
                  <c:v>11.682663999999988</c:v>
                </c:pt>
              </c:numCache>
            </c:numRef>
          </c:val>
        </c:ser>
        <c:ser>
          <c:idx val="3"/>
          <c:order val="3"/>
          <c:tx>
            <c:v>Appalachian region (right axis)</c:v>
          </c:tx>
          <c:spPr>
            <a:solidFill>
              <a:schemeClr val="accent4"/>
            </a:solidFill>
          </c:spPr>
          <c:invertIfNegative val="0"/>
          <c:cat>
            <c:numRef>
              <c:f>'Fig21'!$B$36:$B$83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'Fig21'!$J$28:$M$28</c:f>
              <c:numCache>
                <c:formatCode>0.0</c:formatCode>
                <c:ptCount val="4"/>
                <c:pt idx="0">
                  <c:v>-41.681308999999999</c:v>
                </c:pt>
                <c:pt idx="1">
                  <c:v>18.174505000000011</c:v>
                </c:pt>
                <c:pt idx="2">
                  <c:v>-25.483236000000005</c:v>
                </c:pt>
                <c:pt idx="3">
                  <c:v>-10.140670999999998</c:v>
                </c:pt>
              </c:numCache>
            </c:numRef>
          </c:val>
        </c:ser>
        <c:ser>
          <c:idx val="4"/>
          <c:order val="4"/>
          <c:tx>
            <c:v>Interior region (right axis)</c:v>
          </c:tx>
          <c:spPr>
            <a:solidFill>
              <a:schemeClr val="accent3"/>
            </a:solidFill>
          </c:spPr>
          <c:invertIfNegative val="0"/>
          <c:cat>
            <c:numRef>
              <c:f>'Fig21'!$B$36:$B$83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'Fig21'!$J$29:$M$29</c:f>
              <c:numCache>
                <c:formatCode>0.0</c:formatCode>
                <c:ptCount val="4"/>
                <c:pt idx="0">
                  <c:v>-23.472466000000026</c:v>
                </c:pt>
                <c:pt idx="1">
                  <c:v>1.3294280000000072</c:v>
                </c:pt>
                <c:pt idx="2">
                  <c:v>-0.35114199999998164</c:v>
                </c:pt>
                <c:pt idx="3">
                  <c:v>8.2359659999999906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166688"/>
        <c:axId val="509167248"/>
      </c:barChart>
      <c:lineChart>
        <c:grouping val="standard"/>
        <c:varyColors val="0"/>
        <c:ser>
          <c:idx val="0"/>
          <c:order val="0"/>
          <c:tx>
            <c:v>Total production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'Fig21'!$B$36:$B$83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'Fig21'!$C$36:$C$83</c:f>
              <c:numCache>
                <c:formatCode>#,##0.00</c:formatCode>
                <c:ptCount val="48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68.377663999999996</c:v>
                </c:pt>
                <c:pt idx="13">
                  <c:v>64.354432000000003</c:v>
                </c:pt>
                <c:pt idx="14">
                  <c:v>64.300555000000003</c:v>
                </c:pt>
                <c:pt idx="15">
                  <c:v>58.748719999999999</c:v>
                </c:pt>
                <c:pt idx="16">
                  <c:v>62.110104</c:v>
                </c:pt>
                <c:pt idx="17">
                  <c:v>66.223313000000005</c:v>
                </c:pt>
                <c:pt idx="18">
                  <c:v>62.876919999999998</c:v>
                </c:pt>
                <c:pt idx="19">
                  <c:v>70.482042000000007</c:v>
                </c:pt>
                <c:pt idx="20">
                  <c:v>62.802154999999999</c:v>
                </c:pt>
                <c:pt idx="21">
                  <c:v>66.336682999999994</c:v>
                </c:pt>
                <c:pt idx="22">
                  <c:v>64.315301000000005</c:v>
                </c:pt>
                <c:pt idx="23">
                  <c:v>63.190364000000002</c:v>
                </c:pt>
                <c:pt idx="24">
                  <c:v>63.112637999999997</c:v>
                </c:pt>
                <c:pt idx="25">
                  <c:v>61.308369999999996</c:v>
                </c:pt>
                <c:pt idx="26">
                  <c:v>66.675927999999999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Production forecast (left axis)</c:v>
          </c:tx>
          <c:spPr>
            <a:ln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'Fig21'!$B$36:$B$83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'Fig21'!$D$36:$D$83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66.675927999999999</c:v>
                </c:pt>
                <c:pt idx="27">
                  <c:v>50.257950000000001</c:v>
                </c:pt>
                <c:pt idx="28">
                  <c:v>57.385359999999999</c:v>
                </c:pt>
                <c:pt idx="29">
                  <c:v>57.993220000000001</c:v>
                </c:pt>
                <c:pt idx="30">
                  <c:v>65.749650000000003</c:v>
                </c:pt>
                <c:pt idx="31">
                  <c:v>68.357460000000003</c:v>
                </c:pt>
                <c:pt idx="32">
                  <c:v>59.603720000000003</c:v>
                </c:pt>
                <c:pt idx="33">
                  <c:v>63.170169999999999</c:v>
                </c:pt>
                <c:pt idx="34">
                  <c:v>60.714579999999998</c:v>
                </c:pt>
                <c:pt idx="35">
                  <c:v>63.975320000000004</c:v>
                </c:pt>
                <c:pt idx="36">
                  <c:v>69.672120000000007</c:v>
                </c:pt>
                <c:pt idx="37">
                  <c:v>59.488</c:v>
                </c:pt>
                <c:pt idx="38">
                  <c:v>65.233310000000003</c:v>
                </c:pt>
                <c:pt idx="39">
                  <c:v>49.12623</c:v>
                </c:pt>
                <c:pt idx="40">
                  <c:v>57.885730000000002</c:v>
                </c:pt>
                <c:pt idx="41">
                  <c:v>58.485689999999998</c:v>
                </c:pt>
                <c:pt idx="42">
                  <c:v>70.533169999999998</c:v>
                </c:pt>
                <c:pt idx="43">
                  <c:v>71.012330000000006</c:v>
                </c:pt>
                <c:pt idx="44">
                  <c:v>56.809809999999999</c:v>
                </c:pt>
                <c:pt idx="45">
                  <c:v>64.361469999999997</c:v>
                </c:pt>
                <c:pt idx="46">
                  <c:v>62.070799999999998</c:v>
                </c:pt>
                <c:pt idx="47">
                  <c:v>63.403669999999998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753488"/>
        <c:axId val="508754048"/>
      </c:lineChart>
      <c:dateAx>
        <c:axId val="508753488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>
            <a:solidFill>
              <a:schemeClr val="tx1"/>
            </a:solidFill>
          </a:ln>
        </c:spPr>
        <c:crossAx val="50875404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8754048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508753488"/>
        <c:crosses val="autoZero"/>
        <c:crossBetween val="between"/>
        <c:majorUnit val="10"/>
      </c:valAx>
      <c:catAx>
        <c:axId val="509166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509167248"/>
        <c:crossesAt val="0"/>
        <c:auto val="1"/>
        <c:lblAlgn val="ctr"/>
        <c:lblOffset val="100"/>
        <c:noMultiLvlLbl val="0"/>
      </c:catAx>
      <c:valAx>
        <c:axId val="509167248"/>
        <c:scaling>
          <c:orientation val="minMax"/>
          <c:max val="120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9166688"/>
        <c:crosses val="max"/>
        <c:crossBetween val="between"/>
        <c:majorUnit val="30"/>
      </c:valAx>
    </c:plotArea>
    <c:legend>
      <c:legendPos val="b"/>
      <c:layout>
        <c:manualLayout>
          <c:xMode val="edge"/>
          <c:yMode val="edge"/>
          <c:x val="6.8653369548318674E-2"/>
          <c:y val="0.78692695957384062"/>
          <c:w val="0.87388414055080865"/>
          <c:h val="0.13041912083824544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electric power coal stocks</a:t>
            </a:r>
          </a:p>
          <a:p>
            <a:pPr algn="l">
              <a:defRPr/>
            </a:pPr>
            <a:r>
              <a:rPr lang="en-US" sz="1000" b="0"/>
              <a:t>million short tons</a:t>
            </a:r>
          </a:p>
        </c:rich>
      </c:tx>
      <c:layout>
        <c:manualLayout>
          <c:xMode val="edge"/>
          <c:yMode val="edge"/>
          <c:x val="7.9914156029642133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6962330928146166E-2"/>
          <c:y val="0.17117395828480017"/>
          <c:w val="0.90214509771644402"/>
          <c:h val="0.57406699902157199"/>
        </c:manualLayout>
      </c:layout>
      <c:areaChart>
        <c:grouping val="stacked"/>
        <c:varyColors val="0"/>
        <c:ser>
          <c:idx val="1"/>
          <c:order val="1"/>
          <c:tx>
            <c:v>Historical range (low)</c:v>
          </c:tx>
          <c:spPr>
            <a:noFill/>
            <a:ln>
              <a:noFill/>
            </a:ln>
          </c:spPr>
          <c:cat>
            <c:numRef>
              <c:f>'Fig22'!$A$28:$A$147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'Fig22'!$C$28:$C$147</c:f>
              <c:numCache>
                <c:formatCode>0</c:formatCode>
                <c:ptCount val="120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137.188896</c:v>
                </c:pt>
                <c:pt idx="12">
                  <c:v>133.70472699999999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136.92056299999999</c:v>
                </c:pt>
                <c:pt idx="17">
                  <c:v>133.479434</c:v>
                </c:pt>
                <c:pt idx="18">
                  <c:v>125.869913</c:v>
                </c:pt>
                <c:pt idx="19">
                  <c:v>121.36913199999999</c:v>
                </c:pt>
                <c:pt idx="20">
                  <c:v>124.54611800000001</c:v>
                </c:pt>
                <c:pt idx="21">
                  <c:v>136.96425400000001</c:v>
                </c:pt>
                <c:pt idx="22">
                  <c:v>142.59539599999999</c:v>
                </c:pt>
                <c:pt idx="23">
                  <c:v>137.188896</c:v>
                </c:pt>
                <c:pt idx="24">
                  <c:v>133.70472699999999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136.92056299999999</c:v>
                </c:pt>
                <c:pt idx="29">
                  <c:v>133.479434</c:v>
                </c:pt>
                <c:pt idx="30">
                  <c:v>125.869913</c:v>
                </c:pt>
                <c:pt idx="31">
                  <c:v>121.36913199999999</c:v>
                </c:pt>
                <c:pt idx="32">
                  <c:v>124.54611800000001</c:v>
                </c:pt>
                <c:pt idx="33">
                  <c:v>136.96425400000001</c:v>
                </c:pt>
                <c:pt idx="34">
                  <c:v>142.59539599999999</c:v>
                </c:pt>
                <c:pt idx="35">
                  <c:v>137.188896</c:v>
                </c:pt>
                <c:pt idx="36">
                  <c:v>133.70472699999999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136.92056299999999</c:v>
                </c:pt>
                <c:pt idx="41">
                  <c:v>133.479434</c:v>
                </c:pt>
                <c:pt idx="42">
                  <c:v>125.869913</c:v>
                </c:pt>
                <c:pt idx="43">
                  <c:v>121.36913199999999</c:v>
                </c:pt>
                <c:pt idx="44">
                  <c:v>124.54611800000001</c:v>
                </c:pt>
                <c:pt idx="45">
                  <c:v>136.96425400000001</c:v>
                </c:pt>
                <c:pt idx="46">
                  <c:v>142.59539599999999</c:v>
                </c:pt>
                <c:pt idx="47">
                  <c:v>137.188896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137.188896</c:v>
                </c:pt>
                <c:pt idx="60">
                  <c:v>133.70472699999999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136.92056299999999</c:v>
                </c:pt>
                <c:pt idx="65">
                  <c:v>133.479434</c:v>
                </c:pt>
                <c:pt idx="66">
                  <c:v>125.869913</c:v>
                </c:pt>
                <c:pt idx="67">
                  <c:v>121.36913199999999</c:v>
                </c:pt>
                <c:pt idx="68">
                  <c:v>124.54611800000001</c:v>
                </c:pt>
                <c:pt idx="69">
                  <c:v>136.96425400000001</c:v>
                </c:pt>
                <c:pt idx="70">
                  <c:v>142.59539599999999</c:v>
                </c:pt>
                <c:pt idx="71">
                  <c:v>137.188896</c:v>
                </c:pt>
                <c:pt idx="72">
                  <c:v>133.70472699999999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136.92056299999999</c:v>
                </c:pt>
                <c:pt idx="77">
                  <c:v>133.479434</c:v>
                </c:pt>
                <c:pt idx="78">
                  <c:v>125.869913</c:v>
                </c:pt>
                <c:pt idx="79">
                  <c:v>121.36913199999999</c:v>
                </c:pt>
                <c:pt idx="80">
                  <c:v>124.54611800000001</c:v>
                </c:pt>
                <c:pt idx="81">
                  <c:v>136.96425400000001</c:v>
                </c:pt>
                <c:pt idx="82">
                  <c:v>142.59539599999999</c:v>
                </c:pt>
                <c:pt idx="83">
                  <c:v>137.188896</c:v>
                </c:pt>
                <c:pt idx="84">
                  <c:v>133.70472699999999</c:v>
                </c:pt>
                <c:pt idx="85">
                  <c:v>119.90428300000001</c:v>
                </c:pt>
                <c:pt idx="86">
                  <c:v>118.260238</c:v>
                </c:pt>
                <c:pt idx="87">
                  <c:v>128.92501799999999</c:v>
                </c:pt>
                <c:pt idx="88">
                  <c:v>136.92056299999999</c:v>
                </c:pt>
                <c:pt idx="89">
                  <c:v>133.479434</c:v>
                </c:pt>
                <c:pt idx="90">
                  <c:v>125.869913</c:v>
                </c:pt>
                <c:pt idx="91">
                  <c:v>121.36913199999999</c:v>
                </c:pt>
                <c:pt idx="92">
                  <c:v>124.54611800000001</c:v>
                </c:pt>
                <c:pt idx="93">
                  <c:v>136.96425400000001</c:v>
                </c:pt>
                <c:pt idx="94">
                  <c:v>142.59539599999999</c:v>
                </c:pt>
                <c:pt idx="95">
                  <c:v>137.188896</c:v>
                </c:pt>
                <c:pt idx="96">
                  <c:v>133.70472699999999</c:v>
                </c:pt>
                <c:pt idx="97">
                  <c:v>119.90428300000001</c:v>
                </c:pt>
                <c:pt idx="98">
                  <c:v>118.260238</c:v>
                </c:pt>
                <c:pt idx="99">
                  <c:v>128.92501799999999</c:v>
                </c:pt>
                <c:pt idx="100">
                  <c:v>136.92056299999999</c:v>
                </c:pt>
                <c:pt idx="101">
                  <c:v>133.479434</c:v>
                </c:pt>
                <c:pt idx="102">
                  <c:v>125.869913</c:v>
                </c:pt>
                <c:pt idx="103">
                  <c:v>121.36913199999999</c:v>
                </c:pt>
                <c:pt idx="104">
                  <c:v>124.54611800000001</c:v>
                </c:pt>
                <c:pt idx="105">
                  <c:v>136.96425400000001</c:v>
                </c:pt>
                <c:pt idx="106">
                  <c:v>142.59539599999999</c:v>
                </c:pt>
                <c:pt idx="107">
                  <c:v>137.188896</c:v>
                </c:pt>
                <c:pt idx="108">
                  <c:v>133.70472699999999</c:v>
                </c:pt>
                <c:pt idx="109">
                  <c:v>119.90428300000001</c:v>
                </c:pt>
                <c:pt idx="110">
                  <c:v>118.260238</c:v>
                </c:pt>
                <c:pt idx="111">
                  <c:v>128.92501799999999</c:v>
                </c:pt>
                <c:pt idx="112">
                  <c:v>136.92056299999999</c:v>
                </c:pt>
                <c:pt idx="113">
                  <c:v>133.479434</c:v>
                </c:pt>
                <c:pt idx="114">
                  <c:v>125.869913</c:v>
                </c:pt>
                <c:pt idx="115">
                  <c:v>121.36913199999999</c:v>
                </c:pt>
                <c:pt idx="116">
                  <c:v>124.54611800000001</c:v>
                </c:pt>
                <c:pt idx="117">
                  <c:v>136.96425400000001</c:v>
                </c:pt>
                <c:pt idx="118">
                  <c:v>142.59539599999999</c:v>
                </c:pt>
                <c:pt idx="119">
                  <c:v>137.188896</c:v>
                </c:pt>
              </c:numCache>
            </c:numRef>
          </c:val>
        </c:ser>
        <c:ser>
          <c:idx val="2"/>
          <c:order val="2"/>
          <c:tx>
            <c:v>Historical range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'Fig22'!$A$28:$A$147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'Fig22'!$E$28:$E$147</c:f>
              <c:numCache>
                <c:formatCode>0</c:formatCode>
                <c:ptCount val="120"/>
                <c:pt idx="0">
                  <c:v>53.498320000000007</c:v>
                </c:pt>
                <c:pt idx="1">
                  <c:v>67.159334999999984</c:v>
                </c:pt>
                <c:pt idx="2">
                  <c:v>77.119572999999988</c:v>
                </c:pt>
                <c:pt idx="3">
                  <c:v>73.340374999999995</c:v>
                </c:pt>
                <c:pt idx="4">
                  <c:v>66.216882000000027</c:v>
                </c:pt>
                <c:pt idx="5">
                  <c:v>64.444556000000006</c:v>
                </c:pt>
                <c:pt idx="6">
                  <c:v>58.088540999999992</c:v>
                </c:pt>
                <c:pt idx="7">
                  <c:v>57.167815000000004</c:v>
                </c:pt>
                <c:pt idx="8">
                  <c:v>57.473533000000003</c:v>
                </c:pt>
                <c:pt idx="9">
                  <c:v>49.431879999999978</c:v>
                </c:pt>
                <c:pt idx="10">
                  <c:v>45.999175000000008</c:v>
                </c:pt>
                <c:pt idx="11">
                  <c:v>58.359140999999994</c:v>
                </c:pt>
                <c:pt idx="12">
                  <c:v>53.498320000000007</c:v>
                </c:pt>
                <c:pt idx="13">
                  <c:v>67.159334999999984</c:v>
                </c:pt>
                <c:pt idx="14">
                  <c:v>77.119572999999988</c:v>
                </c:pt>
                <c:pt idx="15">
                  <c:v>73.340374999999995</c:v>
                </c:pt>
                <c:pt idx="16">
                  <c:v>66.216882000000027</c:v>
                </c:pt>
                <c:pt idx="17">
                  <c:v>64.444556000000006</c:v>
                </c:pt>
                <c:pt idx="18">
                  <c:v>58.088540999999992</c:v>
                </c:pt>
                <c:pt idx="19">
                  <c:v>57.167815000000004</c:v>
                </c:pt>
                <c:pt idx="20">
                  <c:v>57.473533000000003</c:v>
                </c:pt>
                <c:pt idx="21">
                  <c:v>49.431879999999978</c:v>
                </c:pt>
                <c:pt idx="22">
                  <c:v>45.999175000000008</c:v>
                </c:pt>
                <c:pt idx="23">
                  <c:v>58.359140999999994</c:v>
                </c:pt>
                <c:pt idx="24">
                  <c:v>53.498320000000007</c:v>
                </c:pt>
                <c:pt idx="25">
                  <c:v>67.159334999999984</c:v>
                </c:pt>
                <c:pt idx="26">
                  <c:v>77.119572999999988</c:v>
                </c:pt>
                <c:pt idx="27">
                  <c:v>73.340374999999995</c:v>
                </c:pt>
                <c:pt idx="28">
                  <c:v>66.216882000000027</c:v>
                </c:pt>
                <c:pt idx="29">
                  <c:v>64.444556000000006</c:v>
                </c:pt>
                <c:pt idx="30">
                  <c:v>58.088540999999992</c:v>
                </c:pt>
                <c:pt idx="31">
                  <c:v>57.167815000000004</c:v>
                </c:pt>
                <c:pt idx="32">
                  <c:v>57.473533000000003</c:v>
                </c:pt>
                <c:pt idx="33">
                  <c:v>49.431879999999978</c:v>
                </c:pt>
                <c:pt idx="34">
                  <c:v>45.999175000000008</c:v>
                </c:pt>
                <c:pt idx="35">
                  <c:v>58.359140999999994</c:v>
                </c:pt>
                <c:pt idx="36">
                  <c:v>53.498320000000007</c:v>
                </c:pt>
                <c:pt idx="37">
                  <c:v>67.159334999999984</c:v>
                </c:pt>
                <c:pt idx="38">
                  <c:v>77.119572999999988</c:v>
                </c:pt>
                <c:pt idx="39">
                  <c:v>73.340374999999995</c:v>
                </c:pt>
                <c:pt idx="40">
                  <c:v>66.216882000000027</c:v>
                </c:pt>
                <c:pt idx="41">
                  <c:v>64.444556000000006</c:v>
                </c:pt>
                <c:pt idx="42">
                  <c:v>58.088540999999992</c:v>
                </c:pt>
                <c:pt idx="43">
                  <c:v>57.167815000000004</c:v>
                </c:pt>
                <c:pt idx="44">
                  <c:v>57.473533000000003</c:v>
                </c:pt>
                <c:pt idx="45">
                  <c:v>49.431879999999978</c:v>
                </c:pt>
                <c:pt idx="46">
                  <c:v>45.999175000000008</c:v>
                </c:pt>
                <c:pt idx="47">
                  <c:v>58.359140999999994</c:v>
                </c:pt>
                <c:pt idx="48">
                  <c:v>53.498320000000007</c:v>
                </c:pt>
                <c:pt idx="49">
                  <c:v>67.159334999999984</c:v>
                </c:pt>
                <c:pt idx="50">
                  <c:v>77.119572999999988</c:v>
                </c:pt>
                <c:pt idx="51">
                  <c:v>73.340374999999995</c:v>
                </c:pt>
                <c:pt idx="52">
                  <c:v>66.216882000000027</c:v>
                </c:pt>
                <c:pt idx="53">
                  <c:v>64.444556000000006</c:v>
                </c:pt>
                <c:pt idx="54">
                  <c:v>58.088540999999992</c:v>
                </c:pt>
                <c:pt idx="55">
                  <c:v>57.167815000000004</c:v>
                </c:pt>
                <c:pt idx="56">
                  <c:v>57.473533000000003</c:v>
                </c:pt>
                <c:pt idx="57">
                  <c:v>49.431879999999978</c:v>
                </c:pt>
                <c:pt idx="58">
                  <c:v>45.999175000000008</c:v>
                </c:pt>
                <c:pt idx="59">
                  <c:v>58.359140999999994</c:v>
                </c:pt>
                <c:pt idx="60">
                  <c:v>53.498320000000007</c:v>
                </c:pt>
                <c:pt idx="61">
                  <c:v>67.159334999999984</c:v>
                </c:pt>
                <c:pt idx="62">
                  <c:v>77.119572999999988</c:v>
                </c:pt>
                <c:pt idx="63">
                  <c:v>73.340374999999995</c:v>
                </c:pt>
                <c:pt idx="64">
                  <c:v>66.216882000000027</c:v>
                </c:pt>
                <c:pt idx="65">
                  <c:v>64.444556000000006</c:v>
                </c:pt>
                <c:pt idx="66">
                  <c:v>58.088540999999992</c:v>
                </c:pt>
                <c:pt idx="67">
                  <c:v>57.167815000000004</c:v>
                </c:pt>
                <c:pt idx="68">
                  <c:v>57.473533000000003</c:v>
                </c:pt>
                <c:pt idx="69">
                  <c:v>49.431879999999978</c:v>
                </c:pt>
                <c:pt idx="70">
                  <c:v>45.999175000000008</c:v>
                </c:pt>
                <c:pt idx="71">
                  <c:v>58.359140999999994</c:v>
                </c:pt>
                <c:pt idx="72">
                  <c:v>53.498320000000007</c:v>
                </c:pt>
                <c:pt idx="73">
                  <c:v>67.159334999999984</c:v>
                </c:pt>
                <c:pt idx="74">
                  <c:v>77.119572999999988</c:v>
                </c:pt>
                <c:pt idx="75">
                  <c:v>73.340374999999995</c:v>
                </c:pt>
                <c:pt idx="76">
                  <c:v>66.216882000000027</c:v>
                </c:pt>
                <c:pt idx="77">
                  <c:v>64.444556000000006</c:v>
                </c:pt>
                <c:pt idx="78">
                  <c:v>58.088540999999992</c:v>
                </c:pt>
                <c:pt idx="79">
                  <c:v>57.167815000000004</c:v>
                </c:pt>
                <c:pt idx="80">
                  <c:v>57.473533000000003</c:v>
                </c:pt>
                <c:pt idx="81">
                  <c:v>49.431879999999978</c:v>
                </c:pt>
                <c:pt idx="82">
                  <c:v>45.999175000000008</c:v>
                </c:pt>
                <c:pt idx="83">
                  <c:v>58.359140999999994</c:v>
                </c:pt>
                <c:pt idx="84">
                  <c:v>53.498320000000007</c:v>
                </c:pt>
                <c:pt idx="85">
                  <c:v>67.159334999999984</c:v>
                </c:pt>
                <c:pt idx="86">
                  <c:v>77.119572999999988</c:v>
                </c:pt>
                <c:pt idx="87">
                  <c:v>73.340374999999995</c:v>
                </c:pt>
                <c:pt idx="88">
                  <c:v>66.216882000000027</c:v>
                </c:pt>
                <c:pt idx="89">
                  <c:v>64.444556000000006</c:v>
                </c:pt>
                <c:pt idx="90">
                  <c:v>58.088540999999992</c:v>
                </c:pt>
                <c:pt idx="91">
                  <c:v>57.167815000000004</c:v>
                </c:pt>
                <c:pt idx="92">
                  <c:v>57.473533000000003</c:v>
                </c:pt>
                <c:pt idx="93">
                  <c:v>49.431879999999978</c:v>
                </c:pt>
                <c:pt idx="94">
                  <c:v>45.999175000000008</c:v>
                </c:pt>
                <c:pt idx="95">
                  <c:v>58.359140999999994</c:v>
                </c:pt>
                <c:pt idx="96">
                  <c:v>53.498320000000007</c:v>
                </c:pt>
                <c:pt idx="97">
                  <c:v>67.159334999999984</c:v>
                </c:pt>
                <c:pt idx="98">
                  <c:v>77.119572999999988</c:v>
                </c:pt>
                <c:pt idx="99">
                  <c:v>73.340374999999995</c:v>
                </c:pt>
                <c:pt idx="100">
                  <c:v>66.216882000000027</c:v>
                </c:pt>
                <c:pt idx="101">
                  <c:v>64.444556000000006</c:v>
                </c:pt>
                <c:pt idx="102">
                  <c:v>58.088540999999992</c:v>
                </c:pt>
                <c:pt idx="103">
                  <c:v>57.167815000000004</c:v>
                </c:pt>
                <c:pt idx="104">
                  <c:v>57.473533000000003</c:v>
                </c:pt>
                <c:pt idx="105">
                  <c:v>49.431879999999978</c:v>
                </c:pt>
                <c:pt idx="106">
                  <c:v>45.999175000000008</c:v>
                </c:pt>
                <c:pt idx="107">
                  <c:v>58.359140999999994</c:v>
                </c:pt>
                <c:pt idx="108">
                  <c:v>53.498320000000007</c:v>
                </c:pt>
                <c:pt idx="109">
                  <c:v>67.159334999999984</c:v>
                </c:pt>
                <c:pt idx="110">
                  <c:v>77.119572999999988</c:v>
                </c:pt>
                <c:pt idx="111">
                  <c:v>73.340374999999995</c:v>
                </c:pt>
                <c:pt idx="112">
                  <c:v>66.216882000000027</c:v>
                </c:pt>
                <c:pt idx="113">
                  <c:v>64.444556000000006</c:v>
                </c:pt>
                <c:pt idx="114">
                  <c:v>58.088540999999992</c:v>
                </c:pt>
                <c:pt idx="115">
                  <c:v>57.167815000000004</c:v>
                </c:pt>
                <c:pt idx="116">
                  <c:v>57.473533000000003</c:v>
                </c:pt>
                <c:pt idx="117">
                  <c:v>49.431879999999978</c:v>
                </c:pt>
                <c:pt idx="118">
                  <c:v>45.999175000000008</c:v>
                </c:pt>
                <c:pt idx="119">
                  <c:v>58.359140999999994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172288"/>
        <c:axId val="509172848"/>
      </c:areaChart>
      <c:lineChart>
        <c:grouping val="standard"/>
        <c:varyColors val="0"/>
        <c:ser>
          <c:idx val="0"/>
          <c:order val="0"/>
          <c:tx>
            <c:v>U.S. electric power coal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'Fig22'!$A$28:$A$147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'Fig22'!$B$28:$B$147</c:f>
              <c:numCache>
                <c:formatCode>0</c:formatCode>
                <c:ptCount val="120"/>
                <c:pt idx="0">
                  <c:v>178.09109699999999</c:v>
                </c:pt>
                <c:pt idx="1">
                  <c:v>171.025848</c:v>
                </c:pt>
                <c:pt idx="2">
                  <c:v>177.74158700000001</c:v>
                </c:pt>
                <c:pt idx="3">
                  <c:v>189.26026899999999</c:v>
                </c:pt>
                <c:pt idx="4">
                  <c:v>191.66898599999999</c:v>
                </c:pt>
                <c:pt idx="5">
                  <c:v>181.489676</c:v>
                </c:pt>
                <c:pt idx="6">
                  <c:v>169.50435999999999</c:v>
                </c:pt>
                <c:pt idx="7">
                  <c:v>159.98734400000001</c:v>
                </c:pt>
                <c:pt idx="8">
                  <c:v>163.77565100000001</c:v>
                </c:pt>
                <c:pt idx="9">
                  <c:v>175.68646699999999</c:v>
                </c:pt>
                <c:pt idx="10">
                  <c:v>183.388507</c:v>
                </c:pt>
                <c:pt idx="11">
                  <c:v>174.91726</c:v>
                </c:pt>
                <c:pt idx="12">
                  <c:v>164.57453000000001</c:v>
                </c:pt>
                <c:pt idx="13">
                  <c:v>161.06355400000001</c:v>
                </c:pt>
                <c:pt idx="14">
                  <c:v>166.255223</c:v>
                </c:pt>
                <c:pt idx="15">
                  <c:v>173.42745400000001</c:v>
                </c:pt>
                <c:pt idx="16">
                  <c:v>174.09295800000001</c:v>
                </c:pt>
                <c:pt idx="17">
                  <c:v>165.14904999999999</c:v>
                </c:pt>
                <c:pt idx="18">
                  <c:v>147.296233</c:v>
                </c:pt>
                <c:pt idx="19">
                  <c:v>138.52697699999999</c:v>
                </c:pt>
                <c:pt idx="20">
                  <c:v>143.710892</c:v>
                </c:pt>
                <c:pt idx="21">
                  <c:v>156.195866</c:v>
                </c:pt>
                <c:pt idx="22">
                  <c:v>167.754198</c:v>
                </c:pt>
                <c:pt idx="23">
                  <c:v>172.38668000000001</c:v>
                </c:pt>
                <c:pt idx="24">
                  <c:v>180.091309</c:v>
                </c:pt>
                <c:pt idx="25">
                  <c:v>186.86552</c:v>
                </c:pt>
                <c:pt idx="26">
                  <c:v>195.37981099999999</c:v>
                </c:pt>
                <c:pt idx="27">
                  <c:v>202.26539299999999</c:v>
                </c:pt>
                <c:pt idx="28">
                  <c:v>203.13744500000001</c:v>
                </c:pt>
                <c:pt idx="29">
                  <c:v>197.92399</c:v>
                </c:pt>
                <c:pt idx="30">
                  <c:v>183.95845399999999</c:v>
                </c:pt>
                <c:pt idx="31">
                  <c:v>178.536947</c:v>
                </c:pt>
                <c:pt idx="32">
                  <c:v>182.01965100000001</c:v>
                </c:pt>
                <c:pt idx="33">
                  <c:v>186.39613399999999</c:v>
                </c:pt>
                <c:pt idx="34">
                  <c:v>188.291324</c:v>
                </c:pt>
                <c:pt idx="35">
                  <c:v>185.11583300000001</c:v>
                </c:pt>
                <c:pt idx="36">
                  <c:v>178.85896299999999</c:v>
                </c:pt>
                <c:pt idx="37">
                  <c:v>175.56505300000001</c:v>
                </c:pt>
                <c:pt idx="38">
                  <c:v>171.73636999999999</c:v>
                </c:pt>
                <c:pt idx="39">
                  <c:v>173.014216</c:v>
                </c:pt>
                <c:pt idx="40">
                  <c:v>177.17407700000001</c:v>
                </c:pt>
                <c:pt idx="41">
                  <c:v>171.12356399999999</c:v>
                </c:pt>
                <c:pt idx="42">
                  <c:v>160.019272</c:v>
                </c:pt>
                <c:pt idx="43">
                  <c:v>154.567047</c:v>
                </c:pt>
                <c:pt idx="44">
                  <c:v>152.693941</c:v>
                </c:pt>
                <c:pt idx="45">
                  <c:v>154.19420600000001</c:v>
                </c:pt>
                <c:pt idx="46">
                  <c:v>156.24880999999999</c:v>
                </c:pt>
                <c:pt idx="47">
                  <c:v>147.88424699999999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151.54845399999999</c:v>
                </c:pt>
                <c:pt idx="60">
                  <c:v>154.389578</c:v>
                </c:pt>
                <c:pt idx="61">
                  <c:v>149.07128700000001</c:v>
                </c:pt>
                <c:pt idx="62">
                  <c:v>154.346698</c:v>
                </c:pt>
                <c:pt idx="63">
                  <c:v>167.06340900000001</c:v>
                </c:pt>
                <c:pt idx="64">
                  <c:v>172.809335</c:v>
                </c:pt>
                <c:pt idx="65">
                  <c:v>166.43659700000001</c:v>
                </c:pt>
                <c:pt idx="66">
                  <c:v>157.93807699999999</c:v>
                </c:pt>
                <c:pt idx="67">
                  <c:v>155.95185499999999</c:v>
                </c:pt>
                <c:pt idx="68">
                  <c:v>162.108619</c:v>
                </c:pt>
                <c:pt idx="69">
                  <c:v>175.587987</c:v>
                </c:pt>
                <c:pt idx="70">
                  <c:v>188.594571</c:v>
                </c:pt>
                <c:pt idx="71">
                  <c:v>195.54803699999999</c:v>
                </c:pt>
                <c:pt idx="72">
                  <c:v>187.203047</c:v>
                </c:pt>
                <c:pt idx="73">
                  <c:v>187.06361799999999</c:v>
                </c:pt>
                <c:pt idx="74">
                  <c:v>191.55273500000001</c:v>
                </c:pt>
                <c:pt idx="75">
                  <c:v>193.18521200000001</c:v>
                </c:pt>
                <c:pt idx="76">
                  <c:v>192.41693000000001</c:v>
                </c:pt>
                <c:pt idx="77">
                  <c:v>182.086476</c:v>
                </c:pt>
                <c:pt idx="78">
                  <c:v>168.11860899999999</c:v>
                </c:pt>
                <c:pt idx="79">
                  <c:v>158.908174</c:v>
                </c:pt>
                <c:pt idx="80">
                  <c:v>156.56690900000001</c:v>
                </c:pt>
                <c:pt idx="81">
                  <c:v>160.93226000000001</c:v>
                </c:pt>
                <c:pt idx="82">
                  <c:v>170.27655799999999</c:v>
                </c:pt>
                <c:pt idx="83">
                  <c:v>162.00901400000001</c:v>
                </c:pt>
                <c:pt idx="84">
                  <c:v>156.20704900000001</c:v>
                </c:pt>
                <c:pt idx="85">
                  <c:v>160.48021800000001</c:v>
                </c:pt>
                <c:pt idx="86">
                  <c:v>161.730985</c:v>
                </c:pt>
                <c:pt idx="87">
                  <c:v>163.768969</c:v>
                </c:pt>
                <c:pt idx="88">
                  <c:v>162.36142000000001</c:v>
                </c:pt>
                <c:pt idx="89">
                  <c:v>157.78437500000001</c:v>
                </c:pt>
                <c:pt idx="90">
                  <c:v>145.43485000000001</c:v>
                </c:pt>
                <c:pt idx="91">
                  <c:v>141.770792</c:v>
                </c:pt>
                <c:pt idx="92">
                  <c:v>139.36282</c:v>
                </c:pt>
                <c:pt idx="93">
                  <c:v>141.242144</c:v>
                </c:pt>
                <c:pt idx="94">
                  <c:v>143.24569199999999</c:v>
                </c:pt>
                <c:pt idx="95">
                  <c:v>137.188896</c:v>
                </c:pt>
                <c:pt idx="96">
                  <c:v>123.49857799999999</c:v>
                </c:pt>
                <c:pt idx="97">
                  <c:v>121.02589999999999</c:v>
                </c:pt>
                <c:pt idx="98">
                  <c:v>126.63930000000001</c:v>
                </c:pt>
                <c:pt idx="99">
                  <c:v>127.33069999999999</c:v>
                </c:pt>
                <c:pt idx="100">
                  <c:v>128.874</c:v>
                </c:pt>
                <c:pt idx="101">
                  <c:v>123.9235</c:v>
                </c:pt>
                <c:pt idx="102">
                  <c:v>116.66289999999999</c:v>
                </c:pt>
                <c:pt idx="103">
                  <c:v>112.9676</c:v>
                </c:pt>
                <c:pt idx="104">
                  <c:v>111.5352</c:v>
                </c:pt>
                <c:pt idx="105">
                  <c:v>116.6255</c:v>
                </c:pt>
                <c:pt idx="106">
                  <c:v>121.88590000000001</c:v>
                </c:pt>
                <c:pt idx="107">
                  <c:v>119.81610000000001</c:v>
                </c:pt>
                <c:pt idx="108">
                  <c:v>115.76179999999999</c:v>
                </c:pt>
                <c:pt idx="109">
                  <c:v>113.6219</c:v>
                </c:pt>
                <c:pt idx="110">
                  <c:v>119.3723</c:v>
                </c:pt>
                <c:pt idx="111">
                  <c:v>120.1866</c:v>
                </c:pt>
                <c:pt idx="112">
                  <c:v>121.8164</c:v>
                </c:pt>
                <c:pt idx="113">
                  <c:v>116.7619</c:v>
                </c:pt>
                <c:pt idx="114">
                  <c:v>114.1996</c:v>
                </c:pt>
                <c:pt idx="115">
                  <c:v>112.4084</c:v>
                </c:pt>
                <c:pt idx="116">
                  <c:v>110.8848</c:v>
                </c:pt>
                <c:pt idx="117">
                  <c:v>115.889</c:v>
                </c:pt>
                <c:pt idx="118">
                  <c:v>121.06789999999999</c:v>
                </c:pt>
                <c:pt idx="119">
                  <c:v>120.42140000000001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172288"/>
        <c:axId val="509172848"/>
      </c:lineChart>
      <c:scatterChart>
        <c:scatterStyle val="lineMarker"/>
        <c:varyColors val="0"/>
        <c:ser>
          <c:idx val="3"/>
          <c:order val="3"/>
          <c:tx>
            <c:strRef>
              <c:f>'Fig22'!$B$151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2745845793666039E-3"/>
                  <c:y val="2.88709690183199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'Fig22'!$A$152:$A$153</c:f>
              <c:numCache>
                <c:formatCode>General</c:formatCode>
                <c:ptCount val="2"/>
                <c:pt idx="0">
                  <c:v>99</c:v>
                </c:pt>
                <c:pt idx="1">
                  <c:v>99</c:v>
                </c:pt>
              </c:numCache>
            </c:numRef>
          </c:xVal>
          <c:yVal>
            <c:numRef>
              <c:f>'Fig22'!$B$152:$B$153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173408"/>
        <c:axId val="509173968"/>
      </c:scatterChart>
      <c:dateAx>
        <c:axId val="509172288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509172848"/>
        <c:crosses val="autoZero"/>
        <c:auto val="0"/>
        <c:lblOffset val="100"/>
        <c:baseTimeUnit val="months"/>
        <c:majorUnit val="24"/>
        <c:majorTimeUnit val="months"/>
        <c:minorUnit val="1"/>
        <c:minorTimeUnit val="months"/>
      </c:dateAx>
      <c:valAx>
        <c:axId val="509172848"/>
        <c:scaling>
          <c:orientation val="minMax"/>
          <c:max val="25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09172288"/>
        <c:crosses val="autoZero"/>
        <c:crossBetween val="between"/>
        <c:majorUnit val="25"/>
        <c:minorUnit val="5"/>
      </c:valAx>
      <c:valAx>
        <c:axId val="509173408"/>
        <c:scaling>
          <c:orientation val="minMax"/>
          <c:max val="120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9173968"/>
        <c:crosses val="max"/>
        <c:crossBetween val="midCat"/>
      </c:valAx>
      <c:valAx>
        <c:axId val="50917396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9173408"/>
        <c:crosses val="max"/>
        <c:crossBetween val="midCat"/>
      </c:valAx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electricity consumption</a:t>
            </a:r>
          </a:p>
          <a:p>
            <a:pPr algn="l">
              <a:defRPr/>
            </a:pPr>
            <a:r>
              <a:rPr lang="en-US" sz="1000" b="0"/>
              <a:t>million kilowatthours per day (kWh/d)</a:t>
            </a:r>
          </a:p>
        </c:rich>
      </c:tx>
      <c:layout>
        <c:manualLayout>
          <c:xMode val="edge"/>
          <c:yMode val="edge"/>
          <c:x val="1.0897418310516063E-2"/>
          <c:y val="2.365310845020112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379982989931137"/>
          <c:y val="0.18176582956716208"/>
          <c:w val="0.81978709978325859"/>
          <c:h val="0.48126201680411251"/>
        </c:manualLayout>
      </c:layout>
      <c:barChart>
        <c:barDir val="col"/>
        <c:grouping val="clustered"/>
        <c:varyColors val="0"/>
        <c:ser>
          <c:idx val="2"/>
          <c:order val="2"/>
          <c:tx>
            <c:v>Residential (right axis)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'Fig23'!$J$26:$M$26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'Fig23'!$J$27:$M$27</c:f>
              <c:numCache>
                <c:formatCode>0.0</c:formatCode>
                <c:ptCount val="4"/>
                <c:pt idx="0">
                  <c:v>8.5104222000004484</c:v>
                </c:pt>
                <c:pt idx="1">
                  <c:v>-77.763829100000294</c:v>
                </c:pt>
                <c:pt idx="2">
                  <c:v>144.14248560000033</c:v>
                </c:pt>
                <c:pt idx="3">
                  <c:v>3.9699931999998626</c:v>
                </c:pt>
              </c:numCache>
            </c:numRef>
          </c:val>
        </c:ser>
        <c:ser>
          <c:idx val="3"/>
          <c:order val="3"/>
          <c:tx>
            <c:v>Commercial and transportation (right axis)</c:v>
          </c:tx>
          <c:spPr>
            <a:solidFill>
              <a:schemeClr val="accent4"/>
            </a:solidFill>
            <a:ln>
              <a:noFill/>
            </a:ln>
          </c:spPr>
          <c:invertIfNegative val="0"/>
          <c:cat>
            <c:numRef>
              <c:f>'Fig23'!$J$26:$M$26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'Fig23'!$J$29:$M$29</c:f>
              <c:numCache>
                <c:formatCode>0.0</c:formatCode>
                <c:ptCount val="4"/>
                <c:pt idx="0">
                  <c:v>6.9702967729999727</c:v>
                </c:pt>
                <c:pt idx="1">
                  <c:v>-38.904183053000452</c:v>
                </c:pt>
                <c:pt idx="2">
                  <c:v>36.057917700999951</c:v>
                </c:pt>
                <c:pt idx="3">
                  <c:v>20.537367950999851</c:v>
                </c:pt>
              </c:numCache>
            </c:numRef>
          </c:val>
        </c:ser>
        <c:ser>
          <c:idx val="4"/>
          <c:order val="4"/>
          <c:tx>
            <c:v>Industrial (right axis)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'Fig23'!$J$26:$M$26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'Fig23'!$J$28:$M$28</c:f>
              <c:numCache>
                <c:formatCode>0.0</c:formatCode>
                <c:ptCount val="4"/>
                <c:pt idx="0">
                  <c:v>-34.140196399999695</c:v>
                </c:pt>
                <c:pt idx="1">
                  <c:v>-75.625390400000015</c:v>
                </c:pt>
                <c:pt idx="2">
                  <c:v>42.142923399999745</c:v>
                </c:pt>
                <c:pt idx="3">
                  <c:v>14.317406099999971</c:v>
                </c:pt>
              </c:numCache>
            </c:numRef>
          </c:val>
        </c:ser>
        <c:ser>
          <c:idx val="5"/>
          <c:order val="5"/>
          <c:tx>
            <c:v>Direct use (right axis)</c:v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'Fig23'!$J$26:$M$26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'Fig23'!$J$30:$M$30</c:f>
              <c:numCache>
                <c:formatCode>0.0</c:formatCode>
                <c:ptCount val="4"/>
                <c:pt idx="0">
                  <c:v>-4.6718102000000385</c:v>
                </c:pt>
                <c:pt idx="1">
                  <c:v>-3.9049995899999885</c:v>
                </c:pt>
                <c:pt idx="2">
                  <c:v>12.395217489999993</c:v>
                </c:pt>
                <c:pt idx="3">
                  <c:v>6.8686047400000234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9181808"/>
        <c:axId val="509182368"/>
      </c:barChart>
      <c:lineChart>
        <c:grouping val="standard"/>
        <c:varyColors val="0"/>
        <c:ser>
          <c:idx val="0"/>
          <c:order val="0"/>
          <c:tx>
            <c:v>Total consumption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'Fig23'!$B$37:$B$84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'Fig23'!$C$37:$C$84</c:f>
              <c:numCache>
                <c:formatCode>#,##0</c:formatCode>
                <c:ptCount val="48"/>
                <c:pt idx="0">
                  <c:v>10735.82944</c:v>
                </c:pt>
                <c:pt idx="1">
                  <c:v>10616.690930000001</c:v>
                </c:pt>
                <c:pt idx="2">
                  <c:v>9593.1623380000001</c:v>
                </c:pt>
                <c:pt idx="3">
                  <c:v>9347.2501539999994</c:v>
                </c:pt>
                <c:pt idx="4">
                  <c:v>9551.1917690000009</c:v>
                </c:pt>
                <c:pt idx="5">
                  <c:v>11387.90897</c:v>
                </c:pt>
                <c:pt idx="6">
                  <c:v>12410.94657</c:v>
                </c:pt>
                <c:pt idx="7">
                  <c:v>12705.331759999999</c:v>
                </c:pt>
                <c:pt idx="8">
                  <c:v>11613.767389999999</c:v>
                </c:pt>
                <c:pt idx="9">
                  <c:v>9936.4685769999996</c:v>
                </c:pt>
                <c:pt idx="10">
                  <c:v>9619.5098940000007</c:v>
                </c:pt>
                <c:pt idx="11">
                  <c:v>10401.55011</c:v>
                </c:pt>
                <c:pt idx="12">
                  <c:v>10551.21667</c:v>
                </c:pt>
                <c:pt idx="13">
                  <c:v>10157.489932</c:v>
                </c:pt>
                <c:pt idx="14">
                  <c:v>9689.7863250000009</c:v>
                </c:pt>
                <c:pt idx="15">
                  <c:v>9343.926935200001</c:v>
                </c:pt>
                <c:pt idx="16">
                  <c:v>9704.4951149999997</c:v>
                </c:pt>
                <c:pt idx="17">
                  <c:v>11193.902983</c:v>
                </c:pt>
                <c:pt idx="18">
                  <c:v>12085.634912</c:v>
                </c:pt>
                <c:pt idx="19">
                  <c:v>11897.403776000001</c:v>
                </c:pt>
                <c:pt idx="20">
                  <c:v>10989.71005</c:v>
                </c:pt>
                <c:pt idx="21">
                  <c:v>9905.1657333000003</c:v>
                </c:pt>
                <c:pt idx="22">
                  <c:v>9697.8844439999993</c:v>
                </c:pt>
                <c:pt idx="23">
                  <c:v>10323.043313</c:v>
                </c:pt>
                <c:pt idx="24">
                  <c:v>11365.116338</c:v>
                </c:pt>
                <c:pt idx="25">
                  <c:v>10754.504556</c:v>
                </c:pt>
                <c:pt idx="26">
                  <c:v>9892.3391684999988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Consumption forecast (left axis)</c:v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numRef>
              <c:f>'Fig23'!$B$37:$B$84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'Fig23'!$D$37:$D$84</c:f>
              <c:numCache>
                <c:formatCode>#,##0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9892.3391684999988</c:v>
                </c:pt>
                <c:pt idx="27">
                  <c:v>9494.4609999999993</c:v>
                </c:pt>
                <c:pt idx="28">
                  <c:v>9906.3970000000008</c:v>
                </c:pt>
                <c:pt idx="29">
                  <c:v>11360.14</c:v>
                </c:pt>
                <c:pt idx="30">
                  <c:v>12141.71</c:v>
                </c:pt>
                <c:pt idx="31">
                  <c:v>12244.6</c:v>
                </c:pt>
                <c:pt idx="32">
                  <c:v>11131.9</c:v>
                </c:pt>
                <c:pt idx="33">
                  <c:v>9986.9090000000015</c:v>
                </c:pt>
                <c:pt idx="34">
                  <c:v>9753.6710000000003</c:v>
                </c:pt>
                <c:pt idx="35">
                  <c:v>10346.15</c:v>
                </c:pt>
                <c:pt idx="36">
                  <c:v>11206.42</c:v>
                </c:pt>
                <c:pt idx="37">
                  <c:v>10845.9</c:v>
                </c:pt>
                <c:pt idx="38">
                  <c:v>10018.57</c:v>
                </c:pt>
                <c:pt idx="39">
                  <c:v>9544.3870000000006</c:v>
                </c:pt>
                <c:pt idx="40">
                  <c:v>9944.482</c:v>
                </c:pt>
                <c:pt idx="41">
                  <c:v>11402.36</c:v>
                </c:pt>
                <c:pt idx="42">
                  <c:v>12203.41</c:v>
                </c:pt>
                <c:pt idx="43">
                  <c:v>12315.02</c:v>
                </c:pt>
                <c:pt idx="44">
                  <c:v>11202.74</c:v>
                </c:pt>
                <c:pt idx="45">
                  <c:v>10045.39</c:v>
                </c:pt>
                <c:pt idx="46">
                  <c:v>9802.5290000000005</c:v>
                </c:pt>
                <c:pt idx="47">
                  <c:v>10400.370000000001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180688"/>
        <c:axId val="509181248"/>
      </c:lineChart>
      <c:dateAx>
        <c:axId val="509180688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>
            <a:solidFill>
              <a:schemeClr val="tx1"/>
            </a:solidFill>
          </a:ln>
        </c:spPr>
        <c:crossAx val="50918124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9181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crossAx val="509180688"/>
        <c:crosses val="autoZero"/>
        <c:crossBetween val="between"/>
      </c:valAx>
      <c:catAx>
        <c:axId val="509181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509182368"/>
        <c:crossesAt val="0"/>
        <c:auto val="1"/>
        <c:lblAlgn val="ctr"/>
        <c:lblOffset val="100"/>
        <c:noMultiLvlLbl val="0"/>
      </c:catAx>
      <c:valAx>
        <c:axId val="509182368"/>
        <c:scaling>
          <c:orientation val="minMax"/>
          <c:max val="220"/>
          <c:min val="-160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9181808"/>
        <c:crosses val="max"/>
        <c:crossBetween val="between"/>
        <c:majorUnit val="40"/>
      </c:valAx>
    </c:plotArea>
    <c:legend>
      <c:legendPos val="b"/>
      <c:layout>
        <c:manualLayout>
          <c:xMode val="edge"/>
          <c:yMode val="edge"/>
          <c:x val="4.8603985477425081E-2"/>
          <c:y val="0.75143953159701204"/>
          <c:w val="0.88379867046535165"/>
          <c:h val="0.159290511914357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7315656055818447E-2"/>
          <c:y val="0.17117395828480017"/>
          <c:w val="0.86510278095579929"/>
          <c:h val="0.53172964326204863"/>
        </c:manualLayout>
      </c:layout>
      <c:barChart>
        <c:barDir val="col"/>
        <c:grouping val="clustered"/>
        <c:varyColors val="0"/>
        <c:ser>
          <c:idx val="2"/>
          <c:order val="2"/>
          <c:tx>
            <c:v>Annual growth (right axis)</c:v>
          </c:tx>
          <c:spPr>
            <a:solidFill>
              <a:schemeClr val="accent3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1.57790927021696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2.3228803716608595E-3"/>
                  <c:y val="2.30660516547857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2.3228803716608595E-3"/>
                  <c:y val="1.18343195266272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8.5171296388147688E-17"/>
                  <c:y val="1.57790927021696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8.5171296388147688E-17"/>
                  <c:y val="1.97241764897730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0"/>
                  <c:y val="1.18343195266272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1.8992747857737319E-3"/>
                  <c:y val="-3.1061206106705528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'Fig24'!$E$29:$E$41</c:f>
              <c:numCache>
                <c:formatCode>General</c:formatCode>
                <c:ptCount val="13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</c:numCache>
            </c:numRef>
          </c:cat>
          <c:val>
            <c:numRef>
              <c:f>'Fig24'!$G$29:$G$41</c:f>
              <c:numCache>
                <c:formatCode>0.0%</c:formatCode>
                <c:ptCount val="13"/>
                <c:pt idx="0">
                  <c:v>2.3869585817872352E-2</c:v>
                </c:pt>
                <c:pt idx="1">
                  <c:v>5.7450102599974517E-2</c:v>
                </c:pt>
                <c:pt idx="2">
                  <c:v>2.1741645758544648E-2</c:v>
                </c:pt>
                <c:pt idx="3">
                  <c:v>2.4544324144055718E-3</c:v>
                </c:pt>
                <c:pt idx="4">
                  <c:v>1.5670772339547279E-2</c:v>
                </c:pt>
                <c:pt idx="5">
                  <c:v>1.379288283845459E-2</c:v>
                </c:pt>
                <c:pt idx="6">
                  <c:v>2.0868738840338796E-2</c:v>
                </c:pt>
                <c:pt idx="7">
                  <c:v>3.2291906060659459E-2</c:v>
                </c:pt>
                <c:pt idx="8">
                  <c:v>1.0652888363746671E-2</c:v>
                </c:pt>
                <c:pt idx="9">
                  <c:v>-8.0926157446510327E-3</c:v>
                </c:pt>
                <c:pt idx="10">
                  <c:v>2.7938002571193499E-2</c:v>
                </c:pt>
                <c:pt idx="11">
                  <c:v>2.2552604429441292E-2</c:v>
                </c:pt>
                <c:pt idx="12">
                  <c:v>3.2581792430023793E-2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09874992"/>
        <c:axId val="509875552"/>
      </c:barChart>
      <c:lineChart>
        <c:grouping val="standard"/>
        <c:varyColors val="0"/>
        <c:ser>
          <c:idx val="0"/>
          <c:order val="0"/>
          <c:tx>
            <c:v>Residential electricity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'Fig24'!$A$28:$A$183</c:f>
              <c:numCache>
                <c:formatCode>mmm\ yyyy</c:formatCode>
                <c:ptCount val="156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  <c:pt idx="124">
                  <c:v>42856</c:v>
                </c:pt>
                <c:pt idx="125">
                  <c:v>42887</c:v>
                </c:pt>
                <c:pt idx="126">
                  <c:v>42917</c:v>
                </c:pt>
                <c:pt idx="127">
                  <c:v>42948</c:v>
                </c:pt>
                <c:pt idx="128">
                  <c:v>42979</c:v>
                </c:pt>
                <c:pt idx="129">
                  <c:v>43009</c:v>
                </c:pt>
                <c:pt idx="130">
                  <c:v>43040</c:v>
                </c:pt>
                <c:pt idx="131">
                  <c:v>43070</c:v>
                </c:pt>
                <c:pt idx="132">
                  <c:v>43101</c:v>
                </c:pt>
                <c:pt idx="133">
                  <c:v>43132</c:v>
                </c:pt>
                <c:pt idx="134">
                  <c:v>43160</c:v>
                </c:pt>
                <c:pt idx="135">
                  <c:v>43191</c:v>
                </c:pt>
                <c:pt idx="136">
                  <c:v>43221</c:v>
                </c:pt>
                <c:pt idx="137">
                  <c:v>43252</c:v>
                </c:pt>
                <c:pt idx="138">
                  <c:v>43282</c:v>
                </c:pt>
                <c:pt idx="139">
                  <c:v>43313</c:v>
                </c:pt>
                <c:pt idx="140">
                  <c:v>43344</c:v>
                </c:pt>
                <c:pt idx="141">
                  <c:v>43374</c:v>
                </c:pt>
                <c:pt idx="142">
                  <c:v>43405</c:v>
                </c:pt>
                <c:pt idx="143">
                  <c:v>43435</c:v>
                </c:pt>
                <c:pt idx="144">
                  <c:v>43466</c:v>
                </c:pt>
                <c:pt idx="145">
                  <c:v>43497</c:v>
                </c:pt>
                <c:pt idx="146">
                  <c:v>43525</c:v>
                </c:pt>
                <c:pt idx="147">
                  <c:v>43556</c:v>
                </c:pt>
                <c:pt idx="148">
                  <c:v>43586</c:v>
                </c:pt>
                <c:pt idx="149">
                  <c:v>43617</c:v>
                </c:pt>
                <c:pt idx="150">
                  <c:v>43647</c:v>
                </c:pt>
                <c:pt idx="151">
                  <c:v>43678</c:v>
                </c:pt>
                <c:pt idx="152">
                  <c:v>43709</c:v>
                </c:pt>
                <c:pt idx="153">
                  <c:v>43739</c:v>
                </c:pt>
                <c:pt idx="154">
                  <c:v>43770</c:v>
                </c:pt>
                <c:pt idx="155">
                  <c:v>43800</c:v>
                </c:pt>
              </c:numCache>
            </c:numRef>
          </c:cat>
          <c:val>
            <c:numRef>
              <c:f>'Fig24'!$B$28:$B$183</c:f>
              <c:numCache>
                <c:formatCode>#,##0.00</c:formatCode>
                <c:ptCount val="156"/>
                <c:pt idx="0">
                  <c:v>10.06</c:v>
                </c:pt>
                <c:pt idx="1">
                  <c:v>9.89</c:v>
                </c:pt>
                <c:pt idx="2">
                  <c:v>10.27</c:v>
                </c:pt>
                <c:pt idx="3">
                  <c:v>10.63</c:v>
                </c:pt>
                <c:pt idx="4">
                  <c:v>10.77</c:v>
                </c:pt>
                <c:pt idx="5">
                  <c:v>11.09</c:v>
                </c:pt>
                <c:pt idx="6">
                  <c:v>11.07</c:v>
                </c:pt>
                <c:pt idx="7">
                  <c:v>11.07</c:v>
                </c:pt>
                <c:pt idx="8">
                  <c:v>10.96</c:v>
                </c:pt>
                <c:pt idx="9">
                  <c:v>10.82</c:v>
                </c:pt>
                <c:pt idx="10">
                  <c:v>10.7</c:v>
                </c:pt>
                <c:pt idx="11">
                  <c:v>10.33</c:v>
                </c:pt>
                <c:pt idx="12">
                  <c:v>10.14</c:v>
                </c:pt>
                <c:pt idx="13">
                  <c:v>10.16</c:v>
                </c:pt>
                <c:pt idx="14">
                  <c:v>10.45</c:v>
                </c:pt>
                <c:pt idx="15">
                  <c:v>10.93</c:v>
                </c:pt>
                <c:pt idx="16">
                  <c:v>11.4</c:v>
                </c:pt>
                <c:pt idx="17">
                  <c:v>11.77</c:v>
                </c:pt>
                <c:pt idx="18">
                  <c:v>12.07</c:v>
                </c:pt>
                <c:pt idx="19">
                  <c:v>12.09</c:v>
                </c:pt>
                <c:pt idx="20">
                  <c:v>11.92</c:v>
                </c:pt>
                <c:pt idx="21">
                  <c:v>11.81</c:v>
                </c:pt>
                <c:pt idx="22">
                  <c:v>11.42</c:v>
                </c:pt>
                <c:pt idx="23">
                  <c:v>10.86</c:v>
                </c:pt>
                <c:pt idx="24">
                  <c:v>10.98</c:v>
                </c:pt>
                <c:pt idx="25">
                  <c:v>11.18</c:v>
                </c:pt>
                <c:pt idx="26">
                  <c:v>11.28</c:v>
                </c:pt>
                <c:pt idx="27">
                  <c:v>11.5</c:v>
                </c:pt>
                <c:pt idx="28">
                  <c:v>11.78</c:v>
                </c:pt>
                <c:pt idx="29">
                  <c:v>11.81</c:v>
                </c:pt>
                <c:pt idx="30">
                  <c:v>11.85</c:v>
                </c:pt>
                <c:pt idx="31">
                  <c:v>11.94</c:v>
                </c:pt>
                <c:pt idx="32">
                  <c:v>11.96</c:v>
                </c:pt>
                <c:pt idx="33">
                  <c:v>11.65</c:v>
                </c:pt>
                <c:pt idx="34">
                  <c:v>11.26</c:v>
                </c:pt>
                <c:pt idx="35">
                  <c:v>10.9</c:v>
                </c:pt>
                <c:pt idx="36">
                  <c:v>10.49</c:v>
                </c:pt>
                <c:pt idx="37">
                  <c:v>10.89</c:v>
                </c:pt>
                <c:pt idx="38">
                  <c:v>11.11</c:v>
                </c:pt>
                <c:pt idx="39">
                  <c:v>11.71</c:v>
                </c:pt>
                <c:pt idx="40">
                  <c:v>11.91</c:v>
                </c:pt>
                <c:pt idx="41">
                  <c:v>11.91</c:v>
                </c:pt>
                <c:pt idx="42">
                  <c:v>12.04</c:v>
                </c:pt>
                <c:pt idx="43">
                  <c:v>12.03</c:v>
                </c:pt>
                <c:pt idx="44">
                  <c:v>11.95</c:v>
                </c:pt>
                <c:pt idx="45">
                  <c:v>11.86</c:v>
                </c:pt>
                <c:pt idx="46">
                  <c:v>11.62</c:v>
                </c:pt>
                <c:pt idx="47">
                  <c:v>11.06</c:v>
                </c:pt>
                <c:pt idx="48">
                  <c:v>10.87</c:v>
                </c:pt>
                <c:pt idx="49">
                  <c:v>11.06</c:v>
                </c:pt>
                <c:pt idx="50">
                  <c:v>11.52</c:v>
                </c:pt>
                <c:pt idx="51">
                  <c:v>11.67</c:v>
                </c:pt>
                <c:pt idx="52">
                  <c:v>11.93</c:v>
                </c:pt>
                <c:pt idx="53">
                  <c:v>11.97</c:v>
                </c:pt>
                <c:pt idx="54">
                  <c:v>12.09</c:v>
                </c:pt>
                <c:pt idx="55">
                  <c:v>12.09</c:v>
                </c:pt>
                <c:pt idx="56">
                  <c:v>12.17</c:v>
                </c:pt>
                <c:pt idx="57">
                  <c:v>12.08</c:v>
                </c:pt>
                <c:pt idx="58">
                  <c:v>11.78</c:v>
                </c:pt>
                <c:pt idx="59">
                  <c:v>11.4</c:v>
                </c:pt>
                <c:pt idx="60">
                  <c:v>11.41</c:v>
                </c:pt>
                <c:pt idx="61">
                  <c:v>11.51</c:v>
                </c:pt>
                <c:pt idx="62">
                  <c:v>11.7</c:v>
                </c:pt>
                <c:pt idx="63">
                  <c:v>11.92</c:v>
                </c:pt>
                <c:pt idx="64">
                  <c:v>11.9</c:v>
                </c:pt>
                <c:pt idx="65">
                  <c:v>12.09</c:v>
                </c:pt>
                <c:pt idx="66">
                  <c:v>12</c:v>
                </c:pt>
                <c:pt idx="67">
                  <c:v>12.17</c:v>
                </c:pt>
                <c:pt idx="68">
                  <c:v>12.3</c:v>
                </c:pt>
                <c:pt idx="69">
                  <c:v>12.03</c:v>
                </c:pt>
                <c:pt idx="70">
                  <c:v>11.75</c:v>
                </c:pt>
                <c:pt idx="71">
                  <c:v>11.62</c:v>
                </c:pt>
                <c:pt idx="72">
                  <c:v>11.46</c:v>
                </c:pt>
                <c:pt idx="73">
                  <c:v>11.63</c:v>
                </c:pt>
                <c:pt idx="74">
                  <c:v>11.61</c:v>
                </c:pt>
                <c:pt idx="75">
                  <c:v>11.93</c:v>
                </c:pt>
                <c:pt idx="76">
                  <c:v>12.4</c:v>
                </c:pt>
                <c:pt idx="77">
                  <c:v>12.54</c:v>
                </c:pt>
                <c:pt idx="78">
                  <c:v>12.65</c:v>
                </c:pt>
                <c:pt idx="79">
                  <c:v>12.53</c:v>
                </c:pt>
                <c:pt idx="80">
                  <c:v>12.51</c:v>
                </c:pt>
                <c:pt idx="81">
                  <c:v>12.36</c:v>
                </c:pt>
                <c:pt idx="82">
                  <c:v>12.1</c:v>
                </c:pt>
                <c:pt idx="83">
                  <c:v>11.72</c:v>
                </c:pt>
                <c:pt idx="84">
                  <c:v>11.65</c:v>
                </c:pt>
                <c:pt idx="85">
                  <c:v>11.94</c:v>
                </c:pt>
                <c:pt idx="86">
                  <c:v>12.25</c:v>
                </c:pt>
                <c:pt idx="87">
                  <c:v>12.31</c:v>
                </c:pt>
                <c:pt idx="88">
                  <c:v>12.85</c:v>
                </c:pt>
                <c:pt idx="89">
                  <c:v>12.99</c:v>
                </c:pt>
                <c:pt idx="90">
                  <c:v>13.09</c:v>
                </c:pt>
                <c:pt idx="91">
                  <c:v>13.04</c:v>
                </c:pt>
                <c:pt idx="92">
                  <c:v>12.95</c:v>
                </c:pt>
                <c:pt idx="93">
                  <c:v>12.6</c:v>
                </c:pt>
                <c:pt idx="94">
                  <c:v>12.48</c:v>
                </c:pt>
                <c:pt idx="95">
                  <c:v>12.17</c:v>
                </c:pt>
                <c:pt idx="96">
                  <c:v>12.1</c:v>
                </c:pt>
                <c:pt idx="97">
                  <c:v>12.29</c:v>
                </c:pt>
                <c:pt idx="98">
                  <c:v>12.33</c:v>
                </c:pt>
                <c:pt idx="99">
                  <c:v>12.62</c:v>
                </c:pt>
                <c:pt idx="100">
                  <c:v>12.93</c:v>
                </c:pt>
                <c:pt idx="101">
                  <c:v>12.92</c:v>
                </c:pt>
                <c:pt idx="102">
                  <c:v>12.94</c:v>
                </c:pt>
                <c:pt idx="103">
                  <c:v>12.91</c:v>
                </c:pt>
                <c:pt idx="104">
                  <c:v>13.03</c:v>
                </c:pt>
                <c:pt idx="105">
                  <c:v>12.72</c:v>
                </c:pt>
                <c:pt idx="106">
                  <c:v>12.71</c:v>
                </c:pt>
                <c:pt idx="107">
                  <c:v>12.32</c:v>
                </c:pt>
                <c:pt idx="108">
                  <c:v>11.99</c:v>
                </c:pt>
                <c:pt idx="109">
                  <c:v>12.14</c:v>
                </c:pt>
                <c:pt idx="110">
                  <c:v>12.56</c:v>
                </c:pt>
                <c:pt idx="111">
                  <c:v>12.43</c:v>
                </c:pt>
                <c:pt idx="112">
                  <c:v>12.79</c:v>
                </c:pt>
                <c:pt idx="113">
                  <c:v>12.73</c:v>
                </c:pt>
                <c:pt idx="114">
                  <c:v>12.68</c:v>
                </c:pt>
                <c:pt idx="115">
                  <c:v>12.88</c:v>
                </c:pt>
                <c:pt idx="116">
                  <c:v>12.87</c:v>
                </c:pt>
                <c:pt idx="117">
                  <c:v>12.46</c:v>
                </c:pt>
                <c:pt idx="118">
                  <c:v>12.75</c:v>
                </c:pt>
                <c:pt idx="119">
                  <c:v>12.23</c:v>
                </c:pt>
                <c:pt idx="120">
                  <c:v>12.21</c:v>
                </c:pt>
                <c:pt idx="121">
                  <c:v>12.78</c:v>
                </c:pt>
                <c:pt idx="122">
                  <c:v>12.89</c:v>
                </c:pt>
                <c:pt idx="123">
                  <c:v>12.69</c:v>
                </c:pt>
                <c:pt idx="124">
                  <c:v>13.01</c:v>
                </c:pt>
                <c:pt idx="125">
                  <c:v>13.21</c:v>
                </c:pt>
                <c:pt idx="126">
                  <c:v>13.11</c:v>
                </c:pt>
                <c:pt idx="127">
                  <c:v>13.19</c:v>
                </c:pt>
                <c:pt idx="128">
                  <c:v>13.3</c:v>
                </c:pt>
                <c:pt idx="129">
                  <c:v>12.84</c:v>
                </c:pt>
                <c:pt idx="130">
                  <c:v>12.97</c:v>
                </c:pt>
                <c:pt idx="131">
                  <c:v>12.5</c:v>
                </c:pt>
                <c:pt idx="132">
                  <c:v>12.23</c:v>
                </c:pt>
                <c:pt idx="133">
                  <c:v>12.921390000000001</c:v>
                </c:pt>
                <c:pt idx="134">
                  <c:v>13.230219999999999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Price 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'Fig24'!$A$28:$A$183</c:f>
              <c:numCache>
                <c:formatCode>mmm\ yyyy</c:formatCode>
                <c:ptCount val="156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  <c:pt idx="124">
                  <c:v>42856</c:v>
                </c:pt>
                <c:pt idx="125">
                  <c:v>42887</c:v>
                </c:pt>
                <c:pt idx="126">
                  <c:v>42917</c:v>
                </c:pt>
                <c:pt idx="127">
                  <c:v>42948</c:v>
                </c:pt>
                <c:pt idx="128">
                  <c:v>42979</c:v>
                </c:pt>
                <c:pt idx="129">
                  <c:v>43009</c:v>
                </c:pt>
                <c:pt idx="130">
                  <c:v>43040</c:v>
                </c:pt>
                <c:pt idx="131">
                  <c:v>43070</c:v>
                </c:pt>
                <c:pt idx="132">
                  <c:v>43101</c:v>
                </c:pt>
                <c:pt idx="133">
                  <c:v>43132</c:v>
                </c:pt>
                <c:pt idx="134">
                  <c:v>43160</c:v>
                </c:pt>
                <c:pt idx="135">
                  <c:v>43191</c:v>
                </c:pt>
                <c:pt idx="136">
                  <c:v>43221</c:v>
                </c:pt>
                <c:pt idx="137">
                  <c:v>43252</c:v>
                </c:pt>
                <c:pt idx="138">
                  <c:v>43282</c:v>
                </c:pt>
                <c:pt idx="139">
                  <c:v>43313</c:v>
                </c:pt>
                <c:pt idx="140">
                  <c:v>43344</c:v>
                </c:pt>
                <c:pt idx="141">
                  <c:v>43374</c:v>
                </c:pt>
                <c:pt idx="142">
                  <c:v>43405</c:v>
                </c:pt>
                <c:pt idx="143">
                  <c:v>43435</c:v>
                </c:pt>
                <c:pt idx="144">
                  <c:v>43466</c:v>
                </c:pt>
                <c:pt idx="145">
                  <c:v>43497</c:v>
                </c:pt>
                <c:pt idx="146">
                  <c:v>43525</c:v>
                </c:pt>
                <c:pt idx="147">
                  <c:v>43556</c:v>
                </c:pt>
                <c:pt idx="148">
                  <c:v>43586</c:v>
                </c:pt>
                <c:pt idx="149">
                  <c:v>43617</c:v>
                </c:pt>
                <c:pt idx="150">
                  <c:v>43647</c:v>
                </c:pt>
                <c:pt idx="151">
                  <c:v>43678</c:v>
                </c:pt>
                <c:pt idx="152">
                  <c:v>43709</c:v>
                </c:pt>
                <c:pt idx="153">
                  <c:v>43739</c:v>
                </c:pt>
                <c:pt idx="154">
                  <c:v>43770</c:v>
                </c:pt>
                <c:pt idx="155">
                  <c:v>43800</c:v>
                </c:pt>
              </c:numCache>
            </c:numRef>
          </c:cat>
          <c:val>
            <c:numRef>
              <c:f>'Fig24'!$C$28:$C$183</c:f>
              <c:numCache>
                <c:formatCode>#,##0.00</c:formatCode>
                <c:ptCount val="15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13.230219999999999</c:v>
                </c:pt>
                <c:pt idx="135">
                  <c:v>13.08846</c:v>
                </c:pt>
                <c:pt idx="136">
                  <c:v>13.31915</c:v>
                </c:pt>
                <c:pt idx="137">
                  <c:v>13.491289999999999</c:v>
                </c:pt>
                <c:pt idx="138">
                  <c:v>13.45717</c:v>
                </c:pt>
                <c:pt idx="139">
                  <c:v>13.469250000000001</c:v>
                </c:pt>
                <c:pt idx="140">
                  <c:v>13.63776</c:v>
                </c:pt>
                <c:pt idx="141">
                  <c:v>13.167289999999999</c:v>
                </c:pt>
                <c:pt idx="142">
                  <c:v>13.414070000000001</c:v>
                </c:pt>
                <c:pt idx="143">
                  <c:v>12.971159999999999</c:v>
                </c:pt>
                <c:pt idx="144">
                  <c:v>12.802949999999999</c:v>
                </c:pt>
                <c:pt idx="145">
                  <c:v>13.37548</c:v>
                </c:pt>
                <c:pt idx="146">
                  <c:v>13.661379999999999</c:v>
                </c:pt>
                <c:pt idx="147">
                  <c:v>13.637370000000001</c:v>
                </c:pt>
                <c:pt idx="148">
                  <c:v>13.81457</c:v>
                </c:pt>
                <c:pt idx="149">
                  <c:v>13.965669999999999</c:v>
                </c:pt>
                <c:pt idx="150">
                  <c:v>13.889010000000001</c:v>
                </c:pt>
                <c:pt idx="151">
                  <c:v>13.87115</c:v>
                </c:pt>
                <c:pt idx="152">
                  <c:v>14.01759</c:v>
                </c:pt>
                <c:pt idx="153">
                  <c:v>13.42159</c:v>
                </c:pt>
                <c:pt idx="154">
                  <c:v>13.74888</c:v>
                </c:pt>
                <c:pt idx="155">
                  <c:v>13.28171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873872"/>
        <c:axId val="509874432"/>
      </c:lineChart>
      <c:dateAx>
        <c:axId val="509873872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>
            <a:solidFill>
              <a:schemeClr val="tx1"/>
            </a:solidFill>
          </a:ln>
        </c:spPr>
        <c:crossAx val="509874432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9874432"/>
        <c:scaling>
          <c:orientation val="minMax"/>
          <c:max val="1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509873872"/>
        <c:crosses val="autoZero"/>
        <c:crossBetween val="midCat"/>
        <c:majorUnit val="2"/>
      </c:valAx>
      <c:catAx>
        <c:axId val="509874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509875552"/>
        <c:crossesAt val="0"/>
        <c:auto val="1"/>
        <c:lblAlgn val="ctr"/>
        <c:lblOffset val="100"/>
        <c:noMultiLvlLbl val="0"/>
      </c:catAx>
      <c:valAx>
        <c:axId val="509875552"/>
        <c:scaling>
          <c:orientation val="minMax"/>
          <c:max val="0.21000000000000002"/>
          <c:min val="-3.0000000000000006E-2"/>
        </c:scaling>
        <c:delete val="0"/>
        <c:axPos val="r"/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509874992"/>
        <c:crosses val="max"/>
        <c:crossBetween val="between"/>
        <c:majorUnit val="3.0000000000000006E-2"/>
        <c:minorUnit val="2.0000000000000011E-2"/>
      </c:valAx>
    </c:plotArea>
    <c:legend>
      <c:legendPos val="b"/>
      <c:layout>
        <c:manualLayout>
          <c:xMode val="edge"/>
          <c:yMode val="edge"/>
          <c:x val="4.9876393655922134E-2"/>
          <c:y val="0.83917085167506578"/>
          <c:w val="0.8999999999999998"/>
          <c:h val="5.0592927852527295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electricity generation by fuel, all sectors</a:t>
            </a:r>
          </a:p>
          <a:p>
            <a:pPr algn="l">
              <a:defRPr/>
            </a:pPr>
            <a:r>
              <a:rPr lang="en-US" sz="1000" b="0"/>
              <a:t>thousand megawatthours per day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168412709095123"/>
          <c:y val="0.17117395828480017"/>
          <c:w val="0.68855508446059865"/>
          <c:h val="0.59379086489928401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accent5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'Fig25'!$H$28:$H$37</c:f>
              <c:numCache>
                <c:formatCode>#,##0</c:formatCode>
                <c:ptCount val="10"/>
                <c:pt idx="0">
                  <c:v>66.214033642999993</c:v>
                </c:pt>
                <c:pt idx="1">
                  <c:v>70.465188959000002</c:v>
                </c:pt>
                <c:pt idx="2">
                  <c:v>70.176629206999991</c:v>
                </c:pt>
                <c:pt idx="3">
                  <c:v>72.439598740000008</c:v>
                </c:pt>
                <c:pt idx="4">
                  <c:v>69.816646410999994</c:v>
                </c:pt>
                <c:pt idx="5">
                  <c:v>74.368494218999999</c:v>
                </c:pt>
                <c:pt idx="6">
                  <c:v>72.572846749000007</c:v>
                </c:pt>
                <c:pt idx="7">
                  <c:v>74.53023426499999</c:v>
                </c:pt>
                <c:pt idx="8">
                  <c:v>75.515761384000001</c:v>
                </c:pt>
                <c:pt idx="9">
                  <c:v>75.764492904000008</c:v>
                </c:pt>
              </c:numCache>
            </c:numRef>
          </c:val>
        </c:ser>
        <c:ser>
          <c:idx val="5"/>
          <c:order val="1"/>
          <c:tx>
            <c:v>renewables</c:v>
          </c:tx>
          <c:spPr>
            <a:solidFill>
              <a:schemeClr val="accent2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'Fig25'!$G$28:$G$37</c:f>
              <c:numCache>
                <c:formatCode>#,##0</c:formatCode>
                <c:ptCount val="10"/>
                <c:pt idx="0">
                  <c:v>458.00817510000002</c:v>
                </c:pt>
                <c:pt idx="1">
                  <c:v>531.45527888000004</c:v>
                </c:pt>
                <c:pt idx="2">
                  <c:v>596.53815410000004</c:v>
                </c:pt>
                <c:pt idx="3">
                  <c:v>694.54259715000001</c:v>
                </c:pt>
                <c:pt idx="4">
                  <c:v>764.96624125999995</c:v>
                </c:pt>
                <c:pt idx="5">
                  <c:v>808.65995581000004</c:v>
                </c:pt>
                <c:pt idx="6">
                  <c:v>933.42329915000005</c:v>
                </c:pt>
                <c:pt idx="7">
                  <c:v>1060.9443644</c:v>
                </c:pt>
                <c:pt idx="8">
                  <c:v>1127.9787615</c:v>
                </c:pt>
                <c:pt idx="9">
                  <c:v>1202.1809205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'Fig25'!$R$28:$R$37</c:f>
              <c:numCache>
                <c:formatCode>General</c:formatCode>
                <c:ptCount val="10"/>
              </c:numCache>
            </c:numRef>
          </c:val>
        </c:ser>
        <c:ser>
          <c:idx val="4"/>
          <c:order val="3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'Fig25'!$F$28:$F$37</c:f>
              <c:numCache>
                <c:formatCode>#,##0</c:formatCode>
                <c:ptCount val="10"/>
                <c:pt idx="0">
                  <c:v>697.81351218999998</c:v>
                </c:pt>
                <c:pt idx="1">
                  <c:v>857.35447194999995</c:v>
                </c:pt>
                <c:pt idx="2">
                  <c:v>741.22873757000002</c:v>
                </c:pt>
                <c:pt idx="3">
                  <c:v>722.97080717999995</c:v>
                </c:pt>
                <c:pt idx="4">
                  <c:v>693.67964013999995</c:v>
                </c:pt>
                <c:pt idx="5">
                  <c:v>668.46189529000003</c:v>
                </c:pt>
                <c:pt idx="6">
                  <c:v>713.45907336000005</c:v>
                </c:pt>
                <c:pt idx="7">
                  <c:v>804.24645255999997</c:v>
                </c:pt>
                <c:pt idx="8">
                  <c:v>744.91101847000004</c:v>
                </c:pt>
                <c:pt idx="9">
                  <c:v>717.11712465999994</c:v>
                </c:pt>
              </c:numCache>
            </c:numRef>
          </c:val>
        </c:ser>
        <c:ser>
          <c:idx val="3"/>
          <c:order val="4"/>
          <c:tx>
            <c:v>Nuclear</c:v>
          </c:tx>
          <c:spPr>
            <a:solidFill>
              <a:schemeClr val="accent3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'Fig25'!$E$28:$E$37</c:f>
              <c:numCache>
                <c:formatCode>#,##0</c:formatCode>
                <c:ptCount val="10"/>
                <c:pt idx="0">
                  <c:v>2210.8720563000002</c:v>
                </c:pt>
                <c:pt idx="1">
                  <c:v>2164.9434712000002</c:v>
                </c:pt>
                <c:pt idx="2">
                  <c:v>2101.9979481</c:v>
                </c:pt>
                <c:pt idx="3">
                  <c:v>2161.6889670999999</c:v>
                </c:pt>
                <c:pt idx="4">
                  <c:v>2184.0163889999999</c:v>
                </c:pt>
                <c:pt idx="5">
                  <c:v>2184.0489781000001</c:v>
                </c:pt>
                <c:pt idx="6">
                  <c:v>2201.3495846999999</c:v>
                </c:pt>
                <c:pt idx="7">
                  <c:v>2205.3414658000002</c:v>
                </c:pt>
                <c:pt idx="8">
                  <c:v>2193.0866658</c:v>
                </c:pt>
                <c:pt idx="9">
                  <c:v>2139.7467698999999</c:v>
                </c:pt>
              </c:numCache>
            </c:numRef>
          </c:val>
        </c:ser>
        <c:ser>
          <c:idx val="2"/>
          <c:order val="5"/>
          <c:tx>
            <c:v>Petroleum</c:v>
          </c:tx>
          <c:spPr>
            <a:solidFill>
              <a:schemeClr val="accent6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'Fig25'!$D$28:$D$37</c:f>
              <c:numCache>
                <c:formatCode>#,##0</c:formatCode>
                <c:ptCount val="10"/>
                <c:pt idx="0">
                  <c:v>101.53698493</c:v>
                </c:pt>
                <c:pt idx="1">
                  <c:v>82.691043836000006</c:v>
                </c:pt>
                <c:pt idx="2">
                  <c:v>63.359365765</c:v>
                </c:pt>
                <c:pt idx="3">
                  <c:v>74.423095644</c:v>
                </c:pt>
                <c:pt idx="4">
                  <c:v>82.826978437999998</c:v>
                </c:pt>
                <c:pt idx="5">
                  <c:v>77.393792520999995</c:v>
                </c:pt>
                <c:pt idx="6">
                  <c:v>66.133314616999996</c:v>
                </c:pt>
                <c:pt idx="7">
                  <c:v>57.784030676999997</c:v>
                </c:pt>
                <c:pt idx="8">
                  <c:v>71.541831959000007</c:v>
                </c:pt>
                <c:pt idx="9">
                  <c:v>63.299919944999999</c:v>
                </c:pt>
              </c:numCache>
            </c:numRef>
          </c:val>
        </c:ser>
        <c:ser>
          <c:idx val="1"/>
          <c:order val="6"/>
          <c:tx>
            <c:v>Natural gas</c:v>
          </c:tx>
          <c:spPr>
            <a:solidFill>
              <a:schemeClr val="accent4"/>
            </a:solidFill>
          </c:spPr>
          <c:invertIfNegative val="0"/>
          <c:dLbls>
            <c:dLbl>
              <c:idx val="0"/>
              <c:layout/>
              <c:tx>
                <c:strRef>
                  <c:f>'Fig25'!$L$28</c:f>
                  <c:strCache>
                    <c:ptCount val="1"/>
                    <c:pt idx="0">
                      <c:v>23.9%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{62A937B2-DD63-48A7-B385-DC6A7A466F88}</c15:txfldGUID>
                      <c15:f>'Fig25'!$L$28</c15:f>
                      <c15:dlblFieldTableCache>
                        <c:ptCount val="1"/>
                        <c:pt idx="0">
                          <c:v>23.9%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'Fig25'!$L$29</c:f>
                  <c:strCache>
                    <c:ptCount val="1"/>
                    <c:pt idx="0">
                      <c:v>24.7%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{C3765259-C05E-43D1-BD0C-F0DF5389BFEE}</c15:txfldGUID>
                      <c15:f>'Fig25'!$L$29</c15:f>
                      <c15:dlblFieldTableCache>
                        <c:ptCount val="1"/>
                        <c:pt idx="0">
                          <c:v>24.7%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'Fig25'!$L$30</c:f>
                  <c:strCache>
                    <c:ptCount val="1"/>
                    <c:pt idx="0">
                      <c:v>30.3%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{B0711257-A167-4069-9EE5-1D671BBCDB3B}</c15:txfldGUID>
                      <c15:f>'Fig25'!$L$30</c15:f>
                      <c15:dlblFieldTableCache>
                        <c:ptCount val="1"/>
                        <c:pt idx="0">
                          <c:v>30.3%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'Fig25'!$L$31</c:f>
                  <c:strCache>
                    <c:ptCount val="1"/>
                    <c:pt idx="0">
                      <c:v>27.7%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{7BA4B472-5B63-4203-A105-B8E407BE5163}</c15:txfldGUID>
                      <c15:f>'Fig25'!$L$31</c15:f>
                      <c15:dlblFieldTableCache>
                        <c:ptCount val="1"/>
                        <c:pt idx="0">
                          <c:v>27.7%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/>
              <c:tx>
                <c:strRef>
                  <c:f>'Fig25'!$L$32</c:f>
                  <c:strCache>
                    <c:ptCount val="1"/>
                    <c:pt idx="0">
                      <c:v>27.5%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{117C1B1F-E928-49D1-BAA1-73D31F14AC80}</c15:txfldGUID>
                      <c15:f>'Fig25'!$L$32</c15:f>
                      <c15:dlblFieldTableCache>
                        <c:ptCount val="1"/>
                        <c:pt idx="0">
                          <c:v>27.5%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'Fig25'!$L$33</c:f>
                  <c:strCache>
                    <c:ptCount val="1"/>
                    <c:pt idx="0">
                      <c:v>32.7%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{CBCEF919-4E98-4550-B538-6EE7A6C31956}</c15:txfldGUID>
                      <c15:f>'Fig25'!$L$33</c15:f>
                      <c15:dlblFieldTableCache>
                        <c:ptCount val="1"/>
                        <c:pt idx="0">
                          <c:v>32.7%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'Fig25'!$L$34</c:f>
                  <c:strCache>
                    <c:ptCount val="1"/>
                    <c:pt idx="0">
                      <c:v>33.8%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{755BF445-1743-40D9-AB1C-2C2BA1219BFA}</c15:txfldGUID>
                      <c15:f>'Fig25'!$L$34</c15:f>
                      <c15:dlblFieldTableCache>
                        <c:ptCount val="1"/>
                        <c:pt idx="0">
                          <c:v>33.8%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'Fig25'!$L$35</c:f>
                  <c:strCache>
                    <c:ptCount val="1"/>
                    <c:pt idx="0">
                      <c:v>31.7%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{4B7C6B49-17BC-4C8F-B7BE-D5431E8106EF}</c15:txfldGUID>
                      <c15:f>'Fig25'!$L$35</c15:f>
                      <c15:dlblFieldTableCache>
                        <c:ptCount val="1"/>
                        <c:pt idx="0">
                          <c:v>31.7%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/>
              <c:tx>
                <c:strRef>
                  <c:f>'Fig25'!$L$36</c:f>
                  <c:strCache>
                    <c:ptCount val="1"/>
                    <c:pt idx="0">
                      <c:v>33.7%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{FF8A15A2-1A0C-478A-8C08-AC160902D32F}</c15:txfldGUID>
                      <c15:f>'Fig25'!$L$36</c15:f>
                      <c15:dlblFieldTableCache>
                        <c:ptCount val="1"/>
                        <c:pt idx="0">
                          <c:v>33.7%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'Fig25'!$L$37</c:f>
                  <c:strCache>
                    <c:ptCount val="1"/>
                    <c:pt idx="0">
                      <c:v>34.2%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{C5D2F498-0040-4553-A089-3C37B2E74C45}</c15:txfldGUID>
                      <c15:f>'Fig25'!$L$37</c15:f>
                      <c15:dlblFieldTableCache>
                        <c:ptCount val="1"/>
                        <c:pt idx="0">
                          <c:v>34.2%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'Fig25'!$C$28:$C$37</c:f>
              <c:numCache>
                <c:formatCode>#,##0</c:formatCode>
                <c:ptCount val="10"/>
                <c:pt idx="0">
                  <c:v>2706.0197895000001</c:v>
                </c:pt>
                <c:pt idx="1">
                  <c:v>2777.2299143999999</c:v>
                </c:pt>
                <c:pt idx="2">
                  <c:v>3349.4376069</c:v>
                </c:pt>
                <c:pt idx="3">
                  <c:v>3081.7412297999999</c:v>
                </c:pt>
                <c:pt idx="4">
                  <c:v>3086.5998552999999</c:v>
                </c:pt>
                <c:pt idx="5">
                  <c:v>3653.3756131999999</c:v>
                </c:pt>
                <c:pt idx="6">
                  <c:v>3765.8659097999998</c:v>
                </c:pt>
                <c:pt idx="7">
                  <c:v>3487.2990847999999</c:v>
                </c:pt>
                <c:pt idx="8">
                  <c:v>3785.6645663999998</c:v>
                </c:pt>
                <c:pt idx="9">
                  <c:v>3860.3037122999999</c:v>
                </c:pt>
              </c:numCache>
            </c:numRef>
          </c:val>
        </c:ser>
        <c:ser>
          <c:idx val="0"/>
          <c:order val="7"/>
          <c:tx>
            <c:v>Coal</c:v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/>
              <c:tx>
                <c:strRef>
                  <c:f>'Fig25'!$K$28</c:f>
                  <c:strCache>
                    <c:ptCount val="1"/>
                    <c:pt idx="0">
                      <c:v>44.8%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{2A4E2D6D-FA8A-4C0C-86C0-5D85BC520315}</c15:txfldGUID>
                      <c15:f>'Fig25'!$K$28</c15:f>
                      <c15:dlblFieldTableCache>
                        <c:ptCount val="1"/>
                        <c:pt idx="0">
                          <c:v>44.8%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'Fig25'!$K$29</c:f>
                  <c:strCache>
                    <c:ptCount val="1"/>
                    <c:pt idx="0">
                      <c:v>42.3%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{54EB3D67-1D2C-42A6-AB19-2D33D290BBEE}</c15:txfldGUID>
                      <c15:f>'Fig25'!$K$29</c15:f>
                      <c15:dlblFieldTableCache>
                        <c:ptCount val="1"/>
                        <c:pt idx="0">
                          <c:v>42.3%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'Fig25'!$K$30</c:f>
                  <c:strCache>
                    <c:ptCount val="1"/>
                    <c:pt idx="0">
                      <c:v>37.4%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{AABA5CA4-C1FF-4826-A50A-FE633138440B}</c15:txfldGUID>
                      <c15:f>'Fig25'!$K$30</c15:f>
                      <c15:dlblFieldTableCache>
                        <c:ptCount val="1"/>
                        <c:pt idx="0">
                          <c:v>37.4%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'Fig25'!$K$31</c:f>
                  <c:strCache>
                    <c:ptCount val="1"/>
                    <c:pt idx="0">
                      <c:v>38.9%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{9CA31B06-8017-4E6A-BD99-A1F3651A7EE9}</c15:txfldGUID>
                      <c15:f>'Fig25'!$K$31</c15:f>
                      <c15:dlblFieldTableCache>
                        <c:ptCount val="1"/>
                        <c:pt idx="0">
                          <c:v>38.9%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/>
              <c:tx>
                <c:strRef>
                  <c:f>'Fig25'!$K$32</c:f>
                  <c:strCache>
                    <c:ptCount val="1"/>
                    <c:pt idx="0">
                      <c:v>38.6%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{34510665-3021-4E77-89C7-73E5D81D2102}</c15:txfldGUID>
                      <c15:f>'Fig25'!$K$32</c15:f>
                      <c15:dlblFieldTableCache>
                        <c:ptCount val="1"/>
                        <c:pt idx="0">
                          <c:v>38.6%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'Fig25'!$K$33</c:f>
                  <c:strCache>
                    <c:ptCount val="1"/>
                    <c:pt idx="0">
                      <c:v>33.2%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{9AE4604A-7AA1-42C0-94D8-ED3D1798CC4F}</c15:txfldGUID>
                      <c15:f>'Fig25'!$K$33</c15:f>
                      <c15:dlblFieldTableCache>
                        <c:ptCount val="1"/>
                        <c:pt idx="0">
                          <c:v>33.2%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'Fig25'!$K$34</c:f>
                  <c:strCache>
                    <c:ptCount val="1"/>
                    <c:pt idx="0">
                      <c:v>30.4%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{A44C2504-3D2A-4B86-8CB7-B9F0EF51EDBD}</c15:txfldGUID>
                      <c15:f>'Fig25'!$K$34</c15:f>
                      <c15:dlblFieldTableCache>
                        <c:ptCount val="1"/>
                        <c:pt idx="0">
                          <c:v>30.4%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'Fig25'!$K$35</c:f>
                  <c:strCache>
                    <c:ptCount val="1"/>
                    <c:pt idx="0">
                      <c:v>30.1%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{D4B20E88-6CD3-456F-BE4B-351CE1EA32F3}</c15:txfldGUID>
                      <c15:f>'Fig25'!$K$35</c15:f>
                      <c15:dlblFieldTableCache>
                        <c:ptCount val="1"/>
                        <c:pt idx="0">
                          <c:v>30.1%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/>
              <c:tx>
                <c:strRef>
                  <c:f>'Fig25'!$K$36</c:f>
                  <c:strCache>
                    <c:ptCount val="1"/>
                    <c:pt idx="0">
                      <c:v>28.7%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{E5393CC1-98E9-41F3-9B90-26532F42CCD4}</c15:txfldGUID>
                      <c15:f>'Fig25'!$K$36</c15:f>
                      <c15:dlblFieldTableCache>
                        <c:ptCount val="1"/>
                        <c:pt idx="0">
                          <c:v>28.7%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'Fig25'!$K$37</c:f>
                  <c:strCache>
                    <c:ptCount val="1"/>
                    <c:pt idx="0">
                      <c:v>28.6%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{8A8F35EC-BC34-43ED-9CC3-5F9E311C04D7}</c15:txfldGUID>
                      <c15:f>'Fig25'!$K$37</c15:f>
                      <c15:dlblFieldTableCache>
                        <c:ptCount val="1"/>
                        <c:pt idx="0">
                          <c:v>28.6%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'Fig25'!$B$28:$B$37</c:f>
              <c:numCache>
                <c:formatCode>#,##0</c:formatCode>
                <c:ptCount val="10"/>
                <c:pt idx="0">
                  <c:v>5061.0692385000002</c:v>
                </c:pt>
                <c:pt idx="1">
                  <c:v>4749.1232848999998</c:v>
                </c:pt>
                <c:pt idx="2">
                  <c:v>4136.7293393999998</c:v>
                </c:pt>
                <c:pt idx="3">
                  <c:v>4331.8211221000001</c:v>
                </c:pt>
                <c:pt idx="4">
                  <c:v>4333.4529960999998</c:v>
                </c:pt>
                <c:pt idx="5">
                  <c:v>3705.2005227999998</c:v>
                </c:pt>
                <c:pt idx="6">
                  <c:v>3385.6520455</c:v>
                </c:pt>
                <c:pt idx="7">
                  <c:v>3309.3186464999999</c:v>
                </c:pt>
                <c:pt idx="8">
                  <c:v>3219.3596775000001</c:v>
                </c:pt>
                <c:pt idx="9">
                  <c:v>3224.4855753000002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9883392"/>
        <c:axId val="509883952"/>
      </c:barChart>
      <c:scatterChart>
        <c:scatterStyle val="lineMarker"/>
        <c:varyColors val="0"/>
        <c:ser>
          <c:idx val="7"/>
          <c:order val="8"/>
          <c:tx>
            <c:strRef>
              <c:f>'Fig25'!$B$41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868058255060255E-3"/>
                  <c:y val="4.461931705772959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'Fig25'!$A$42:$A$43</c:f>
              <c:numCache>
                <c:formatCode>General</c:formatCode>
                <c:ptCount val="2"/>
                <c:pt idx="0">
                  <c:v>8.5</c:v>
                </c:pt>
                <c:pt idx="1">
                  <c:v>8.5</c:v>
                </c:pt>
              </c:numCache>
            </c:numRef>
          </c:xVal>
          <c:yVal>
            <c:numRef>
              <c:f>'Fig25'!$B$42:$B$43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884512"/>
        <c:axId val="509885072"/>
      </c:scatterChart>
      <c:catAx>
        <c:axId val="509883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9883952"/>
        <c:crosses val="autoZero"/>
        <c:auto val="1"/>
        <c:lblAlgn val="ctr"/>
        <c:lblOffset val="100"/>
        <c:noMultiLvlLbl val="0"/>
      </c:catAx>
      <c:valAx>
        <c:axId val="509883952"/>
        <c:scaling>
          <c:orientation val="minMax"/>
          <c:max val="1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crossAx val="509883392"/>
        <c:crosses val="autoZero"/>
        <c:crossBetween val="between"/>
      </c:valAx>
      <c:valAx>
        <c:axId val="509884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09885072"/>
        <c:crosses val="autoZero"/>
        <c:crossBetween val="midCat"/>
      </c:valAx>
      <c:valAx>
        <c:axId val="5098850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9884512"/>
        <c:crosses val="max"/>
        <c:crossBetween val="midCat"/>
      </c:valAx>
    </c:plotArea>
    <c:legend>
      <c:legendPos val="r"/>
      <c:legendEntry>
        <c:idx val="8"/>
        <c:delete val="1"/>
      </c:legendEntry>
      <c:layout>
        <c:manualLayout>
          <c:xMode val="edge"/>
          <c:yMode val="edge"/>
          <c:x val="0.81113189911090178"/>
          <c:y val="0.29904023808047631"/>
          <c:w val="0.1774720894930869"/>
          <c:h val="0.35415049496767975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(Btu)</a:t>
            </a: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3242338610112761E-2"/>
          <c:y val="0.16722918510925791"/>
          <c:w val="0.69387381455366848"/>
          <c:h val="0.58590131854820005"/>
        </c:manualLayout>
      </c:layout>
      <c:barChart>
        <c:barDir val="col"/>
        <c:grouping val="stacked"/>
        <c:varyColors val="0"/>
        <c:ser>
          <c:idx val="0"/>
          <c:order val="0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'Fig26'!$D$27:$M$27</c:f>
              <c:numCache>
                <c:formatCode>0.000</c:formatCode>
                <c:ptCount val="10"/>
                <c:pt idx="0">
                  <c:v>2.5385411449999999</c:v>
                </c:pt>
                <c:pt idx="1">
                  <c:v>3.1028522430000001</c:v>
                </c:pt>
                <c:pt idx="2">
                  <c:v>2.6287019649999999</c:v>
                </c:pt>
                <c:pt idx="3">
                  <c:v>2.562382317</c:v>
                </c:pt>
                <c:pt idx="4">
                  <c:v>2.4665765739999999</c:v>
                </c:pt>
                <c:pt idx="5">
                  <c:v>2.3211773120000001</c:v>
                </c:pt>
                <c:pt idx="6">
                  <c:v>2.4724417980000002</c:v>
                </c:pt>
                <c:pt idx="7">
                  <c:v>2.7700108540000001</c:v>
                </c:pt>
                <c:pt idx="8">
                  <c:v>2.5849579</c:v>
                </c:pt>
                <c:pt idx="9">
                  <c:v>2.4882344000000001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4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'Fig26'!$D$28:$M$28</c:f>
              <c:numCache>
                <c:formatCode>0.000</c:formatCode>
                <c:ptCount val="10"/>
                <c:pt idx="0">
                  <c:v>2.1162140630000001</c:v>
                </c:pt>
                <c:pt idx="1">
                  <c:v>2.1389559290000002</c:v>
                </c:pt>
                <c:pt idx="2">
                  <c:v>2.1331186230000001</c:v>
                </c:pt>
                <c:pt idx="3">
                  <c:v>2.3466011369999999</c:v>
                </c:pt>
                <c:pt idx="4">
                  <c:v>2.4095025990000001</c:v>
                </c:pt>
                <c:pt idx="5">
                  <c:v>2.2345567979999998</c:v>
                </c:pt>
                <c:pt idx="6">
                  <c:v>2.1312133119999999</c:v>
                </c:pt>
                <c:pt idx="7">
                  <c:v>2.1448965179999999</c:v>
                </c:pt>
                <c:pt idx="8">
                  <c:v>2.1740468000000002</c:v>
                </c:pt>
                <c:pt idx="9">
                  <c:v>2.1749209999999999</c:v>
                </c:pt>
              </c:numCache>
            </c:numRef>
          </c:val>
        </c:ser>
        <c:ser>
          <c:idx val="2"/>
          <c:order val="2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'Fig26'!$D$29:$M$29</c:f>
              <c:numCache>
                <c:formatCode>0.000</c:formatCode>
                <c:ptCount val="10"/>
                <c:pt idx="0">
                  <c:v>1.1413686189000001</c:v>
                </c:pt>
                <c:pt idx="1">
                  <c:v>1.2729980890000001</c:v>
                </c:pt>
                <c:pt idx="2">
                  <c:v>1.2170591100999999</c:v>
                </c:pt>
                <c:pt idx="3">
                  <c:v>1.2700048177000001</c:v>
                </c:pt>
                <c:pt idx="4">
                  <c:v>1.3438127403</c:v>
                </c:pt>
                <c:pt idx="5">
                  <c:v>1.3818086570000001</c:v>
                </c:pt>
                <c:pt idx="6">
                  <c:v>1.4707870796</c:v>
                </c:pt>
                <c:pt idx="7">
                  <c:v>1.5103354812000001</c:v>
                </c:pt>
                <c:pt idx="8">
                  <c:v>1.573974158</c:v>
                </c:pt>
                <c:pt idx="9">
                  <c:v>1.6165385000000001</c:v>
                </c:pt>
              </c:numCache>
            </c:numRef>
          </c:val>
        </c:ser>
        <c:ser>
          <c:idx val="3"/>
          <c:order val="3"/>
          <c:tx>
            <c:v>Wind power</c:v>
          </c:tx>
          <c:spPr>
            <a:solidFill>
              <a:schemeClr val="accent2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'Fig26'!$D$30:$M$30</c:f>
              <c:numCache>
                <c:formatCode>0.000</c:formatCode>
                <c:ptCount val="10"/>
                <c:pt idx="0">
                  <c:v>0.92327053465999998</c:v>
                </c:pt>
                <c:pt idx="1">
                  <c:v>1.1670944041</c:v>
                </c:pt>
                <c:pt idx="2">
                  <c:v>1.3393646844</c:v>
                </c:pt>
                <c:pt idx="3">
                  <c:v>1.6004236409000001</c:v>
                </c:pt>
                <c:pt idx="4">
                  <c:v>1.7260260421</c:v>
                </c:pt>
                <c:pt idx="5">
                  <c:v>1.7757054845</c:v>
                </c:pt>
                <c:pt idx="6">
                  <c:v>2.1134587410000001</c:v>
                </c:pt>
                <c:pt idx="7">
                  <c:v>2.3673934957</c:v>
                </c:pt>
                <c:pt idx="8">
                  <c:v>2.4958231592</c:v>
                </c:pt>
                <c:pt idx="9">
                  <c:v>2.6452672000000002</c:v>
                </c:pt>
              </c:numCache>
            </c:numRef>
          </c:val>
        </c:ser>
        <c:ser>
          <c:idx val="4"/>
          <c:order val="4"/>
          <c:tx>
            <c:v>Other biomass</c:v>
          </c:tx>
          <c:spPr>
            <a:solidFill>
              <a:schemeClr val="accent5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'Fig26'!$D$31:$M$31</c:f>
              <c:numCache>
                <c:formatCode>0.000</c:formatCode>
                <c:ptCount val="10"/>
                <c:pt idx="0">
                  <c:v>0.467912094</c:v>
                </c:pt>
                <c:pt idx="1">
                  <c:v>0.46179330699999999</c:v>
                </c:pt>
                <c:pt idx="2">
                  <c:v>0.46660426199999999</c:v>
                </c:pt>
                <c:pt idx="3">
                  <c:v>0.49643562200000002</c:v>
                </c:pt>
                <c:pt idx="4">
                  <c:v>0.51587706200000005</c:v>
                </c:pt>
                <c:pt idx="5">
                  <c:v>0.51837061200000001</c:v>
                </c:pt>
                <c:pt idx="6">
                  <c:v>0.50321864699999996</c:v>
                </c:pt>
                <c:pt idx="7">
                  <c:v>0.48248065200000001</c:v>
                </c:pt>
                <c:pt idx="8">
                  <c:v>0.49280560000000001</c:v>
                </c:pt>
                <c:pt idx="9">
                  <c:v>0.49573240000000002</c:v>
                </c:pt>
              </c:numCache>
            </c:numRef>
          </c:val>
        </c:ser>
        <c:ser>
          <c:idx val="5"/>
          <c:order val="5"/>
          <c:tx>
            <c:v>Geothermal</c:v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'Fig26'!$D$32:$M$32</c:f>
              <c:numCache>
                <c:formatCode>0.000</c:formatCode>
                <c:ptCount val="10"/>
                <c:pt idx="0">
                  <c:v>0.20797864399999999</c:v>
                </c:pt>
                <c:pt idx="1">
                  <c:v>0.21231091899999999</c:v>
                </c:pt>
                <c:pt idx="2">
                  <c:v>0.21159204200000001</c:v>
                </c:pt>
                <c:pt idx="3">
                  <c:v>0.214006166</c:v>
                </c:pt>
                <c:pt idx="4">
                  <c:v>0.214489708</c:v>
                </c:pt>
                <c:pt idx="5">
                  <c:v>0.211835882</c:v>
                </c:pt>
                <c:pt idx="6">
                  <c:v>0.20960385000000001</c:v>
                </c:pt>
                <c:pt idx="7">
                  <c:v>0.210990806</c:v>
                </c:pt>
                <c:pt idx="8">
                  <c:v>0.22709109999999999</c:v>
                </c:pt>
                <c:pt idx="9">
                  <c:v>0.2298058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6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'Fig26'!$D$33:$M$33</c:f>
              <c:numCache>
                <c:formatCode>0.000</c:formatCode>
                <c:ptCount val="10"/>
                <c:pt idx="0">
                  <c:v>9.0478133000000002E-2</c:v>
                </c:pt>
                <c:pt idx="1">
                  <c:v>0.110891157</c:v>
                </c:pt>
                <c:pt idx="2">
                  <c:v>0.15702274699999999</c:v>
                </c:pt>
                <c:pt idx="3">
                  <c:v>0.22503495700000001</c:v>
                </c:pt>
                <c:pt idx="4">
                  <c:v>0.33679262199999999</c:v>
                </c:pt>
                <c:pt idx="5">
                  <c:v>0.42646263499999998</c:v>
                </c:pt>
                <c:pt idx="6">
                  <c:v>0.56969985300000003</c:v>
                </c:pt>
                <c:pt idx="7">
                  <c:v>0.77535965299999998</c:v>
                </c:pt>
                <c:pt idx="8">
                  <c:v>0.92606069999999996</c:v>
                </c:pt>
                <c:pt idx="9">
                  <c:v>1.0942076999999999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9925824"/>
        <c:axId val="509926384"/>
      </c:barChart>
      <c:scatterChart>
        <c:scatterStyle val="lineMarker"/>
        <c:varyColors val="0"/>
        <c:ser>
          <c:idx val="7"/>
          <c:order val="7"/>
          <c:tx>
            <c:strRef>
              <c:f>'Fig26'!$B$37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'Fig26'!$A$38:$A$39</c:f>
              <c:numCache>
                <c:formatCode>General</c:formatCode>
                <c:ptCount val="2"/>
                <c:pt idx="0">
                  <c:v>8.5</c:v>
                </c:pt>
                <c:pt idx="1">
                  <c:v>8.5</c:v>
                </c:pt>
              </c:numCache>
            </c:numRef>
          </c:xVal>
          <c:yVal>
            <c:numRef>
              <c:f>'Fig26'!$B$38:$B$39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926944"/>
        <c:axId val="509927504"/>
      </c:scatterChart>
      <c:catAx>
        <c:axId val="509925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9926384"/>
        <c:crosses val="autoZero"/>
        <c:auto val="1"/>
        <c:lblAlgn val="ctr"/>
        <c:lblOffset val="100"/>
        <c:noMultiLvlLbl val="0"/>
      </c:catAx>
      <c:valAx>
        <c:axId val="509926384"/>
        <c:scaling>
          <c:orientation val="minMax"/>
          <c:max val="1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9925824"/>
        <c:crosses val="autoZero"/>
        <c:crossBetween val="between"/>
      </c:valAx>
      <c:valAx>
        <c:axId val="509926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09927504"/>
        <c:crosses val="autoZero"/>
        <c:crossBetween val="midCat"/>
      </c:valAx>
      <c:valAx>
        <c:axId val="5099275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9926944"/>
        <c:crosses val="max"/>
        <c:crossBetween val="midCat"/>
      </c:valAx>
    </c:plotArea>
    <c:legend>
      <c:legendPos val="r"/>
      <c:legendEntry>
        <c:idx val="7"/>
        <c:delete val="1"/>
      </c:legendEntry>
      <c:layout>
        <c:manualLayout>
          <c:xMode val="edge"/>
          <c:yMode val="edge"/>
          <c:x val="0.78128377115253556"/>
          <c:y val="0.30953892574453418"/>
          <c:w val="0.18466114812571741"/>
          <c:h val="0.35415049496767875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annual energy expenditures</a:t>
            </a:r>
          </a:p>
          <a:p>
            <a:pPr algn="l">
              <a:defRPr/>
            </a:pPr>
            <a:r>
              <a:rPr lang="en-US" sz="1000" b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v>Energy expenditures as share of GDP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'Fig27'!$A$28:$A$54</c:f>
              <c:numCache>
                <c:formatCode>General</c:formatCode>
                <c:ptCount val="27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1996</c:v>
                </c:pt>
                <c:pt idx="4">
                  <c:v>1997</c:v>
                </c:pt>
                <c:pt idx="5">
                  <c:v>1998</c:v>
                </c:pt>
                <c:pt idx="6">
                  <c:v>1999</c:v>
                </c:pt>
                <c:pt idx="7">
                  <c:v>2000</c:v>
                </c:pt>
                <c:pt idx="8">
                  <c:v>2001</c:v>
                </c:pt>
                <c:pt idx="9">
                  <c:v>2002</c:v>
                </c:pt>
                <c:pt idx="10">
                  <c:v>2003</c:v>
                </c:pt>
                <c:pt idx="11">
                  <c:v>2004</c:v>
                </c:pt>
                <c:pt idx="12">
                  <c:v>2005</c:v>
                </c:pt>
                <c:pt idx="13">
                  <c:v>2006</c:v>
                </c:pt>
                <c:pt idx="14">
                  <c:v>2007</c:v>
                </c:pt>
                <c:pt idx="15">
                  <c:v>2008</c:v>
                </c:pt>
                <c:pt idx="16">
                  <c:v>2009</c:v>
                </c:pt>
                <c:pt idx="17">
                  <c:v>2010</c:v>
                </c:pt>
                <c:pt idx="18">
                  <c:v>2011</c:v>
                </c:pt>
                <c:pt idx="19">
                  <c:v>2012</c:v>
                </c:pt>
                <c:pt idx="20">
                  <c:v>2013</c:v>
                </c:pt>
                <c:pt idx="21">
                  <c:v>2014</c:v>
                </c:pt>
                <c:pt idx="22">
                  <c:v>2015</c:v>
                </c:pt>
                <c:pt idx="23">
                  <c:v>2016</c:v>
                </c:pt>
                <c:pt idx="24">
                  <c:v>2017</c:v>
                </c:pt>
                <c:pt idx="25">
                  <c:v>2018</c:v>
                </c:pt>
                <c:pt idx="26">
                  <c:v>2019</c:v>
                </c:pt>
              </c:numCache>
            </c:numRef>
          </c:cat>
          <c:val>
            <c:numRef>
              <c:f>'Fig27'!$B$28:$B$54</c:f>
              <c:numCache>
                <c:formatCode>0.0%</c:formatCode>
                <c:ptCount val="27"/>
                <c:pt idx="0">
                  <c:v>7.1514936533000006E-2</c:v>
                </c:pt>
                <c:pt idx="1">
                  <c:v>6.9032180770999998E-2</c:v>
                </c:pt>
                <c:pt idx="2">
                  <c:v>6.7103541431000002E-2</c:v>
                </c:pt>
                <c:pt idx="3">
                  <c:v>6.9123344327E-2</c:v>
                </c:pt>
                <c:pt idx="4">
                  <c:v>6.5925483497000004E-2</c:v>
                </c:pt>
                <c:pt idx="5">
                  <c:v>5.7858245384000001E-2</c:v>
                </c:pt>
                <c:pt idx="6">
                  <c:v>5.7837285303000002E-2</c:v>
                </c:pt>
                <c:pt idx="7">
                  <c:v>6.6875775727E-2</c:v>
                </c:pt>
                <c:pt idx="8">
                  <c:v>6.5557155138999998E-2</c:v>
                </c:pt>
                <c:pt idx="9">
                  <c:v>6.0492981738000003E-2</c:v>
                </c:pt>
                <c:pt idx="10">
                  <c:v>6.5609447069999993E-2</c:v>
                </c:pt>
                <c:pt idx="11">
                  <c:v>7.0987195074000004E-2</c:v>
                </c:pt>
                <c:pt idx="12">
                  <c:v>7.9881401372999997E-2</c:v>
                </c:pt>
                <c:pt idx="13">
                  <c:v>8.3650557732000003E-2</c:v>
                </c:pt>
                <c:pt idx="14">
                  <c:v>8.5235724467999999E-2</c:v>
                </c:pt>
                <c:pt idx="15">
                  <c:v>9.5756194855999996E-2</c:v>
                </c:pt>
                <c:pt idx="16">
                  <c:v>7.3968049723000001E-2</c:v>
                </c:pt>
                <c:pt idx="17">
                  <c:v>8.0994757629000005E-2</c:v>
                </c:pt>
                <c:pt idx="18">
                  <c:v>8.9763498538000003E-2</c:v>
                </c:pt>
                <c:pt idx="19">
                  <c:v>8.3937361746E-2</c:v>
                </c:pt>
                <c:pt idx="20">
                  <c:v>8.2575529913000004E-2</c:v>
                </c:pt>
                <c:pt idx="21">
                  <c:v>8.0038917240999999E-2</c:v>
                </c:pt>
                <c:pt idx="22">
                  <c:v>6.0300633702999998E-2</c:v>
                </c:pt>
                <c:pt idx="23">
                  <c:v>5.4379336512999997E-2</c:v>
                </c:pt>
                <c:pt idx="24">
                  <c:v>5.7565537804999997E-2</c:v>
                </c:pt>
                <c:pt idx="25">
                  <c:v>5.9812562716000002E-2</c:v>
                </c:pt>
                <c:pt idx="26">
                  <c:v>5.7654208779000002E-2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931984"/>
        <c:axId val="509932544"/>
      </c:lineChart>
      <c:scatterChart>
        <c:scatterStyle val="lineMarker"/>
        <c:varyColors val="0"/>
        <c:ser>
          <c:idx val="0"/>
          <c:order val="1"/>
          <c:tx>
            <c:strRef>
              <c:f>'Fig27'!$B$57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8.6495285650269333E-3"/>
                  <c:y val="-2.347168915443358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'Fig27'!$A$58:$A$59</c:f>
              <c:numCache>
                <c:formatCode>General</c:formatCode>
                <c:ptCount val="2"/>
                <c:pt idx="0">
                  <c:v>25.5</c:v>
                </c:pt>
                <c:pt idx="1">
                  <c:v>25.5</c:v>
                </c:pt>
              </c:numCache>
            </c:numRef>
          </c:xVal>
          <c:yVal>
            <c:numRef>
              <c:f>'Fig27'!$B$58:$B$59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933104"/>
        <c:axId val="509933664"/>
      </c:scatterChart>
      <c:catAx>
        <c:axId val="50993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993254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09932544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509931984"/>
        <c:crosses val="autoZero"/>
        <c:crossBetween val="between"/>
      </c:valAx>
      <c:valAx>
        <c:axId val="509933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09933664"/>
        <c:crosses val="autoZero"/>
        <c:crossBetween val="midCat"/>
      </c:valAx>
      <c:valAx>
        <c:axId val="5099336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9933104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energy-related carbon dioxide emissions</a:t>
            </a:r>
          </a:p>
          <a:p>
            <a:pPr algn="l">
              <a:defRPr/>
            </a:pPr>
            <a:r>
              <a:rPr lang="en-US" sz="1000" b="0"/>
              <a:t>annual growth</a:t>
            </a:r>
          </a:p>
        </c:rich>
      </c:tx>
      <c:layout>
        <c:manualLayout>
          <c:xMode val="edge"/>
          <c:yMode val="edge"/>
          <c:x val="1.2744539411206804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5169482019875717E-2"/>
          <c:y val="0.17117395828480017"/>
          <c:w val="0.8939378304208021"/>
          <c:h val="0.5930668281849073"/>
        </c:manualLayout>
      </c:layout>
      <c:barChart>
        <c:barDir val="col"/>
        <c:grouping val="clustered"/>
        <c:varyColors val="0"/>
        <c:ser>
          <c:idx val="0"/>
          <c:order val="0"/>
          <c:tx>
            <c:v>Total energy</c:v>
          </c:tx>
          <c:spPr>
            <a:solidFill>
              <a:schemeClr val="accent1"/>
            </a:solidFill>
          </c:spPr>
          <c:invertIfNegative val="0"/>
          <c:cat>
            <c:numRef>
              <c:f>'Fig28'!$J$26:$M$26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'Fig28'!$J$27:$M$27</c:f>
              <c:numCache>
                <c:formatCode>0.0%</c:formatCode>
                <c:ptCount val="4"/>
                <c:pt idx="0">
                  <c:v>-1.6439723750852897E-2</c:v>
                </c:pt>
                <c:pt idx="1">
                  <c:v>-6.5911565080364332E-3</c:v>
                </c:pt>
                <c:pt idx="2">
                  <c:v>9.3811189718027155E-3</c:v>
                </c:pt>
                <c:pt idx="3">
                  <c:v>9.5192032127751069E-3</c:v>
                </c:pt>
              </c:numCache>
            </c:numRef>
          </c:val>
        </c:ser>
        <c:ser>
          <c:idx val="1"/>
          <c:order val="1"/>
          <c:tx>
            <c:v>Coal</c:v>
          </c:tx>
          <c:spPr>
            <a:solidFill>
              <a:schemeClr val="accent4"/>
            </a:solidFill>
          </c:spPr>
          <c:invertIfNegative val="0"/>
          <c:cat>
            <c:numRef>
              <c:f>'Fig28'!$J$26:$M$26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'Fig28'!$J$28:$M$28</c:f>
              <c:numCache>
                <c:formatCode>0.0%</c:formatCode>
                <c:ptCount val="4"/>
                <c:pt idx="0">
                  <c:v>-8.5226324016826838E-2</c:v>
                </c:pt>
                <c:pt idx="1">
                  <c:v>-1.7188970368205103E-2</c:v>
                </c:pt>
                <c:pt idx="2">
                  <c:v>-3.4467481006335898E-2</c:v>
                </c:pt>
                <c:pt idx="3">
                  <c:v>-2.4744505221008239E-4</c:v>
                </c:pt>
              </c:numCache>
            </c:numRef>
          </c:val>
        </c:ser>
        <c:ser>
          <c:idx val="2"/>
          <c:order val="2"/>
          <c:tx>
            <c:v>Petroleum</c:v>
          </c:tx>
          <c:spPr>
            <a:solidFill>
              <a:schemeClr val="accent3"/>
            </a:solidFill>
          </c:spPr>
          <c:invertIfNegative val="0"/>
          <c:cat>
            <c:numRef>
              <c:f>'Fig28'!$J$26:$M$26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'Fig28'!$J$29:$M$29</c:f>
              <c:numCache>
                <c:formatCode>0.0%</c:formatCode>
                <c:ptCount val="4"/>
                <c:pt idx="0">
                  <c:v>1.2135414082820928E-2</c:v>
                </c:pt>
                <c:pt idx="1">
                  <c:v>4.7896988466753498E-3</c:v>
                </c:pt>
                <c:pt idx="2">
                  <c:v>8.113197725127641E-3</c:v>
                </c:pt>
                <c:pt idx="3">
                  <c:v>1.1268730082137024E-2</c:v>
                </c:pt>
              </c:numCache>
            </c:numRef>
          </c:val>
        </c:ser>
        <c:ser>
          <c:idx val="3"/>
          <c:order val="3"/>
          <c:tx>
            <c:v>Natural gas</c:v>
          </c:tx>
          <c:spPr>
            <a:solidFill>
              <a:schemeClr val="accent2"/>
            </a:solidFill>
          </c:spPr>
          <c:invertIfNegative val="0"/>
          <c:cat>
            <c:numRef>
              <c:f>'Fig28'!$J$26:$M$26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'Fig28'!$J$30:$M$30</c:f>
              <c:numCache>
                <c:formatCode>0.0%</c:formatCode>
                <c:ptCount val="4"/>
                <c:pt idx="0">
                  <c:v>7.7913669800762086E-3</c:v>
                </c:pt>
                <c:pt idx="1">
                  <c:v>-1.4761113560886718E-2</c:v>
                </c:pt>
                <c:pt idx="2">
                  <c:v>5.1099741571779989E-2</c:v>
                </c:pt>
                <c:pt idx="3">
                  <c:v>1.5033915036085865E-2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0979840"/>
        <c:axId val="510980400"/>
      </c:barChart>
      <c:scatterChart>
        <c:scatterStyle val="lineMarker"/>
        <c:varyColors val="0"/>
        <c:ser>
          <c:idx val="4"/>
          <c:order val="4"/>
          <c:tx>
            <c:strRef>
              <c:f>'Fig28'!$D$33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8509570450035209"/>
                  <c:y val="3.551616349463854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'Fig28'!$C$34:$C$35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'Fig28'!$D$34:$D$35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80960"/>
        <c:axId val="510981520"/>
      </c:scatterChart>
      <c:catAx>
        <c:axId val="510979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510980400"/>
        <c:crosses val="autoZero"/>
        <c:auto val="1"/>
        <c:lblAlgn val="ctr"/>
        <c:lblOffset val="100"/>
        <c:noMultiLvlLbl val="0"/>
      </c:catAx>
      <c:valAx>
        <c:axId val="510980400"/>
        <c:scaling>
          <c:orientation val="minMax"/>
          <c:max val="6.0000000000000012E-2"/>
          <c:min val="-0.1500000000000000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510979840"/>
        <c:crosses val="autoZero"/>
        <c:crossBetween val="between"/>
        <c:majorUnit val="3.0000000000000006E-2"/>
        <c:minorUnit val="1.0000000000000005E-2"/>
      </c:valAx>
      <c:valAx>
        <c:axId val="5109809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0981520"/>
        <c:crosses val="autoZero"/>
        <c:crossBetween val="midCat"/>
      </c:valAx>
      <c:valAx>
        <c:axId val="5109815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0980960"/>
        <c:crosses val="max"/>
        <c:crossBetween val="midCat"/>
      </c:valAx>
    </c:plotArea>
    <c:legend>
      <c:legendPos val="b"/>
      <c:legendEntry>
        <c:idx val="4"/>
        <c:delete val="1"/>
      </c:legendEntry>
      <c:layout>
        <c:manualLayout>
          <c:xMode val="edge"/>
          <c:yMode val="edge"/>
          <c:x val="0.20174783707593369"/>
          <c:y val="0.84704486742312635"/>
          <c:w val="0.59650432584812396"/>
          <c:h val="5.8482349469629887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total industrial production index</a:t>
            </a:r>
          </a:p>
          <a:p>
            <a:pPr algn="l">
              <a:defRPr/>
            </a:pPr>
            <a:r>
              <a:rPr lang="en-US" sz="1000" b="0"/>
              <a:t>index (2007 = 100)</a:t>
            </a:r>
          </a:p>
        </c:rich>
      </c:tx>
      <c:layout>
        <c:manualLayout>
          <c:xMode val="edge"/>
          <c:yMode val="edge"/>
          <c:x val="1.1475029036004667E-2"/>
          <c:y val="1.18343195266272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834673104886533E-2"/>
          <c:y val="0.16925064840267748"/>
          <c:w val="0.83686027051496614"/>
          <c:h val="0.62942117442420364"/>
        </c:manualLayout>
      </c:layout>
      <c:barChart>
        <c:barDir val="col"/>
        <c:grouping val="clustered"/>
        <c:varyColors val="0"/>
        <c:ser>
          <c:idx val="2"/>
          <c:order val="2"/>
          <c:tx>
            <c:v>Change from prior year (right axis)</c:v>
          </c:tx>
          <c:invertIfNegative val="0"/>
          <c:val>
            <c:numRef>
              <c:f>'Fig33'!$C$28:$C$99</c:f>
              <c:numCache>
                <c:formatCode>0.0%</c:formatCode>
                <c:ptCount val="72"/>
                <c:pt idx="0">
                  <c:v>1.6956157608999999E-2</c:v>
                </c:pt>
                <c:pt idx="1">
                  <c:v>2.1308384688E-2</c:v>
                </c:pt>
                <c:pt idx="2">
                  <c:v>2.7341508470000001E-2</c:v>
                </c:pt>
                <c:pt idx="3">
                  <c:v>3.0492662288000003E-2</c:v>
                </c:pt>
                <c:pt idx="4">
                  <c:v>3.3319369545000005E-2</c:v>
                </c:pt>
                <c:pt idx="5">
                  <c:v>3.5306705408000003E-2</c:v>
                </c:pt>
                <c:pt idx="6">
                  <c:v>4.1411887815000006E-2</c:v>
                </c:pt>
                <c:pt idx="7">
                  <c:v>3.2796745991999998E-2</c:v>
                </c:pt>
                <c:pt idx="8">
                  <c:v>3.0831476887000001E-2</c:v>
                </c:pt>
                <c:pt idx="9">
                  <c:v>3.2369565386999997E-2</c:v>
                </c:pt>
                <c:pt idx="10">
                  <c:v>3.7008577103000005E-2</c:v>
                </c:pt>
                <c:pt idx="11">
                  <c:v>3.1831880184000003E-2</c:v>
                </c:pt>
                <c:pt idx="12">
                  <c:v>2.9320811685E-2</c:v>
                </c:pt>
                <c:pt idx="13">
                  <c:v>1.7397606080000003E-2</c:v>
                </c:pt>
                <c:pt idx="14">
                  <c:v>4.9725215341999999E-3</c:v>
                </c:pt>
                <c:pt idx="15">
                  <c:v>-1.1290247153999998E-3</c:v>
                </c:pt>
                <c:pt idx="16">
                  <c:v>-7.5713813963999999E-3</c:v>
                </c:pt>
                <c:pt idx="17">
                  <c:v>-1.4004956869000001E-2</c:v>
                </c:pt>
                <c:pt idx="18">
                  <c:v>-9.2604266299000006E-3</c:v>
                </c:pt>
                <c:pt idx="19">
                  <c:v>-8.6876926725000005E-3</c:v>
                </c:pt>
                <c:pt idx="20">
                  <c:v>-1.4461912990000001E-2</c:v>
                </c:pt>
                <c:pt idx="21">
                  <c:v>-1.6875918093999999E-2</c:v>
                </c:pt>
                <c:pt idx="22">
                  <c:v>-3.0173505394000003E-2</c:v>
                </c:pt>
                <c:pt idx="23">
                  <c:v>-3.2541922942E-2</c:v>
                </c:pt>
                <c:pt idx="24">
                  <c:v>-2.0192245783999998E-2</c:v>
                </c:pt>
                <c:pt idx="25">
                  <c:v>-2.0521264397E-2</c:v>
                </c:pt>
                <c:pt idx="26">
                  <c:v>-2.4251364508000001E-2</c:v>
                </c:pt>
                <c:pt idx="27">
                  <c:v>-1.7128405233999999E-2</c:v>
                </c:pt>
                <c:pt idx="28">
                  <c:v>-1.4662801591E-2</c:v>
                </c:pt>
                <c:pt idx="29">
                  <c:v>-8.3448165111999987E-3</c:v>
                </c:pt>
                <c:pt idx="30">
                  <c:v>-1.2416399559999999E-2</c:v>
                </c:pt>
                <c:pt idx="31">
                  <c:v>-1.3043840201000001E-2</c:v>
                </c:pt>
                <c:pt idx="32">
                  <c:v>-1.1650246920000001E-2</c:v>
                </c:pt>
                <c:pt idx="33">
                  <c:v>-7.9833084145E-3</c:v>
                </c:pt>
                <c:pt idx="34">
                  <c:v>-4.3396053057999998E-3</c:v>
                </c:pt>
                <c:pt idx="35">
                  <c:v>8.2551237442999997E-3</c:v>
                </c:pt>
                <c:pt idx="36">
                  <c:v>-2.4158744209E-4</c:v>
                </c:pt>
                <c:pt idx="37">
                  <c:v>4.2152253591000001E-3</c:v>
                </c:pt>
                <c:pt idx="38">
                  <c:v>1.3556521594999999E-2</c:v>
                </c:pt>
                <c:pt idx="39">
                  <c:v>2.1163666269E-2</c:v>
                </c:pt>
                <c:pt idx="40">
                  <c:v>2.2509809722999999E-2</c:v>
                </c:pt>
                <c:pt idx="41">
                  <c:v>2.0632262430999998E-2</c:v>
                </c:pt>
                <c:pt idx="42">
                  <c:v>1.7354648882000001E-2</c:v>
                </c:pt>
                <c:pt idx="43">
                  <c:v>1.371455385E-2</c:v>
                </c:pt>
                <c:pt idx="44">
                  <c:v>1.7765837005E-2</c:v>
                </c:pt>
                <c:pt idx="45">
                  <c:v>3.3027636754E-2</c:v>
                </c:pt>
                <c:pt idx="46">
                  <c:v>3.8043552168999996E-2</c:v>
                </c:pt>
                <c:pt idx="47">
                  <c:v>3.4031850049000001E-2</c:v>
                </c:pt>
                <c:pt idx="48">
                  <c:v>3.6595809668000003E-2</c:v>
                </c:pt>
                <c:pt idx="49">
                  <c:v>3.7400429557000001E-2</c:v>
                </c:pt>
                <c:pt idx="50">
                  <c:v>3.7178996153E-2</c:v>
                </c:pt>
                <c:pt idx="51">
                  <c:v>2.741304E-2</c:v>
                </c:pt>
                <c:pt idx="52">
                  <c:v>2.9131520000000001E-2</c:v>
                </c:pt>
                <c:pt idx="53">
                  <c:v>2.9415440000000001E-2</c:v>
                </c:pt>
                <c:pt idx="54">
                  <c:v>3.4085850000000001E-2</c:v>
                </c:pt>
                <c:pt idx="55">
                  <c:v>4.0927680000000001E-2</c:v>
                </c:pt>
                <c:pt idx="56">
                  <c:v>4.090531E-2</c:v>
                </c:pt>
                <c:pt idx="57">
                  <c:v>2.658191E-2</c:v>
                </c:pt>
                <c:pt idx="58">
                  <c:v>2.6476920000000001E-2</c:v>
                </c:pt>
                <c:pt idx="59">
                  <c:v>2.4882970000000001E-2</c:v>
                </c:pt>
                <c:pt idx="60">
                  <c:v>2.802675E-2</c:v>
                </c:pt>
                <c:pt idx="61">
                  <c:v>2.7213289999999998E-2</c:v>
                </c:pt>
                <c:pt idx="62">
                  <c:v>2.7659029999999998E-2</c:v>
                </c:pt>
                <c:pt idx="63">
                  <c:v>2.8412280000000002E-2</c:v>
                </c:pt>
                <c:pt idx="64">
                  <c:v>2.8671859999999997E-2</c:v>
                </c:pt>
                <c:pt idx="65">
                  <c:v>2.8730430000000001E-2</c:v>
                </c:pt>
                <c:pt idx="66">
                  <c:v>2.8481040000000003E-2</c:v>
                </c:pt>
                <c:pt idx="67">
                  <c:v>2.8222559999999997E-2</c:v>
                </c:pt>
                <c:pt idx="68">
                  <c:v>2.7847509999999999E-2</c:v>
                </c:pt>
                <c:pt idx="69">
                  <c:v>2.670703E-2</c:v>
                </c:pt>
                <c:pt idx="70">
                  <c:v>2.658982E-2</c:v>
                </c:pt>
                <c:pt idx="71">
                  <c:v>2.6841379999999998E-2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510987680"/>
        <c:axId val="510987120"/>
      </c:barChart>
      <c:lineChart>
        <c:grouping val="standard"/>
        <c:varyColors val="0"/>
        <c:ser>
          <c:idx val="0"/>
          <c:order val="0"/>
          <c:tx>
            <c:v>Industrial production index (left axis)</c:v>
          </c:tx>
          <c:marker>
            <c:symbol val="none"/>
          </c:marker>
          <c:cat>
            <c:numRef>
              <c:f>'Fig33'!$A$28:$A$99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'Fig33'!$B$28:$B$99</c:f>
              <c:numCache>
                <c:formatCode>0</c:formatCode>
                <c:ptCount val="72"/>
                <c:pt idx="0">
                  <c:v>102.6063</c:v>
                </c:pt>
                <c:pt idx="1">
                  <c:v>103.6292</c:v>
                </c:pt>
                <c:pt idx="2">
                  <c:v>104.55459999999999</c:v>
                </c:pt>
                <c:pt idx="3">
                  <c:v>104.7807</c:v>
                </c:pt>
                <c:pt idx="4">
                  <c:v>105.07989999999999</c:v>
                </c:pt>
                <c:pt idx="5">
                  <c:v>105.46980000000001</c:v>
                </c:pt>
                <c:pt idx="6">
                  <c:v>105.4919</c:v>
                </c:pt>
                <c:pt idx="7">
                  <c:v>105.425</c:v>
                </c:pt>
                <c:pt idx="8">
                  <c:v>105.7329</c:v>
                </c:pt>
                <c:pt idx="9">
                  <c:v>105.7898</c:v>
                </c:pt>
                <c:pt idx="10">
                  <c:v>106.6134</c:v>
                </c:pt>
                <c:pt idx="11">
                  <c:v>106.3797</c:v>
                </c:pt>
                <c:pt idx="12">
                  <c:v>105.6148</c:v>
                </c:pt>
                <c:pt idx="13">
                  <c:v>105.43210000000001</c:v>
                </c:pt>
                <c:pt idx="14">
                  <c:v>105.0745</c:v>
                </c:pt>
                <c:pt idx="15">
                  <c:v>104.66240000000001</c:v>
                </c:pt>
                <c:pt idx="16">
                  <c:v>104.2843</c:v>
                </c:pt>
                <c:pt idx="17">
                  <c:v>103.9927</c:v>
                </c:pt>
                <c:pt idx="18">
                  <c:v>104.515</c:v>
                </c:pt>
                <c:pt idx="19">
                  <c:v>104.5091</c:v>
                </c:pt>
                <c:pt idx="20">
                  <c:v>104.2038</c:v>
                </c:pt>
                <c:pt idx="21">
                  <c:v>104.00449999999999</c:v>
                </c:pt>
                <c:pt idx="22">
                  <c:v>103.3965</c:v>
                </c:pt>
                <c:pt idx="23">
                  <c:v>102.9179</c:v>
                </c:pt>
                <c:pt idx="24">
                  <c:v>103.48220000000001</c:v>
                </c:pt>
                <c:pt idx="25">
                  <c:v>103.2685</c:v>
                </c:pt>
                <c:pt idx="26">
                  <c:v>102.52630000000001</c:v>
                </c:pt>
                <c:pt idx="27">
                  <c:v>102.86969999999999</c:v>
                </c:pt>
                <c:pt idx="28">
                  <c:v>102.7552</c:v>
                </c:pt>
                <c:pt idx="29">
                  <c:v>103.1249</c:v>
                </c:pt>
                <c:pt idx="30">
                  <c:v>103.21729999999999</c:v>
                </c:pt>
                <c:pt idx="31">
                  <c:v>103.1459</c:v>
                </c:pt>
                <c:pt idx="32">
                  <c:v>102.9898</c:v>
                </c:pt>
                <c:pt idx="33">
                  <c:v>103.1742</c:v>
                </c:pt>
                <c:pt idx="34">
                  <c:v>102.9478</c:v>
                </c:pt>
                <c:pt idx="35">
                  <c:v>103.7675</c:v>
                </c:pt>
                <c:pt idx="36">
                  <c:v>103.4572</c:v>
                </c:pt>
                <c:pt idx="37">
                  <c:v>103.7038</c:v>
                </c:pt>
                <c:pt idx="38">
                  <c:v>103.9162</c:v>
                </c:pt>
                <c:pt idx="39">
                  <c:v>105.0468</c:v>
                </c:pt>
                <c:pt idx="40">
                  <c:v>105.0682</c:v>
                </c:pt>
                <c:pt idx="41">
                  <c:v>105.2526</c:v>
                </c:pt>
                <c:pt idx="42">
                  <c:v>105.0086</c:v>
                </c:pt>
                <c:pt idx="43">
                  <c:v>104.5605</c:v>
                </c:pt>
                <c:pt idx="44">
                  <c:v>104.81950000000001</c:v>
                </c:pt>
                <c:pt idx="45">
                  <c:v>106.5818</c:v>
                </c:pt>
                <c:pt idx="46">
                  <c:v>106.8643</c:v>
                </c:pt>
                <c:pt idx="47">
                  <c:v>107.2989</c:v>
                </c:pt>
                <c:pt idx="48">
                  <c:v>107.2433</c:v>
                </c:pt>
                <c:pt idx="49">
                  <c:v>107.58236667</c:v>
                </c:pt>
                <c:pt idx="50">
                  <c:v>107.77970000000001</c:v>
                </c:pt>
                <c:pt idx="51">
                  <c:v>107.9265</c:v>
                </c:pt>
                <c:pt idx="52">
                  <c:v>108.129</c:v>
                </c:pt>
                <c:pt idx="53">
                  <c:v>108.34869999999999</c:v>
                </c:pt>
                <c:pt idx="54">
                  <c:v>108.5879</c:v>
                </c:pt>
                <c:pt idx="55">
                  <c:v>108.8399</c:v>
                </c:pt>
                <c:pt idx="56">
                  <c:v>109.10720000000001</c:v>
                </c:pt>
                <c:pt idx="57">
                  <c:v>109.4149</c:v>
                </c:pt>
                <c:pt idx="58">
                  <c:v>109.69370000000001</c:v>
                </c:pt>
                <c:pt idx="59">
                  <c:v>109.9688</c:v>
                </c:pt>
                <c:pt idx="60">
                  <c:v>110.249</c:v>
                </c:pt>
                <c:pt idx="61">
                  <c:v>110.51</c:v>
                </c:pt>
                <c:pt idx="62">
                  <c:v>110.7608</c:v>
                </c:pt>
                <c:pt idx="63">
                  <c:v>110.99290000000001</c:v>
                </c:pt>
                <c:pt idx="64">
                  <c:v>111.22929999999999</c:v>
                </c:pt>
                <c:pt idx="65">
                  <c:v>111.4616</c:v>
                </c:pt>
                <c:pt idx="66">
                  <c:v>111.6806</c:v>
                </c:pt>
                <c:pt idx="67">
                  <c:v>111.9117</c:v>
                </c:pt>
                <c:pt idx="68">
                  <c:v>112.1455</c:v>
                </c:pt>
                <c:pt idx="69">
                  <c:v>112.33710000000001</c:v>
                </c:pt>
                <c:pt idx="70">
                  <c:v>112.6105</c:v>
                </c:pt>
                <c:pt idx="71">
                  <c:v>112.9205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986000"/>
        <c:axId val="510986560"/>
      </c:lineChart>
      <c:scatterChart>
        <c:scatterStyle val="lineMarker"/>
        <c:varyColors val="0"/>
        <c:ser>
          <c:idx val="1"/>
          <c:order val="1"/>
          <c:tx>
            <c:strRef>
              <c:f>'Fig33'!$B$102</c:f>
              <c:strCache>
                <c:ptCount val="1"/>
                <c:pt idx="0">
                  <c:v>Forecast</c:v>
                </c:pt>
              </c:strCache>
            </c:strRef>
          </c:tx>
          <c:spPr>
            <a:ln w="15875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323063275627132E-3"/>
                  <c:y val="-4.065334546749495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'Fig33'!$A$103:$A$104</c:f>
              <c:numCache>
                <c:formatCode>General</c:formatCode>
                <c:ptCount val="2"/>
                <c:pt idx="0">
                  <c:v>51.5</c:v>
                </c:pt>
                <c:pt idx="1">
                  <c:v>51.5</c:v>
                </c:pt>
              </c:numCache>
            </c:numRef>
          </c:xVal>
          <c:yVal>
            <c:numRef>
              <c:f>'Fig33'!$B$103:$B$104</c:f>
              <c:numCache>
                <c:formatCode>General</c:formatCode>
                <c:ptCount val="2"/>
                <c:pt idx="0">
                  <c:v>-0.2</c:v>
                </c:pt>
                <c:pt idx="1">
                  <c:v>0.6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87680"/>
        <c:axId val="510987120"/>
      </c:scatterChart>
      <c:dateAx>
        <c:axId val="510986000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51098656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10986560"/>
        <c:scaling>
          <c:orientation val="minMax"/>
          <c:max val="120"/>
          <c:min val="8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10986000"/>
        <c:crosses val="autoZero"/>
        <c:crossBetween val="between"/>
        <c:majorUnit val="5"/>
      </c:valAx>
      <c:valAx>
        <c:axId val="510987120"/>
        <c:scaling>
          <c:orientation val="minMax"/>
          <c:max val="0.18000000000000002"/>
          <c:min val="-6.0000000000000012E-2"/>
        </c:scaling>
        <c:delete val="0"/>
        <c:axPos val="r"/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510987680"/>
        <c:crosses val="max"/>
        <c:crossBetween val="between"/>
        <c:majorUnit val="3.0000000000000006E-2"/>
      </c:valAx>
      <c:catAx>
        <c:axId val="510987680"/>
        <c:scaling>
          <c:orientation val="minMax"/>
        </c:scaling>
        <c:delete val="0"/>
        <c:axPos val="b"/>
        <c:numFmt formatCode="mmm\ yyyy" sourceLinked="1"/>
        <c:majorTickMark val="cross"/>
        <c:minorTickMark val="none"/>
        <c:tickLblPos val="none"/>
        <c:spPr>
          <a:ln>
            <a:solidFill>
              <a:schemeClr val="tx1">
                <a:lumMod val="50000"/>
                <a:lumOff val="50000"/>
              </a:schemeClr>
            </a:solidFill>
          </a:ln>
        </c:spPr>
        <c:crossAx val="510987120"/>
        <c:crossesAt val="0"/>
        <c:auto val="0"/>
        <c:lblAlgn val="ctr"/>
        <c:lblOffset val="100"/>
        <c:tickLblSkip val="12"/>
        <c:tickMarkSkip val="12"/>
        <c:noMultiLvlLbl val="0"/>
      </c:catAx>
    </c:plotArea>
    <c:legend>
      <c:legendPos val="l"/>
      <c:legendEntry>
        <c:idx val="2"/>
        <c:delete val="1"/>
      </c:legendEntry>
      <c:layout>
        <c:manualLayout>
          <c:xMode val="edge"/>
          <c:yMode val="edge"/>
          <c:x val="6.6976323081566022E-2"/>
          <c:y val="0.17184346931507932"/>
          <c:w val="0.47512195121952361"/>
          <c:h val="0.13167404370311667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disposable income</a:t>
            </a:r>
          </a:p>
          <a:p>
            <a:pPr algn="l">
              <a:defRPr/>
            </a:pPr>
            <a:r>
              <a:rPr lang="en-US" sz="1000" b="0"/>
              <a:t>billion 2009 dollars, seasonally adjusted</a:t>
            </a:r>
          </a:p>
        </c:rich>
      </c:tx>
      <c:layout>
        <c:manualLayout>
          <c:xMode val="edge"/>
          <c:yMode val="edge"/>
          <c:x val="1.1475029036004667E-2"/>
          <c:y val="1.18343195266272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147694952765079"/>
          <c:y val="0.16925064840267748"/>
          <c:w val="0.82083239595050617"/>
          <c:h val="0.62942117442420364"/>
        </c:manualLayout>
      </c:layout>
      <c:barChart>
        <c:barDir val="col"/>
        <c:grouping val="clustered"/>
        <c:varyColors val="0"/>
        <c:ser>
          <c:idx val="2"/>
          <c:order val="2"/>
          <c:tx>
            <c:v>Change from prior year (right axis)</c:v>
          </c:tx>
          <c:invertIfNegative val="0"/>
          <c:val>
            <c:numRef>
              <c:f>'Fig34'!$C$28:$C$99</c:f>
              <c:numCache>
                <c:formatCode>0.0%</c:formatCode>
                <c:ptCount val="72"/>
                <c:pt idx="0">
                  <c:v>1.869616545E-2</c:v>
                </c:pt>
                <c:pt idx="1">
                  <c:v>2.5234413266999999E-2</c:v>
                </c:pt>
                <c:pt idx="2">
                  <c:v>3.0196328559999999E-2</c:v>
                </c:pt>
                <c:pt idx="3">
                  <c:v>3.2699261122000001E-2</c:v>
                </c:pt>
                <c:pt idx="4">
                  <c:v>3.0370119553000001E-2</c:v>
                </c:pt>
                <c:pt idx="5">
                  <c:v>3.2662076134000004E-2</c:v>
                </c:pt>
                <c:pt idx="6">
                  <c:v>3.5029335551999996E-2</c:v>
                </c:pt>
                <c:pt idx="7">
                  <c:v>3.7378493972999999E-2</c:v>
                </c:pt>
                <c:pt idx="8">
                  <c:v>3.7396145758000002E-2</c:v>
                </c:pt>
                <c:pt idx="9">
                  <c:v>4.6058657818000004E-2</c:v>
                </c:pt>
                <c:pt idx="10">
                  <c:v>4.9102333158E-2</c:v>
                </c:pt>
                <c:pt idx="11">
                  <c:v>5.3050260860999995E-2</c:v>
                </c:pt>
                <c:pt idx="12">
                  <c:v>5.3368013529000002E-2</c:v>
                </c:pt>
                <c:pt idx="13">
                  <c:v>5.0728161552000002E-2</c:v>
                </c:pt>
                <c:pt idx="14">
                  <c:v>4.3712417414000004E-2</c:v>
                </c:pt>
                <c:pt idx="15">
                  <c:v>4.6895350214000001E-2</c:v>
                </c:pt>
                <c:pt idx="16">
                  <c:v>4.6799295567E-2</c:v>
                </c:pt>
                <c:pt idx="17">
                  <c:v>4.3463674031000002E-2</c:v>
                </c:pt>
                <c:pt idx="18">
                  <c:v>4.1521882927999999E-2</c:v>
                </c:pt>
                <c:pt idx="19">
                  <c:v>3.8655350196999998E-2</c:v>
                </c:pt>
                <c:pt idx="20">
                  <c:v>3.8756469797000002E-2</c:v>
                </c:pt>
                <c:pt idx="21">
                  <c:v>3.7240194297000005E-2</c:v>
                </c:pt>
                <c:pt idx="22">
                  <c:v>3.1613539269999998E-2</c:v>
                </c:pt>
                <c:pt idx="23">
                  <c:v>2.7731449687999999E-2</c:v>
                </c:pt>
                <c:pt idx="24">
                  <c:v>2.3869285307000002E-2</c:v>
                </c:pt>
                <c:pt idx="25">
                  <c:v>1.9470765432999998E-2</c:v>
                </c:pt>
                <c:pt idx="26">
                  <c:v>2.2541666328000001E-2</c:v>
                </c:pt>
                <c:pt idx="27">
                  <c:v>1.883881183E-2</c:v>
                </c:pt>
                <c:pt idx="28">
                  <c:v>1.6396873566E-2</c:v>
                </c:pt>
                <c:pt idx="29">
                  <c:v>1.6252974085E-2</c:v>
                </c:pt>
                <c:pt idx="30">
                  <c:v>1.8048074604E-2</c:v>
                </c:pt>
                <c:pt idx="31">
                  <c:v>1.4097608699E-2</c:v>
                </c:pt>
                <c:pt idx="32">
                  <c:v>1.0805233860000001E-2</c:v>
                </c:pt>
                <c:pt idx="33">
                  <c:v>4.5715195922000004E-3</c:v>
                </c:pt>
                <c:pt idx="34">
                  <c:v>2.5962028541999999E-3</c:v>
                </c:pt>
                <c:pt idx="35">
                  <c:v>-7.1594488814999998E-5</c:v>
                </c:pt>
                <c:pt idx="36">
                  <c:v>5.0541631180999998E-3</c:v>
                </c:pt>
                <c:pt idx="37">
                  <c:v>9.2866188265000003E-3</c:v>
                </c:pt>
                <c:pt idx="38">
                  <c:v>1.2556125084000001E-2</c:v>
                </c:pt>
                <c:pt idx="39">
                  <c:v>9.5703264377E-3</c:v>
                </c:pt>
                <c:pt idx="40">
                  <c:v>1.2623942724999998E-2</c:v>
                </c:pt>
                <c:pt idx="41">
                  <c:v>1.0685754963E-2</c:v>
                </c:pt>
                <c:pt idx="42">
                  <c:v>1.0076203261E-2</c:v>
                </c:pt>
                <c:pt idx="43">
                  <c:v>1.1023248457999998E-2</c:v>
                </c:pt>
                <c:pt idx="44">
                  <c:v>1.1757910478000001E-2</c:v>
                </c:pt>
                <c:pt idx="45">
                  <c:v>1.5420108773000001E-2</c:v>
                </c:pt>
                <c:pt idx="46">
                  <c:v>1.8054871558999999E-2</c:v>
                </c:pt>
                <c:pt idx="47">
                  <c:v>2.1814016021999998E-2</c:v>
                </c:pt>
                <c:pt idx="48">
                  <c:v>2.2783787636000002E-2</c:v>
                </c:pt>
                <c:pt idx="49">
                  <c:v>2.4465160377999999E-2</c:v>
                </c:pt>
                <c:pt idx="50">
                  <c:v>2.1813109974999998E-2</c:v>
                </c:pt>
                <c:pt idx="51">
                  <c:v>2.3658429999999998E-2</c:v>
                </c:pt>
                <c:pt idx="52">
                  <c:v>2.196621E-2</c:v>
                </c:pt>
                <c:pt idx="53">
                  <c:v>2.5506399999999999E-2</c:v>
                </c:pt>
                <c:pt idx="54">
                  <c:v>2.8018519999999998E-2</c:v>
                </c:pt>
                <c:pt idx="55">
                  <c:v>3.1670410000000003E-2</c:v>
                </c:pt>
                <c:pt idx="56">
                  <c:v>3.4753880000000001E-2</c:v>
                </c:pt>
                <c:pt idx="57">
                  <c:v>3.5711550000000002E-2</c:v>
                </c:pt>
                <c:pt idx="58">
                  <c:v>3.8636910000000003E-2</c:v>
                </c:pt>
                <c:pt idx="59">
                  <c:v>4.047721E-2</c:v>
                </c:pt>
                <c:pt idx="60">
                  <c:v>4.0574350000000002E-2</c:v>
                </c:pt>
                <c:pt idx="61">
                  <c:v>3.9030300000000004E-2</c:v>
                </c:pt>
                <c:pt idx="62">
                  <c:v>3.9313809999999998E-2</c:v>
                </c:pt>
                <c:pt idx="63">
                  <c:v>4.0062460000000001E-2</c:v>
                </c:pt>
                <c:pt idx="64">
                  <c:v>4.0041010000000002E-2</c:v>
                </c:pt>
                <c:pt idx="65">
                  <c:v>3.9701859999999999E-2</c:v>
                </c:pt>
                <c:pt idx="66">
                  <c:v>3.8610829999999999E-2</c:v>
                </c:pt>
                <c:pt idx="67">
                  <c:v>3.7973920000000001E-2</c:v>
                </c:pt>
                <c:pt idx="68">
                  <c:v>3.7352299999999998E-2</c:v>
                </c:pt>
                <c:pt idx="69">
                  <c:v>3.7251050000000001E-2</c:v>
                </c:pt>
                <c:pt idx="70">
                  <c:v>3.6280190000000004E-2</c:v>
                </c:pt>
                <c:pt idx="71">
                  <c:v>3.4951819999999995E-2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510993840"/>
        <c:axId val="510993280"/>
      </c:barChart>
      <c:lineChart>
        <c:grouping val="standard"/>
        <c:varyColors val="0"/>
        <c:ser>
          <c:idx val="0"/>
          <c:order val="0"/>
          <c:tx>
            <c:v>Real disposable income (left axis)</c:v>
          </c:tx>
          <c:marker>
            <c:symbol val="none"/>
          </c:marker>
          <c:cat>
            <c:numRef>
              <c:f>'Fig34'!$A$28:$A$99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'Fig34'!$B$28:$B$99</c:f>
              <c:numCache>
                <c:formatCode>#,##0</c:formatCode>
                <c:ptCount val="72"/>
                <c:pt idx="0">
                  <c:v>11649.3</c:v>
                </c:pt>
                <c:pt idx="1">
                  <c:v>11721.3</c:v>
                </c:pt>
                <c:pt idx="2">
                  <c:v>11790.7</c:v>
                </c:pt>
                <c:pt idx="3">
                  <c:v>11824.2</c:v>
                </c:pt>
                <c:pt idx="4">
                  <c:v>11867.7</c:v>
                </c:pt>
                <c:pt idx="5">
                  <c:v>11922.6</c:v>
                </c:pt>
                <c:pt idx="6">
                  <c:v>11943.1</c:v>
                </c:pt>
                <c:pt idx="7">
                  <c:v>12006.1</c:v>
                </c:pt>
                <c:pt idx="8">
                  <c:v>12036.7</c:v>
                </c:pt>
                <c:pt idx="9">
                  <c:v>12105.2</c:v>
                </c:pt>
                <c:pt idx="10">
                  <c:v>12172</c:v>
                </c:pt>
                <c:pt idx="11">
                  <c:v>12231.6</c:v>
                </c:pt>
                <c:pt idx="12">
                  <c:v>12271</c:v>
                </c:pt>
                <c:pt idx="13">
                  <c:v>12315.9</c:v>
                </c:pt>
                <c:pt idx="14">
                  <c:v>12306.1</c:v>
                </c:pt>
                <c:pt idx="15">
                  <c:v>12378.7</c:v>
                </c:pt>
                <c:pt idx="16">
                  <c:v>12423.1</c:v>
                </c:pt>
                <c:pt idx="17">
                  <c:v>12440.8</c:v>
                </c:pt>
                <c:pt idx="18">
                  <c:v>12439</c:v>
                </c:pt>
                <c:pt idx="19">
                  <c:v>12470.2</c:v>
                </c:pt>
                <c:pt idx="20">
                  <c:v>12503.2</c:v>
                </c:pt>
                <c:pt idx="21">
                  <c:v>12556</c:v>
                </c:pt>
                <c:pt idx="22">
                  <c:v>12556.8</c:v>
                </c:pt>
                <c:pt idx="23">
                  <c:v>12570.8</c:v>
                </c:pt>
                <c:pt idx="24">
                  <c:v>12563.9</c:v>
                </c:pt>
                <c:pt idx="25">
                  <c:v>12555.7</c:v>
                </c:pt>
                <c:pt idx="26">
                  <c:v>12583.5</c:v>
                </c:pt>
                <c:pt idx="27">
                  <c:v>12611.9</c:v>
                </c:pt>
                <c:pt idx="28">
                  <c:v>12626.8</c:v>
                </c:pt>
                <c:pt idx="29">
                  <c:v>12643</c:v>
                </c:pt>
                <c:pt idx="30">
                  <c:v>12663.5</c:v>
                </c:pt>
                <c:pt idx="31">
                  <c:v>12646</c:v>
                </c:pt>
                <c:pt idx="32">
                  <c:v>12638.3</c:v>
                </c:pt>
                <c:pt idx="33">
                  <c:v>12613.4</c:v>
                </c:pt>
                <c:pt idx="34">
                  <c:v>12589.4</c:v>
                </c:pt>
                <c:pt idx="35">
                  <c:v>12569.9</c:v>
                </c:pt>
                <c:pt idx="36">
                  <c:v>12627.4</c:v>
                </c:pt>
                <c:pt idx="37">
                  <c:v>12672.3</c:v>
                </c:pt>
                <c:pt idx="38">
                  <c:v>12741.5</c:v>
                </c:pt>
                <c:pt idx="39">
                  <c:v>12732.6</c:v>
                </c:pt>
                <c:pt idx="40">
                  <c:v>12786.2</c:v>
                </c:pt>
                <c:pt idx="41">
                  <c:v>12778.1</c:v>
                </c:pt>
                <c:pt idx="42">
                  <c:v>12791.1</c:v>
                </c:pt>
                <c:pt idx="43">
                  <c:v>12785.4</c:v>
                </c:pt>
                <c:pt idx="44">
                  <c:v>12786.9</c:v>
                </c:pt>
                <c:pt idx="45">
                  <c:v>12807.9</c:v>
                </c:pt>
                <c:pt idx="46">
                  <c:v>12816.7</c:v>
                </c:pt>
                <c:pt idx="47">
                  <c:v>12844.1</c:v>
                </c:pt>
                <c:pt idx="48">
                  <c:v>12915.1</c:v>
                </c:pt>
                <c:pt idx="49">
                  <c:v>12982.329852000001</c:v>
                </c:pt>
                <c:pt idx="50">
                  <c:v>13019.431741</c:v>
                </c:pt>
                <c:pt idx="51">
                  <c:v>13033.83</c:v>
                </c:pt>
                <c:pt idx="52">
                  <c:v>13067.06</c:v>
                </c:pt>
                <c:pt idx="53">
                  <c:v>13104.02</c:v>
                </c:pt>
                <c:pt idx="54">
                  <c:v>13149.49</c:v>
                </c:pt>
                <c:pt idx="55">
                  <c:v>13190.32</c:v>
                </c:pt>
                <c:pt idx="56">
                  <c:v>13231.29</c:v>
                </c:pt>
                <c:pt idx="57">
                  <c:v>13265.29</c:v>
                </c:pt>
                <c:pt idx="58">
                  <c:v>13311.9</c:v>
                </c:pt>
                <c:pt idx="59">
                  <c:v>13363.99</c:v>
                </c:pt>
                <c:pt idx="60">
                  <c:v>13439.12</c:v>
                </c:pt>
                <c:pt idx="61">
                  <c:v>13489.03</c:v>
                </c:pt>
                <c:pt idx="62">
                  <c:v>13531.28</c:v>
                </c:pt>
                <c:pt idx="63">
                  <c:v>13556</c:v>
                </c:pt>
                <c:pt idx="64">
                  <c:v>13590.28</c:v>
                </c:pt>
                <c:pt idx="65">
                  <c:v>13624.28</c:v>
                </c:pt>
                <c:pt idx="66">
                  <c:v>13657.2</c:v>
                </c:pt>
                <c:pt idx="67">
                  <c:v>13691.21</c:v>
                </c:pt>
                <c:pt idx="68">
                  <c:v>13725.51</c:v>
                </c:pt>
                <c:pt idx="69">
                  <c:v>13759.44</c:v>
                </c:pt>
                <c:pt idx="70">
                  <c:v>13794.86</c:v>
                </c:pt>
                <c:pt idx="71">
                  <c:v>13831.09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992160"/>
        <c:axId val="510992720"/>
      </c:lineChart>
      <c:scatterChart>
        <c:scatterStyle val="lineMarker"/>
        <c:varyColors val="0"/>
        <c:ser>
          <c:idx val="1"/>
          <c:order val="1"/>
          <c:tx>
            <c:strRef>
              <c:f>'Fig34'!$B$102</c:f>
              <c:strCache>
                <c:ptCount val="1"/>
                <c:pt idx="0">
                  <c:v>Forecast</c:v>
                </c:pt>
              </c:strCache>
            </c:strRef>
          </c:tx>
          <c:spPr>
            <a:ln w="15875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476E-2"/>
                  <c:y val="2.7613412228796905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'Fig34'!$A$103:$A$104</c:f>
              <c:numCache>
                <c:formatCode>General</c:formatCode>
                <c:ptCount val="2"/>
                <c:pt idx="0">
                  <c:v>51.5</c:v>
                </c:pt>
                <c:pt idx="1">
                  <c:v>51.5</c:v>
                </c:pt>
              </c:numCache>
            </c:numRef>
          </c:xVal>
          <c:yVal>
            <c:numRef>
              <c:f>'Fig34'!$B$103:$B$104</c:f>
              <c:numCache>
                <c:formatCode>General</c:formatCode>
                <c:ptCount val="2"/>
                <c:pt idx="0">
                  <c:v>-1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993840"/>
        <c:axId val="510993280"/>
      </c:scatterChart>
      <c:dateAx>
        <c:axId val="510992160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51099272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10992720"/>
        <c:scaling>
          <c:orientation val="minMax"/>
          <c:max val="14000"/>
          <c:min val="108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crossAx val="510992160"/>
        <c:crosses val="autoZero"/>
        <c:crossBetween val="between"/>
        <c:majorUnit val="400"/>
      </c:valAx>
      <c:valAx>
        <c:axId val="510993280"/>
        <c:scaling>
          <c:orientation val="minMax"/>
          <c:max val="0.21000000000000002"/>
          <c:min val="-6.0000000000000012E-2"/>
        </c:scaling>
        <c:delete val="0"/>
        <c:axPos val="r"/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510993840"/>
        <c:crosses val="max"/>
        <c:crossBetween val="between"/>
        <c:majorUnit val="3.0000000000000006E-2"/>
      </c:valAx>
      <c:catAx>
        <c:axId val="510993840"/>
        <c:scaling>
          <c:orientation val="minMax"/>
        </c:scaling>
        <c:delete val="0"/>
        <c:axPos val="b"/>
        <c:numFmt formatCode="mmm\ yyyy" sourceLinked="1"/>
        <c:majorTickMark val="cross"/>
        <c:minorTickMark val="none"/>
        <c:tickLblPos val="none"/>
        <c:spPr>
          <a:ln>
            <a:solidFill>
              <a:schemeClr val="tx1">
                <a:lumMod val="50000"/>
                <a:lumOff val="50000"/>
              </a:schemeClr>
            </a:solidFill>
          </a:ln>
        </c:spPr>
        <c:crossAx val="510993280"/>
        <c:crossesAt val="0"/>
        <c:auto val="0"/>
        <c:lblAlgn val="ctr"/>
        <c:lblOffset val="100"/>
        <c:tickLblSkip val="12"/>
        <c:tickMarkSkip val="12"/>
        <c:noMultiLvlLbl val="0"/>
      </c:catAx>
    </c:plotArea>
    <c:legend>
      <c:legendPos val="l"/>
      <c:legendEntry>
        <c:idx val="2"/>
        <c:delete val="1"/>
      </c:legendEntry>
      <c:layout>
        <c:manualLayout>
          <c:xMode val="edge"/>
          <c:yMode val="edge"/>
          <c:x val="8.323648568319203E-2"/>
          <c:y val="0.19186863451113836"/>
          <c:w val="0.47512195121952372"/>
          <c:h val="0.14745313640528662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480433848207992E-2"/>
          <c:y val="0.17357001972386588"/>
          <c:w val="0.89596788206352251"/>
          <c:h val="0.585654071347590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'Fig29'!$B$26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'Fig29'!$B$27:$B$32</c:f>
              <c:numCache>
                <c:formatCode>0</c:formatCode>
                <c:ptCount val="6"/>
                <c:pt idx="0">
                  <c:v>42.468016875000004</c:v>
                </c:pt>
                <c:pt idx="1">
                  <c:v>97.462455453000004</c:v>
                </c:pt>
                <c:pt idx="2">
                  <c:v>270.73293640000003</c:v>
                </c:pt>
                <c:pt idx="3">
                  <c:v>383.63159651000001</c:v>
                </c:pt>
                <c:pt idx="4">
                  <c:v>361.91261495999998</c:v>
                </c:pt>
                <c:pt idx="5">
                  <c:v>219.17431984000001</c:v>
                </c:pt>
              </c:numCache>
            </c:numRef>
          </c:val>
        </c:ser>
        <c:ser>
          <c:idx val="1"/>
          <c:order val="1"/>
          <c:tx>
            <c:strRef>
              <c:f>'Fig29'!$C$26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'Fig29'!$C$27:$C$32</c:f>
              <c:numCache>
                <c:formatCode>0</c:formatCode>
                <c:ptCount val="6"/>
                <c:pt idx="0">
                  <c:v>56.056477899999997</c:v>
                </c:pt>
                <c:pt idx="1">
                  <c:v>105.40694723999999</c:v>
                </c:pt>
                <c:pt idx="2">
                  <c:v>241.10752586999999</c:v>
                </c:pt>
                <c:pt idx="3">
                  <c:v>362.90128981999999</c:v>
                </c:pt>
                <c:pt idx="4">
                  <c:v>291.56210930999998</c:v>
                </c:pt>
                <c:pt idx="5">
                  <c:v>183.75078732</c:v>
                </c:pt>
              </c:numCache>
            </c:numRef>
          </c:val>
        </c:ser>
        <c:ser>
          <c:idx val="2"/>
          <c:order val="2"/>
          <c:tx>
            <c:strRef>
              <c:f>'Fig29'!$D$26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'Fig29'!$D$27:$D$32</c:f>
              <c:numCache>
                <c:formatCode>0</c:formatCode>
                <c:ptCount val="6"/>
                <c:pt idx="0">
                  <c:v>43.639522440999997</c:v>
                </c:pt>
                <c:pt idx="1">
                  <c:v>123.55455662999999</c:v>
                </c:pt>
                <c:pt idx="2">
                  <c:v>240.1499278</c:v>
                </c:pt>
                <c:pt idx="3">
                  <c:v>348.49729205</c:v>
                </c:pt>
                <c:pt idx="4">
                  <c:v>322.35209526</c:v>
                </c:pt>
                <c:pt idx="5">
                  <c:v>175.00083893999999</c:v>
                </c:pt>
              </c:numCache>
            </c:numRef>
          </c:val>
        </c:ser>
        <c:ser>
          <c:idx val="3"/>
          <c:order val="3"/>
          <c:tx>
            <c:strRef>
              <c:f>'Fig29'!$E$26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'Fig29'!$E$27:$E$32</c:f>
              <c:numCache>
                <c:formatCode>0</c:formatCode>
                <c:ptCount val="6"/>
                <c:pt idx="0">
                  <c:v>39.089586599</c:v>
                </c:pt>
                <c:pt idx="1">
                  <c:v>119.17366924</c:v>
                </c:pt>
                <c:pt idx="2">
                  <c:v>238.21641675999999</c:v>
                </c:pt>
                <c:pt idx="3">
                  <c:v>348.89544635999999</c:v>
                </c:pt>
                <c:pt idx="4">
                  <c:v>322.79005833999997</c:v>
                </c:pt>
                <c:pt idx="5">
                  <c:v>175.4628888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1000000"/>
        <c:axId val="511000560"/>
      </c:barChart>
      <c:lineChart>
        <c:grouping val="standard"/>
        <c:varyColors val="0"/>
        <c:ser>
          <c:idx val="4"/>
          <c:order val="4"/>
          <c:tx>
            <c:strRef>
              <c:f>'Fig29'!$F$26</c:f>
              <c:strCache>
                <c:ptCount val="1"/>
                <c:pt idx="0">
                  <c:v>2008-2017 Avg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'Fig29'!$G$27:$G$32</c:f>
              <c:numCache>
                <c:formatCode>General</c:formatCode>
                <c:ptCount val="6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000000"/>
        <c:axId val="511000560"/>
      </c:lineChart>
      <c:scatterChart>
        <c:scatterStyle val="lineMarker"/>
        <c:varyColors val="0"/>
        <c:ser>
          <c:idx val="5"/>
          <c:order val="5"/>
          <c:tx>
            <c:v>Average</c:v>
          </c:tx>
          <c:spPr>
            <a:ln w="28575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noEndCap val="0"/>
            <c:val val="0.4"/>
          </c:errBars>
          <c:errBars>
            <c:errDir val="x"/>
            <c:errBarType val="both"/>
            <c:errValType val="fixedVal"/>
            <c:noEndCap val="0"/>
            <c:val val="0.38000000000001088"/>
            <c:spPr>
              <a:ln w="25400">
                <a:solidFill>
                  <a:schemeClr val="tx1"/>
                </a:solidFill>
              </a:ln>
            </c:spPr>
          </c:errBars>
          <c:xVal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xVal>
          <c:yVal>
            <c:numRef>
              <c:f>'Fig29'!$F$27:$F$32</c:f>
              <c:numCache>
                <c:formatCode>0</c:formatCode>
                <c:ptCount val="6"/>
                <c:pt idx="0">
                  <c:v>42.55341</c:v>
                </c:pt>
                <c:pt idx="1">
                  <c:v>114.3369</c:v>
                </c:pt>
                <c:pt idx="2">
                  <c:v>251.27359999999999</c:v>
                </c:pt>
                <c:pt idx="3">
                  <c:v>351.9273</c:v>
                </c:pt>
                <c:pt idx="4">
                  <c:v>316.3141</c:v>
                </c:pt>
                <c:pt idx="5">
                  <c:v>186.97929999999999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001680"/>
        <c:axId val="511001120"/>
      </c:scatterChart>
      <c:catAx>
        <c:axId val="5110000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11000560"/>
        <c:crosses val="autoZero"/>
        <c:auto val="1"/>
        <c:lblAlgn val="ctr"/>
        <c:lblOffset val="100"/>
        <c:noMultiLvlLbl val="0"/>
      </c:catAx>
      <c:valAx>
        <c:axId val="511000560"/>
        <c:scaling>
          <c:orientation val="minMax"/>
          <c:max val="4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11000000"/>
        <c:crosses val="autoZero"/>
        <c:crossBetween val="between"/>
        <c:majorUnit val="50"/>
      </c:valAx>
      <c:valAx>
        <c:axId val="511001120"/>
        <c:scaling>
          <c:orientation val="minMax"/>
          <c:max val="400"/>
          <c:min val="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11001680"/>
        <c:crosses val="max"/>
        <c:crossBetween val="midCat"/>
        <c:majorUnit val="50"/>
      </c:valAx>
      <c:valAx>
        <c:axId val="511001680"/>
        <c:scaling>
          <c:orientation val="minMax"/>
        </c:scaling>
        <c:delete val="1"/>
        <c:axPos val="b"/>
        <c:majorTickMark val="out"/>
        <c:minorTickMark val="none"/>
        <c:tickLblPos val="none"/>
        <c:crossAx val="511001120"/>
        <c:crosses val="autoZero"/>
        <c:crossBetween val="midCat"/>
      </c:valAx>
    </c:plotArea>
    <c:legend>
      <c:legendPos val="l"/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7.7129322249352983E-2"/>
          <c:y val="0.18422028607370827"/>
          <c:w val="0.12037166085946555"/>
          <c:h val="0.27738122971314977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winter heating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9.1395648714642383E-2"/>
          <c:y val="0.17357001972386588"/>
          <c:w val="0.8843534802052182"/>
          <c:h val="0.585654071347590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'Fig30'!$B$26</c:f>
              <c:strCache>
                <c:ptCount val="1"/>
                <c:pt idx="0">
                  <c:v>2015/16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'Fig30'!$B$27:$B$32</c:f>
              <c:numCache>
                <c:formatCode>0</c:formatCode>
                <c:ptCount val="6"/>
                <c:pt idx="0">
                  <c:v>227.18255977000001</c:v>
                </c:pt>
                <c:pt idx="1">
                  <c:v>445.21403132</c:v>
                </c:pt>
                <c:pt idx="2">
                  <c:v>581.26997308</c:v>
                </c:pt>
                <c:pt idx="3">
                  <c:v>870.80365168000003</c:v>
                </c:pt>
                <c:pt idx="4">
                  <c:v>628.00628610000001</c:v>
                </c:pt>
                <c:pt idx="5">
                  <c:v>449.81198443</c:v>
                </c:pt>
              </c:numCache>
            </c:numRef>
          </c:val>
        </c:ser>
        <c:ser>
          <c:idx val="1"/>
          <c:order val="1"/>
          <c:tx>
            <c:strRef>
              <c:f>'Fig30'!$C$26</c:f>
              <c:strCache>
                <c:ptCount val="1"/>
                <c:pt idx="0">
                  <c:v>2016/17</c:v>
                </c:pt>
              </c:strCache>
            </c:strRef>
          </c:tx>
          <c:invertIfNegative val="0"/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'Fig30'!$C$27:$C$32</c:f>
              <c:numCache>
                <c:formatCode>0</c:formatCode>
                <c:ptCount val="6"/>
                <c:pt idx="0">
                  <c:v>197.62480862999999</c:v>
                </c:pt>
                <c:pt idx="1">
                  <c:v>418.20225413999998</c:v>
                </c:pt>
                <c:pt idx="2">
                  <c:v>782.96642618999999</c:v>
                </c:pt>
                <c:pt idx="3">
                  <c:v>766.97245879000002</c:v>
                </c:pt>
                <c:pt idx="4">
                  <c:v>547.61348901999997</c:v>
                </c:pt>
                <c:pt idx="5">
                  <c:v>543.54774344999998</c:v>
                </c:pt>
              </c:numCache>
            </c:numRef>
          </c:val>
        </c:ser>
        <c:ser>
          <c:idx val="2"/>
          <c:order val="2"/>
          <c:tx>
            <c:strRef>
              <c:f>'Fig30'!$D$26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'Fig30'!$D$27:$D$32</c:f>
              <c:numCache>
                <c:formatCode>0</c:formatCode>
                <c:ptCount val="6"/>
                <c:pt idx="0">
                  <c:v>193.08822756000001</c:v>
                </c:pt>
                <c:pt idx="1">
                  <c:v>490.64541563</c:v>
                </c:pt>
                <c:pt idx="2">
                  <c:v>797.59913182000003</c:v>
                </c:pt>
                <c:pt idx="3">
                  <c:v>896.35195909000004</c:v>
                </c:pt>
                <c:pt idx="4">
                  <c:v>625.71788524999999</c:v>
                </c:pt>
                <c:pt idx="5">
                  <c:v>585.45706513000005</c:v>
                </c:pt>
              </c:numCache>
            </c:numRef>
          </c:val>
        </c:ser>
        <c:ser>
          <c:idx val="3"/>
          <c:order val="3"/>
          <c:tx>
            <c:strRef>
              <c:f>'Fig30'!$E$26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'Fig30'!$E$27:$E$32</c:f>
              <c:numCache>
                <c:formatCode>0</c:formatCode>
                <c:ptCount val="6"/>
                <c:pt idx="0">
                  <c:v>249.2976243</c:v>
                </c:pt>
                <c:pt idx="1">
                  <c:v>496.41402500999999</c:v>
                </c:pt>
                <c:pt idx="2">
                  <c:v>783.69188153000005</c:v>
                </c:pt>
                <c:pt idx="3">
                  <c:v>859.46304800999997</c:v>
                </c:pt>
                <c:pt idx="4">
                  <c:v>695.72691419</c:v>
                </c:pt>
                <c:pt idx="5">
                  <c:v>565.68796644999998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2233456"/>
        <c:axId val="512234016"/>
      </c:barChart>
      <c:lineChart>
        <c:grouping val="standard"/>
        <c:varyColors val="0"/>
        <c:ser>
          <c:idx val="4"/>
          <c:order val="4"/>
          <c:tx>
            <c:strRef>
              <c:f>'Fig30'!$F$26</c:f>
              <c:strCache>
                <c:ptCount val="1"/>
                <c:pt idx="0">
                  <c:v>2008-2018 Avg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'Fig30'!$G$27:$G$32</c:f>
              <c:numCache>
                <c:formatCode>General</c:formatCode>
                <c:ptCount val="6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233456"/>
        <c:axId val="512234016"/>
      </c:lineChart>
      <c:scatterChart>
        <c:scatterStyle val="lineMarker"/>
        <c:varyColors val="0"/>
        <c:ser>
          <c:idx val="5"/>
          <c:order val="5"/>
          <c:tx>
            <c:v>Average</c:v>
          </c:tx>
          <c:spPr>
            <a:ln w="28575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noEndCap val="0"/>
            <c:val val="0.4"/>
          </c:errBars>
          <c:errBars>
            <c:errDir val="x"/>
            <c:errBarType val="both"/>
            <c:errValType val="fixedVal"/>
            <c:noEndCap val="0"/>
            <c:val val="0.38000000000001088"/>
            <c:spPr>
              <a:ln w="25400">
                <a:solidFill>
                  <a:schemeClr val="tx1"/>
                </a:solidFill>
              </a:ln>
            </c:spPr>
          </c:errBars>
          <c:xVal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xVal>
          <c:yVal>
            <c:numRef>
              <c:f>'Fig30'!$F$27:$F$32</c:f>
              <c:numCache>
                <c:formatCode>0</c:formatCode>
                <c:ptCount val="6"/>
                <c:pt idx="0">
                  <c:v>246.74350000000001</c:v>
                </c:pt>
                <c:pt idx="1">
                  <c:v>506.07130000000001</c:v>
                </c:pt>
                <c:pt idx="2">
                  <c:v>771.67380000000003</c:v>
                </c:pt>
                <c:pt idx="3">
                  <c:v>881.5761</c:v>
                </c:pt>
                <c:pt idx="4">
                  <c:v>707.26250000000005</c:v>
                </c:pt>
                <c:pt idx="5">
                  <c:v>559.56910000000005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2235136"/>
        <c:axId val="512234576"/>
      </c:scatterChart>
      <c:catAx>
        <c:axId val="512233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12234016"/>
        <c:crosses val="autoZero"/>
        <c:auto val="1"/>
        <c:lblAlgn val="ctr"/>
        <c:lblOffset val="100"/>
        <c:noMultiLvlLbl val="0"/>
      </c:catAx>
      <c:valAx>
        <c:axId val="512234016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12233456"/>
        <c:crosses val="autoZero"/>
        <c:crossBetween val="between"/>
        <c:majorUnit val="100"/>
      </c:valAx>
      <c:valAx>
        <c:axId val="512234576"/>
        <c:scaling>
          <c:orientation val="minMax"/>
          <c:max val="1000"/>
          <c:min val="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12235136"/>
        <c:crosses val="max"/>
        <c:crossBetween val="midCat"/>
        <c:majorUnit val="100"/>
      </c:valAx>
      <c:valAx>
        <c:axId val="512235136"/>
        <c:scaling>
          <c:orientation val="minMax"/>
        </c:scaling>
        <c:delete val="1"/>
        <c:axPos val="b"/>
        <c:majorTickMark val="out"/>
        <c:minorTickMark val="none"/>
        <c:tickLblPos val="none"/>
        <c:crossAx val="512234576"/>
        <c:crosses val="autoZero"/>
        <c:crossBetween val="midCat"/>
      </c:valAx>
    </c:plotArea>
    <c:legend>
      <c:legendPos val="l"/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7.9452202621013934E-2"/>
          <c:y val="0.17633073972262694"/>
          <c:w val="0.17147502903600464"/>
          <c:h val="0.23398872478218341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238496"/>
        <c:axId val="512239056"/>
      </c:lineChart>
      <c:catAx>
        <c:axId val="512238496"/>
        <c:scaling>
          <c:orientation val="minMax"/>
        </c:scaling>
        <c:delete val="0"/>
        <c:axPos val="b"/>
        <c:majorTickMark val="out"/>
        <c:minorTickMark val="none"/>
        <c:tickLblPos val="nextTo"/>
        <c:crossAx val="512239056"/>
        <c:crosses val="autoZero"/>
        <c:auto val="1"/>
        <c:lblAlgn val="ctr"/>
        <c:lblOffset val="100"/>
        <c:noMultiLvlLbl val="0"/>
      </c:catAx>
      <c:valAx>
        <c:axId val="51223905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512238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ia.gov/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eia.doe.gov/emeu/steo/pub/contents.html" TargetMode="External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152400</xdr:colOff>
      <xdr:row>2</xdr:row>
      <xdr:rowOff>104775</xdr:rowOff>
    </xdr:from>
    <xdr:to>
      <xdr:col>0</xdr:col>
      <xdr:colOff>581025</xdr:colOff>
      <xdr:row>4</xdr:row>
      <xdr:rowOff>123825</xdr:rowOff>
    </xdr:to>
    <xdr:pic>
      <xdr:nvPicPr>
        <xdr:cNvPr id="483329" name="Picture 4" descr="STEO_logoS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2400" y="62865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483330" name="Picture 6" descr="just%20EIA%20logo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25</xdr:row>
      <xdr:rowOff>66675</xdr:rowOff>
    </xdr:from>
    <xdr:to>
      <xdr:col>7</xdr:col>
      <xdr:colOff>9525</xdr:colOff>
      <xdr:row>25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69</xdr:row>
          <xdr:rowOff>9525</xdr:rowOff>
        </xdr:from>
        <xdr:to>
          <xdr:col>6</xdr:col>
          <xdr:colOff>495300</xdr:colOff>
          <xdr:row>72</xdr:row>
          <xdr:rowOff>123825</xdr:rowOff>
        </xdr:to>
        <xdr:sp macro="" textlink="">
          <xdr:nvSpPr>
            <xdr:cNvPr id="478211" name="Object 3" hidden="1">
              <a:extLst>
                <a:ext uri="{63B3BB69-23CF-44E3-9099-C40C66FF867C}">
                  <a14:compatExt spid="_x0000_s478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74</xdr:row>
          <xdr:rowOff>9525</xdr:rowOff>
        </xdr:from>
        <xdr:to>
          <xdr:col>11</xdr:col>
          <xdr:colOff>428625</xdr:colOff>
          <xdr:row>82</xdr:row>
          <xdr:rowOff>123825</xdr:rowOff>
        </xdr:to>
        <xdr:sp macro="" textlink="">
          <xdr:nvSpPr>
            <xdr:cNvPr id="478212" name="Object 4" hidden="1">
              <a:extLst>
                <a:ext uri="{63B3BB69-23CF-44E3-9099-C40C66FF867C}">
                  <a14:compatExt spid="_x0000_s478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sp>
        <xdr:clientData/>
      </xdr:twoCellAnchor>
    </mc:Choice>
    <mc:Fallback/>
  </mc:AlternateContent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0.91464</cdr:x>
      <cdr:y>0.02367</cdr:y>
    </cdr:from>
    <cdr:ext cx="371397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53" y="76201"/>
          <a:ext cx="371397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0.00997</cdr:x>
      <cdr:y>0.92321</cdr:y>
    </cdr:from>
    <cdr:ext cx="4191000" cy="209135"/>
    <cdr:sp macro="" textlink="'Fig1'!$B$6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4509" y="2972215"/>
          <a:ext cx="419100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2018, and CME Group.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0.01045</cdr:x>
      <cdr:y>0.83267</cdr:y>
    </cdr:from>
    <cdr:ext cx="5410199" cy="395837"/>
    <cdr:sp macro="" textlink="'Fig1'!$B$6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151" y="2680739"/>
          <a:ext cx="5410199" cy="395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5 trading days ending Apr 5,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8537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absSizeAnchor xmlns:cdr="http://schemas.openxmlformats.org/drawingml/2006/chartDrawing">
    <cdr:from>
      <cdr:x>0.91812</cdr:x>
      <cdr:y>0.02071</cdr:y>
    </cdr:from>
    <cdr:ext cx="371452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9672" y="66667"/>
          <a:ext cx="371451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0.00681</cdr:x>
      <cdr:y>0.92124</cdr:y>
    </cdr:from>
    <cdr:ext cx="4210050" cy="215478"/>
    <cdr:sp macro="" textlink="'Fig2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7221" y="2965872"/>
          <a:ext cx="421005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775E55C-5B7A-4130-BE15-A70478C8E8E4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0.04114</cdr:x>
      <cdr:y>0.84449</cdr:y>
    </cdr:from>
    <cdr:ext cx="5109075" cy="247650"/>
    <cdr:sp macro="" textlink="'Fig2'!$A$10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24925" y="2718793"/>
          <a:ext cx="5109075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DD3749C-1874-406D-871D-DBE4CF2BE82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Crude oil price is composite refiner acquisition cost.  Retail prices include state and federal taxes.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874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absSizeAnchor xmlns:cdr="http://schemas.openxmlformats.org/drawingml/2006/chartDrawing">
    <cdr:from>
      <cdr:x>0.91638</cdr:x>
      <cdr:y>0.02071</cdr:y>
    </cdr:from>
    <cdr:ext cx="371397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78" y="66667"/>
          <a:ext cx="371397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0.00997</cdr:x>
      <cdr:y>0.91716</cdr:y>
    </cdr:from>
    <cdr:ext cx="3426826" cy="222335"/>
    <cdr:sp macro="" textlink="'Fig3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4509" y="2952751"/>
          <a:ext cx="3426826" cy="222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2750BA6-0886-4B1E-9EF8-4CAFECFC83E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0.03833</cdr:x>
      <cdr:y>0.84547</cdr:y>
    </cdr:from>
    <cdr:ext cx="5143464" cy="221273"/>
    <cdr:sp macro="" textlink="'Fig3'!$A$10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09564" y="2721948"/>
          <a:ext cx="5143486" cy="2212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368969C7-1257-4E6F-B04F-BC2759C1B28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Crude oil price is composite refiner acquisition cost.  Retail prices include state and federal taxes.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25</xdr:row>
      <xdr:rowOff>66675</xdr:rowOff>
    </xdr:from>
    <xdr:to>
      <xdr:col>7</xdr:col>
      <xdr:colOff>9525</xdr:colOff>
      <xdr:row>25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152400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68</xdr:row>
          <xdr:rowOff>9525</xdr:rowOff>
        </xdr:from>
        <xdr:to>
          <xdr:col>6</xdr:col>
          <xdr:colOff>495300</xdr:colOff>
          <xdr:row>71</xdr:row>
          <xdr:rowOff>123825</xdr:rowOff>
        </xdr:to>
        <xdr:sp macro="" textlink="">
          <xdr:nvSpPr>
            <xdr:cNvPr id="482307" name="Object 3" hidden="1">
              <a:extLst>
                <a:ext uri="{63B3BB69-23CF-44E3-9099-C40C66FF867C}">
                  <a14:compatExt spid="_x0000_s48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73</xdr:row>
          <xdr:rowOff>9525</xdr:rowOff>
        </xdr:from>
        <xdr:to>
          <xdr:col>9</xdr:col>
          <xdr:colOff>0</xdr:colOff>
          <xdr:row>81</xdr:row>
          <xdr:rowOff>123825</xdr:rowOff>
        </xdr:to>
        <xdr:sp macro="" textlink="">
          <xdr:nvSpPr>
            <xdr:cNvPr id="482308" name="Object 4" hidden="1">
              <a:extLst>
                <a:ext uri="{63B3BB69-23CF-44E3-9099-C40C66FF867C}">
                  <a14:compatExt spid="_x0000_s48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sp>
        <xdr:clientData/>
      </xdr:twoCellAnchor>
    </mc:Choice>
    <mc:Fallback/>
  </mc:AlternateContent>
</xdr:wsDr>
</file>

<file path=xl/drawings/drawing9.xml><?xml version="1.0" encoding="utf-8"?>
<c:userShapes xmlns:c="http://schemas.openxmlformats.org/drawingml/2006/chart">
  <cdr:absSizeAnchor xmlns:cdr="http://schemas.openxmlformats.org/drawingml/2006/chartDrawing">
    <cdr:from>
      <cdr:x>0.91289</cdr:x>
      <cdr:y>0.02663</cdr:y>
    </cdr:from>
    <cdr:ext cx="371397" cy="285726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16" y="85726"/>
          <a:ext cx="371397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0.00508</cdr:x>
      <cdr:y>0.91257</cdr:y>
    </cdr:from>
    <cdr:ext cx="3848924" cy="227616"/>
    <cdr:sp macro="" textlink="'Fig4'!$B$6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7751" y="2937958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2018, and CME Group.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0.00381</cdr:x>
      <cdr:y>0.81953</cdr:y>
    </cdr:from>
    <cdr:ext cx="5436995" cy="380990"/>
    <cdr:sp macro="" textlink="'Fig4'!$B$6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0830" y="2638436"/>
          <a:ext cx="5436995" cy="3809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5 trading days ending Apr 5,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904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0.91463</cdr:x>
      <cdr:y>0.02367</cdr:y>
    </cdr:from>
    <cdr:ext cx="371452" cy="285726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10" y="76192"/>
          <a:ext cx="371452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0.00712</cdr:x>
      <cdr:y>0.90237</cdr:y>
    </cdr:from>
    <cdr:ext cx="4485447" cy="238207"/>
    <cdr:sp macro="" textlink="'Fig5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7" y="2905135"/>
          <a:ext cx="4485447" cy="2382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A4AE757A-2196-46E8-839F-C35475256945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2018, and Thomson Reuters.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absSizeAnchor xmlns:cdr="http://schemas.openxmlformats.org/drawingml/2006/chartDrawing">
    <cdr:from>
      <cdr:x>0.00871</cdr:x>
      <cdr:y>0.90237</cdr:y>
    </cdr:from>
    <cdr:ext cx="3600469" cy="209554"/>
    <cdr:sp macro="" textlink="'Fig32'!$A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7625" y="2905125"/>
          <a:ext cx="360045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April 2018.</a:t>
          </a:fld>
          <a:endParaRPr lang="en-US" sz="900"/>
        </a:p>
      </cdr:txBody>
    </cdr:sp>
  </cdr:absSizeAnchor>
  <cdr:absSizeAnchor xmlns:cdr="http://schemas.openxmlformats.org/drawingml/2006/chartDrawing">
    <cdr:from>
      <cdr:x>0.91812</cdr:x>
      <cdr:y>0.02071</cdr:y>
    </cdr:from>
    <cdr:ext cx="371397" cy="285726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9676" y="66675"/>
          <a:ext cx="371429" cy="285714"/>
        </a:xfrm>
        <a:prstGeom xmlns:a="http://schemas.openxmlformats.org/drawingml/2006/main" prst="rect">
          <a:avLst/>
        </a:prstGeom>
      </cdr:spPr>
    </cdr:pic>
  </cdr:absSizeAnchor>
  <cdr:relSizeAnchor xmlns:cdr="http://schemas.openxmlformats.org/drawingml/2006/chartDrawing">
    <cdr:from>
      <cdr:x>0.84669</cdr:x>
      <cdr:y>0.1213</cdr:y>
    </cdr:from>
    <cdr:to>
      <cdr:x>0.99303</cdr:x>
      <cdr:y>0.18343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629150" y="390525"/>
          <a:ext cx="80010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MMb/d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600837</xdr:colOff>
      <xdr:row>22</xdr:row>
      <xdr:rowOff>151638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0.00871</cdr:x>
      <cdr:y>0.90258</cdr:y>
    </cdr:from>
    <cdr:to>
      <cdr:x>0.67238</cdr:x>
      <cdr:y>0.97952</cdr:y>
    </cdr:to>
    <cdr:sp macro="" textlink="'Fig35'!$A$100">
      <cdr:nvSpPr>
        <cdr:cNvPr id="3" name="TextBox 2"/>
        <cdr:cNvSpPr txBox="1"/>
      </cdr:nvSpPr>
      <cdr:spPr>
        <a:xfrm xmlns:a="http://schemas.openxmlformats.org/drawingml/2006/main">
          <a:off x="47624" y="2905125"/>
          <a:ext cx="3629025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April 2018.</a:t>
          </a:fld>
          <a:endParaRPr lang="en-US" sz="900"/>
        </a:p>
      </cdr:txBody>
    </cdr:sp>
  </cdr:relSizeAnchor>
  <cdr:relSizeAnchor xmlns:cdr="http://schemas.openxmlformats.org/drawingml/2006/chartDrawing">
    <cdr:from>
      <cdr:x>0.91451</cdr:x>
      <cdr:y>0.02368</cdr:y>
    </cdr:from>
    <cdr:to>
      <cdr:x>0.98244</cdr:x>
      <cdr:y>0.11245</cdr:y>
    </cdr:to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64" y="76225"/>
          <a:ext cx="371429" cy="285714"/>
        </a:xfrm>
        <a:prstGeom xmlns:a="http://schemas.openxmlformats.org/drawingml/2006/main" prst="rect">
          <a:avLst/>
        </a:prstGeom>
      </cdr:spPr>
    </cdr:pic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600837</xdr:colOff>
      <xdr:row>22</xdr:row>
      <xdr:rowOff>151638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0.00697</cdr:x>
      <cdr:y>0.90258</cdr:y>
    </cdr:from>
    <cdr:to>
      <cdr:x>0.6689</cdr:x>
      <cdr:y>0.98544</cdr:y>
    </cdr:to>
    <cdr:sp macro="" textlink="'Fig36'!$A$75">
      <cdr:nvSpPr>
        <cdr:cNvPr id="2" name="TextBox 1"/>
        <cdr:cNvSpPr txBox="1"/>
      </cdr:nvSpPr>
      <cdr:spPr>
        <a:xfrm xmlns:a="http://schemas.openxmlformats.org/drawingml/2006/main">
          <a:off x="38100" y="2905125"/>
          <a:ext cx="361950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3C796914-C605-4AB5-8A14-9041447E6D71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April 2018.</a:t>
          </a:fld>
          <a:endParaRPr lang="en-US" sz="900"/>
        </a:p>
      </cdr:txBody>
    </cdr:sp>
  </cdr:relSizeAnchor>
  <cdr:relSizeAnchor xmlns:cdr="http://schemas.openxmlformats.org/drawingml/2006/chartDrawing">
    <cdr:from>
      <cdr:x>0.91625</cdr:x>
      <cdr:y>0.02071</cdr:y>
    </cdr:from>
    <cdr:to>
      <cdr:x>0.98418</cdr:x>
      <cdr:y>0.10948</cdr:y>
    </cdr:to>
    <cdr:pic>
      <cdr:nvPicPr>
        <cdr:cNvPr id="3" name="Picture 2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51" y="66675"/>
          <a:ext cx="371429" cy="285714"/>
        </a:xfrm>
        <a:prstGeom xmlns:a="http://schemas.openxmlformats.org/drawingml/2006/main" prst="rect">
          <a:avLst/>
        </a:prstGeom>
      </cdr:spPr>
    </cdr:pic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925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c:userShapes xmlns:c="http://schemas.openxmlformats.org/drawingml/2006/chart">
  <cdr:absSizeAnchor xmlns:cdr="http://schemas.openxmlformats.org/drawingml/2006/chartDrawing">
    <cdr:from>
      <cdr:x>0.90941</cdr:x>
      <cdr:y>0.00296</cdr:y>
    </cdr:from>
    <cdr:ext cx="371452" cy="285694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72047" y="9540"/>
          <a:ext cx="371451" cy="285694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0.62647</cdr:x>
      <cdr:y>0.0768</cdr:y>
    </cdr:from>
    <cdr:ext cx="2032706" cy="304781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425119" y="247240"/>
          <a:ext cx="2032706" cy="3047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</a:t>
          </a:r>
          <a:r>
            <a:rPr lang="en-US" sz="1000" baseline="0">
              <a:latin typeface="Arial" pitchFamily="34" charset="0"/>
              <a:cs typeface="Arial" pitchFamily="34" charset="0"/>
            </a:rPr>
            <a:t> (MMb/d)</a:t>
          </a:r>
          <a:endParaRPr lang="en-US" sz="10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0.00744</cdr:x>
      <cdr:y>0.90237</cdr:y>
    </cdr:from>
    <cdr:ext cx="3434589" cy="228678"/>
    <cdr:sp macro="" textlink="'Fig6'!$A$37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0689" y="2905125"/>
          <a:ext cx="3434589" cy="2286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E3FC11D-5BAD-4885-96B4-24A16683F626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945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absSizeAnchor xmlns:cdr="http://schemas.openxmlformats.org/drawingml/2006/chartDrawing">
    <cdr:from>
      <cdr:x>0.91463</cdr:x>
      <cdr:y>0.02366</cdr:y>
    </cdr:from>
    <cdr:ext cx="371452" cy="285726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22" y="76187"/>
          <a:ext cx="371451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0.0057</cdr:x>
      <cdr:y>0.91124</cdr:y>
    </cdr:from>
    <cdr:ext cx="4219575" cy="228604"/>
    <cdr:sp macro="" textlink="'Fig7'!$C$3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64" y="2933701"/>
          <a:ext cx="4219575" cy="228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69F91F4-BED2-4B04-98A1-990459B50E64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0.03558</cdr:x>
      <cdr:y>0.84741</cdr:y>
    </cdr:from>
    <cdr:ext cx="5015638" cy="238122"/>
    <cdr:sp macro="" textlink="'Fig7'!$C$33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4537" y="2728185"/>
          <a:ext cx="5015638" cy="2381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7D5421F3-5C26-4696-85B6-F3DD4253B0FE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ctr"/>
            <a:t>*  Countries belonging to the Organization for Economic Cooperation and Development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0.75911</cdr:x>
      <cdr:y>0.1824</cdr:y>
    </cdr:from>
    <cdr:ext cx="1082589" cy="190109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150303" y="576226"/>
          <a:ext cx="1082589" cy="1901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000">
              <a:latin typeface="Arial" pitchFamily="34" charset="0"/>
              <a:cs typeface="Arial" pitchFamily="34" charset="0"/>
            </a:rPr>
            <a:t>Forecast</a:t>
          </a:r>
        </a:p>
      </cdr:txBody>
    </cdr:sp>
  </cdr:abs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</xdr:colOff>
      <xdr:row>3</xdr:row>
      <xdr:rowOff>3175</xdr:rowOff>
    </xdr:from>
    <xdr:to>
      <xdr:col>10</xdr:col>
      <xdr:colOff>3175</xdr:colOff>
      <xdr:row>22</xdr:row>
      <xdr:rowOff>146050</xdr:rowOff>
    </xdr:to>
    <xdr:graphicFrame macro="">
      <xdr:nvGraphicFramePr>
        <xdr:cNvPr id="4966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absSizeAnchor xmlns:cdr="http://schemas.openxmlformats.org/drawingml/2006/chartDrawing">
    <cdr:from>
      <cdr:x>0.91464</cdr:x>
      <cdr:y>0.01776</cdr:y>
    </cdr:from>
    <cdr:ext cx="371397" cy="285694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33" y="57165"/>
          <a:ext cx="371397" cy="285694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0.00997</cdr:x>
      <cdr:y>0.01181</cdr:y>
    </cdr:from>
    <cdr:ext cx="6505575" cy="561975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75" y="57150"/>
          <a:ext cx="650557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0">
              <a:latin typeface="Arial" pitchFamily="34" charset="0"/>
              <a:cs typeface="Arial" pitchFamily="34" charset="0"/>
            </a:rPr>
            <a:t>World crude oil and liquid</a:t>
          </a:r>
          <a:r>
            <a:rPr lang="en-US" sz="1400" b="0" baseline="0">
              <a:latin typeface="Arial" pitchFamily="34" charset="0"/>
              <a:cs typeface="Arial" pitchFamily="34" charset="0"/>
            </a:rPr>
            <a:t> fuels production growth</a:t>
          </a:r>
        </a:p>
        <a:p xmlns:a="http://schemas.openxmlformats.org/drawingml/2006/main">
          <a:r>
            <a:rPr lang="en-US" sz="1000" b="0" baseline="0">
              <a:latin typeface="Arial" pitchFamily="34" charset="0"/>
              <a:cs typeface="Arial" pitchFamily="34" charset="0"/>
            </a:rPr>
            <a:t>million barrels per day</a:t>
          </a:r>
          <a:endParaRPr lang="en-US" sz="1000" b="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0.00886</cdr:x>
      <cdr:y>0.91124</cdr:y>
    </cdr:from>
    <cdr:ext cx="4210050" cy="228604"/>
    <cdr:sp macro="" textlink="'Fig8'!$B$49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33701"/>
          <a:ext cx="4210050" cy="228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A6DC4A9F-CD69-47D3-872E-239ED799DE5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0.83687</cdr:x>
      <cdr:y>0.15657</cdr:y>
    </cdr:from>
    <cdr:ext cx="717277" cy="219751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575448" y="494624"/>
          <a:ext cx="717277" cy="2197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000">
              <a:latin typeface="Arial" pitchFamily="34" charset="0"/>
              <a:cs typeface="Arial" pitchFamily="34" charset="0"/>
            </a:rPr>
            <a:t>Forecast</a:t>
          </a:r>
        </a:p>
      </cdr:txBody>
    </cdr:sp>
  </cdr:abs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9868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c:userShapes xmlns:c="http://schemas.openxmlformats.org/drawingml/2006/chart">
  <cdr:absSizeAnchor xmlns:cdr="http://schemas.openxmlformats.org/drawingml/2006/chartDrawing">
    <cdr:from>
      <cdr:x>0.92334</cdr:x>
      <cdr:y>0.02367</cdr:y>
    </cdr:from>
    <cdr:ext cx="371452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48247" y="76192"/>
          <a:ext cx="371451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0.0152</cdr:x>
      <cdr:y>0</cdr:y>
    </cdr:from>
    <cdr:ext cx="5066126" cy="523875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83089" y="0"/>
          <a:ext cx="5066126" cy="5238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0">
              <a:latin typeface="Arial" pitchFamily="34" charset="0"/>
              <a:cs typeface="Arial" pitchFamily="34" charset="0"/>
            </a:rPr>
            <a:t>Non-OPEC</a:t>
          </a:r>
          <a:r>
            <a:rPr lang="en-US" sz="1400" b="0" baseline="0">
              <a:latin typeface="Arial" pitchFamily="34" charset="0"/>
              <a:cs typeface="Arial" pitchFamily="34" charset="0"/>
            </a:rPr>
            <a:t> crude oil and liquid fuels production growth</a:t>
          </a:r>
        </a:p>
        <a:p xmlns:a="http://schemas.openxmlformats.org/drawingml/2006/main">
          <a:r>
            <a:rPr lang="en-US" sz="1000" b="0" baseline="0">
              <a:latin typeface="Arial" pitchFamily="34" charset="0"/>
              <a:cs typeface="Arial" pitchFamily="34" charset="0"/>
            </a:rPr>
            <a:t>million barrels per day</a:t>
          </a:r>
          <a:endParaRPr lang="en-US" sz="1000" b="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0.00855</cdr:x>
      <cdr:y>0.92012</cdr:y>
    </cdr:from>
    <cdr:ext cx="4200525" cy="200020"/>
    <cdr:sp macro="" textlink="'Fig9'!$B$4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746" y="2962276"/>
          <a:ext cx="4200525" cy="2000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83D0CD04-6B6E-4283-A2EB-89D1C570336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07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c:userShapes xmlns:c="http://schemas.openxmlformats.org/drawingml/2006/chart">
  <cdr:absSizeAnchor xmlns:cdr="http://schemas.openxmlformats.org/drawingml/2006/chartDrawing">
    <cdr:from>
      <cdr:x>0.91289</cdr:x>
      <cdr:y>0</cdr:y>
    </cdr:from>
    <cdr:ext cx="371452" cy="285694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097" y="0"/>
          <a:ext cx="371451" cy="285694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0.0057</cdr:x>
      <cdr:y>0.00984</cdr:y>
    </cdr:from>
    <cdr:ext cx="4927551" cy="480089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64" y="31086"/>
          <a:ext cx="4927551" cy="4800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0">
              <a:latin typeface="Arial" pitchFamily="34" charset="0"/>
              <a:cs typeface="Arial" pitchFamily="34" charset="0"/>
            </a:rPr>
            <a:t>World consumption and non-OPEC production growth</a:t>
          </a:r>
        </a:p>
        <a:p xmlns:a="http://schemas.openxmlformats.org/drawingml/2006/main">
          <a:r>
            <a:rPr lang="en-US" sz="1000" b="0">
              <a:latin typeface="Arial" pitchFamily="34" charset="0"/>
              <a:cs typeface="Arial" pitchFamily="34" charset="0"/>
            </a:rPr>
            <a:t>million barrels per day</a:t>
          </a:r>
        </a:p>
      </cdr:txBody>
    </cdr:sp>
  </cdr:absSizeAnchor>
  <cdr:absSizeAnchor xmlns:cdr="http://schemas.openxmlformats.org/drawingml/2006/chartDrawing">
    <cdr:from>
      <cdr:x>0.71083</cdr:x>
      <cdr:y>0.07384</cdr:y>
    </cdr:from>
    <cdr:ext cx="1580994" cy="276225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86356" y="237710"/>
          <a:ext cx="1580994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dollars per barrel</a:t>
          </a:r>
        </a:p>
      </cdr:txBody>
    </cdr:sp>
  </cdr:absSizeAnchor>
  <cdr:absSizeAnchor xmlns:cdr="http://schemas.openxmlformats.org/drawingml/2006/chartDrawing">
    <cdr:from>
      <cdr:x>0.00681</cdr:x>
      <cdr:y>0.9142</cdr:y>
    </cdr:from>
    <cdr:ext cx="4200525" cy="228600"/>
    <cdr:sp macro="" textlink="'Fig10'!$A$52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7221" y="2943226"/>
          <a:ext cx="42005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22F9700-ADC9-4638-99A6-176C1950F924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278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absSizeAnchor xmlns:cdr="http://schemas.openxmlformats.org/drawingml/2006/chartDrawing">
    <cdr:from>
      <cdr:x>0.00712</cdr:x>
      <cdr:y>0.91124</cdr:y>
    </cdr:from>
    <cdr:ext cx="3940866" cy="247737"/>
    <cdr:sp macro="" textlink="'Fig11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8" y="2933701"/>
          <a:ext cx="3940865" cy="2477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CFC2C35-A6F6-409E-9D34-26215F93938F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0.05271</cdr:x>
      <cdr:y>0.85039</cdr:y>
    </cdr:from>
    <cdr:ext cx="4672944" cy="205433"/>
    <cdr:sp macro="" textlink="'Fig11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88184" y="2737787"/>
          <a:ext cx="4672944" cy="205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Shaded area represents 2007-2017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0.84473</cdr:x>
      <cdr:y>0.17323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18435" y="557705"/>
          <a:ext cx="700914" cy="2328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000">
              <a:latin typeface="Arial" pitchFamily="34" charset="0"/>
              <a:cs typeface="Arial" pitchFamily="34" charset="0"/>
            </a:rPr>
            <a:t>Forecast</a:t>
          </a:r>
        </a:p>
      </cdr:txBody>
    </cdr:sp>
  </cdr:absSizeAnchor>
  <cdr:absSizeAnchor xmlns:cdr="http://schemas.openxmlformats.org/drawingml/2006/chartDrawing">
    <cdr:from>
      <cdr:x>0.91115</cdr:x>
      <cdr:y>0.02367</cdr:y>
    </cdr:from>
    <cdr:ext cx="371429" cy="285714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81576" y="76200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0.00883</cdr:x>
      <cdr:y>0.81688</cdr:y>
    </cdr:from>
    <cdr:ext cx="5314319" cy="379992"/>
    <cdr:sp macro="" textlink="'Fig12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297" y="2629908"/>
          <a:ext cx="5314277" cy="3799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 Colored band around days of supply of crude oil and other liquids stocks represents the range between the minimum and maximum from Jan. 2013 -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0.0106</cdr:x>
      <cdr:y>0.90828</cdr:y>
    </cdr:from>
    <cdr:ext cx="3940866" cy="225522"/>
    <cdr:sp macro="" textlink="'Fig12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78" y="2924175"/>
          <a:ext cx="3940865" cy="225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0.90767</cdr:x>
      <cdr:y>0.02367</cdr:y>
    </cdr:from>
    <cdr:ext cx="371397" cy="28569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62533" y="76210"/>
          <a:ext cx="371397" cy="285694"/>
        </a:xfrm>
        <a:prstGeom xmlns:a="http://schemas.openxmlformats.org/drawingml/2006/main" prst="rect">
          <a:avLst/>
        </a:prstGeom>
      </cdr:spPr>
    </cdr:pic>
  </cdr:abs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68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0.56806</cdr:x>
      <cdr:y>0.08272</cdr:y>
    </cdr:from>
    <cdr:ext cx="2352054" cy="295275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05771" y="266299"/>
          <a:ext cx="2352054" cy="2952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 b="0">
              <a:latin typeface="Arial" pitchFamily="34" charset="0"/>
              <a:cs typeface="Arial" pitchFamily="34" charset="0"/>
            </a:rPr>
            <a:t>annual change (MMb/d)</a:t>
          </a:r>
        </a:p>
      </cdr:txBody>
    </cdr:sp>
  </cdr:absSizeAnchor>
  <cdr:absSizeAnchor xmlns:cdr="http://schemas.openxmlformats.org/drawingml/2006/chartDrawing">
    <cdr:from>
      <cdr:x>0.00507</cdr:x>
      <cdr:y>0.92616</cdr:y>
    </cdr:from>
    <cdr:ext cx="4810125" cy="209135"/>
    <cdr:sp macro="" textlink="'Fig13'!$B$3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7696" y="2981740"/>
          <a:ext cx="4810125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BB2E301-E2B4-4FBC-ABF1-BAC0BC0206C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0.91464</cdr:x>
      <cdr:y>0.00296</cdr:y>
    </cdr:from>
    <cdr:ext cx="371397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41" y="9517"/>
          <a:ext cx="371397" cy="285726"/>
        </a:xfrm>
        <a:prstGeom xmlns:a="http://schemas.openxmlformats.org/drawingml/2006/main" prst="rect">
          <a:avLst/>
        </a:prstGeom>
      </cdr:spPr>
    </cdr:pic>
  </cdr:abs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892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c:userShapes xmlns:c="http://schemas.openxmlformats.org/drawingml/2006/chart">
  <cdr:absSizeAnchor xmlns:cdr="http://schemas.openxmlformats.org/drawingml/2006/chartDrawing">
    <cdr:from>
      <cdr:x>0.00855</cdr:x>
      <cdr:y>0.91716</cdr:y>
    </cdr:from>
    <cdr:ext cx="3940811" cy="222335"/>
    <cdr:sp macro="" textlink="'Fig14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746" y="2952751"/>
          <a:ext cx="3940811" cy="222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EA839FD0-706E-456E-AC49-2B800F31027C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0.01216</cdr:x>
      <cdr:y>0.8169</cdr:y>
    </cdr:from>
    <cdr:ext cx="5315139" cy="370398"/>
    <cdr:sp macro="" textlink="'Fig14'!$A$113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467" y="2629963"/>
          <a:ext cx="5315157" cy="3704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8BB020AE-B1C5-4CD3-B669-D1DA48329E70}" type="TxLink">
            <a:rPr lang="en-US" sz="9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/>
            <a:t>Note:  Colored band around storage levels represents the range between the minimum and maximum from Jan. 2013 -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0.90941</cdr:x>
      <cdr:y>0.02662</cdr:y>
    </cdr:from>
    <cdr:ext cx="371452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72047" y="85712"/>
          <a:ext cx="371451" cy="285726"/>
        </a:xfrm>
        <a:prstGeom xmlns:a="http://schemas.openxmlformats.org/drawingml/2006/main" prst="rect">
          <a:avLst/>
        </a:prstGeom>
      </cdr:spPr>
    </cdr:pic>
  </cdr:absSizeAnchor>
</c:userShapes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097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c:userShapes xmlns:c="http://schemas.openxmlformats.org/drawingml/2006/chart">
  <cdr:absSizeAnchor xmlns:cdr="http://schemas.openxmlformats.org/drawingml/2006/chartDrawing">
    <cdr:from>
      <cdr:x>0.57265</cdr:x>
      <cdr:y>0.07384</cdr:y>
    </cdr:from>
    <cdr:ext cx="2336472" cy="276225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30878" y="237710"/>
          <a:ext cx="2336472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 b="0">
              <a:latin typeface="Arial" pitchFamily="34" charset="0"/>
              <a:cs typeface="Arial" pitchFamily="34" charset="0"/>
            </a:rPr>
            <a:t>annual change (MMb/d)</a:t>
          </a:r>
        </a:p>
      </cdr:txBody>
    </cdr:sp>
  </cdr:absSizeAnchor>
  <cdr:absSizeAnchor xmlns:cdr="http://schemas.openxmlformats.org/drawingml/2006/chartDrawing">
    <cdr:from>
      <cdr:x>0.00712</cdr:x>
      <cdr:y>0.92308</cdr:y>
    </cdr:from>
    <cdr:ext cx="3952074" cy="209618"/>
    <cdr:sp macro="" textlink="'Fig15'!$B$32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8" y="2971801"/>
          <a:ext cx="3952047" cy="2096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10E687D9-2C40-4483-B461-5086C8B65E9B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0.91637</cdr:x>
      <cdr:y>0.00296</cdr:y>
    </cdr:from>
    <cdr:ext cx="371452" cy="285726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35" y="9517"/>
          <a:ext cx="371452" cy="285726"/>
        </a:xfrm>
        <a:prstGeom xmlns:a="http://schemas.openxmlformats.org/drawingml/2006/main" prst="rect">
          <a:avLst/>
        </a:prstGeom>
      </cdr:spPr>
    </cdr:pic>
  </cdr:absSizeAnchor>
</c:userShapes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3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9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Fig16'!$A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0.01327</cdr:x>
      <cdr:y>0.82477</cdr:y>
    </cdr:from>
    <cdr:ext cx="5118588" cy="364120"/>
    <cdr:sp macro="" textlink="'Fig16'!$A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2525" y="2655301"/>
          <a:ext cx="5118600" cy="364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77777D1E-F6EE-4DC7-BF02-FF6946EE3C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 Colored bands around storage levels represent the range between the minimum and maximum from Jan. 2013 -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0.14076</cdr:x>
      <cdr:y>0.15346</cdr:y>
    </cdr:from>
    <cdr:ext cx="2733673" cy="314327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69592" y="484796"/>
          <a:ext cx="2733673" cy="314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>
                  <a:lumMod val="50000"/>
                </a:schemeClr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0.12566</cdr:x>
      <cdr:y>0.63463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7027" y="2004879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6">
                  <a:lumMod val="50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absSizeAnchor xmlns:cdr="http://schemas.openxmlformats.org/drawingml/2006/chartDrawing">
    <cdr:from>
      <cdr:x>0.91115</cdr:x>
      <cdr:y>0.02663</cdr:y>
    </cdr:from>
    <cdr:ext cx="371452" cy="285694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81560" y="85740"/>
          <a:ext cx="371452" cy="285694"/>
        </a:xfrm>
        <a:prstGeom xmlns:a="http://schemas.openxmlformats.org/drawingml/2006/main" prst="rect">
          <a:avLst/>
        </a:prstGeom>
      </cdr:spPr>
    </cdr:pic>
  </cdr:absSizeAnchor>
</c:userShapes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5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1.xml><?xml version="1.0" encoding="utf-8"?>
<c:userShapes xmlns:c="http://schemas.openxmlformats.org/drawingml/2006/chart">
  <cdr:absSizeAnchor xmlns:cdr="http://schemas.openxmlformats.org/drawingml/2006/chartDrawing">
    <cdr:from>
      <cdr:x>0.59054</cdr:x>
      <cdr:y>0.0858</cdr:y>
    </cdr:from>
    <cdr:ext cx="2219635" cy="282150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228665" y="276215"/>
          <a:ext cx="2219635" cy="28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 b="0">
              <a:latin typeface="Arial" pitchFamily="34" charset="0"/>
              <a:cs typeface="Arial" pitchFamily="34" charset="0"/>
            </a:rPr>
            <a:t>annual change (Bcf/d)</a:t>
          </a:r>
        </a:p>
      </cdr:txBody>
    </cdr:sp>
  </cdr:absSizeAnchor>
  <cdr:absSizeAnchor xmlns:cdr="http://schemas.openxmlformats.org/drawingml/2006/chartDrawing">
    <cdr:from>
      <cdr:x>0.01583</cdr:x>
      <cdr:y>0.92235</cdr:y>
    </cdr:from>
    <cdr:ext cx="3442408" cy="200121"/>
    <cdr:sp macro="" textlink="'Fig17'!$B$3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86572" y="2913820"/>
          <a:ext cx="3442408" cy="200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C538102B-7E90-41E4-B016-B4FAA2DBF776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0.91638</cdr:x>
      <cdr:y>0.00295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47" y="9512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7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c:userShapes xmlns:c="http://schemas.openxmlformats.org/drawingml/2006/chart">
  <cdr:absSizeAnchor xmlns:cdr="http://schemas.openxmlformats.org/drawingml/2006/chartDrawing">
    <cdr:from>
      <cdr:x>0.53561</cdr:x>
      <cdr:y>0.08284</cdr:y>
    </cdr:from>
    <cdr:ext cx="2538983" cy="272628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928367" y="266686"/>
          <a:ext cx="2538983" cy="2726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 (Bcf/d)</a:t>
          </a:r>
        </a:p>
      </cdr:txBody>
    </cdr:sp>
  </cdr:absSizeAnchor>
  <cdr:absSizeAnchor xmlns:cdr="http://schemas.openxmlformats.org/drawingml/2006/chartDrawing">
    <cdr:from>
      <cdr:x>0.00712</cdr:x>
      <cdr:y>0.91532</cdr:y>
    </cdr:from>
    <cdr:ext cx="4210050" cy="215478"/>
    <cdr:sp macro="" textlink="'Fig18'!$B$30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8" y="2946822"/>
          <a:ext cx="421005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6240280B-68C9-4AB0-ABBB-BCD4897C9166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0.91463</cdr:x>
      <cdr:y>0.00591</cdr:y>
    </cdr:from>
    <cdr:ext cx="371429" cy="285714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10" y="1903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91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5.xml><?xml version="1.0" encoding="utf-8"?>
<c:userShapes xmlns:c="http://schemas.openxmlformats.org/drawingml/2006/chart">
  <cdr:absSizeAnchor xmlns:cdr="http://schemas.openxmlformats.org/drawingml/2006/chartDrawing">
    <cdr:from>
      <cdr:x>0.66028</cdr:x>
      <cdr:y>0.07384</cdr:y>
    </cdr:from>
    <cdr:ext cx="1857375" cy="276225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609975" y="237724"/>
          <a:ext cx="1857375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deviation from average</a:t>
          </a:r>
        </a:p>
      </cdr:txBody>
    </cdr:sp>
  </cdr:absSizeAnchor>
  <cdr:absSizeAnchor xmlns:cdr="http://schemas.openxmlformats.org/drawingml/2006/chartDrawing">
    <cdr:from>
      <cdr:x>0.00712</cdr:x>
      <cdr:y>0.92616</cdr:y>
    </cdr:from>
    <cdr:ext cx="4210050" cy="209135"/>
    <cdr:sp macro="" textlink="'Fig19'!$A$112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8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0.02735</cdr:x>
      <cdr:y>0.83364</cdr:y>
    </cdr:from>
    <cdr:ext cx="5070147" cy="428625"/>
    <cdr:sp macro="" textlink="'Fig19'!$A$113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49553" y="2683876"/>
          <a:ext cx="5070147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95FE529B-B094-43D4-B910-DB1258ACF826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 Colored band around storage levels represents the range between the minimum and maximum from Jan. 2013 -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0.91638</cdr:x>
      <cdr:y>0.00591</cdr:y>
    </cdr:from>
    <cdr:ext cx="371429" cy="285714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70" y="1903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1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7.xml><?xml version="1.0" encoding="utf-8"?>
<c:userShapes xmlns:c="http://schemas.openxmlformats.org/drawingml/2006/chart">
  <cdr:absSizeAnchor xmlns:cdr="http://schemas.openxmlformats.org/drawingml/2006/chartDrawing">
    <cdr:from>
      <cdr:x>0.67664</cdr:x>
      <cdr:y>0.0858</cdr:y>
    </cdr:from>
    <cdr:ext cx="1767921" cy="263103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699428" y="276215"/>
          <a:ext cx="1767921" cy="2631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 b="0">
              <a:latin typeface="Arial" pitchFamily="34" charset="0"/>
              <a:cs typeface="Arial" pitchFamily="34" charset="0"/>
            </a:rPr>
            <a:t>annual change (MMst)</a:t>
          </a:r>
        </a:p>
      </cdr:txBody>
    </cdr:sp>
  </cdr:absSizeAnchor>
  <cdr:absSizeAnchor xmlns:cdr="http://schemas.openxmlformats.org/drawingml/2006/chartDrawing">
    <cdr:from>
      <cdr:x>0.00886</cdr:x>
      <cdr:y>0.92025</cdr:y>
    </cdr:from>
    <cdr:ext cx="4210050" cy="209135"/>
    <cdr:sp macro="" textlink="'Fig20'!$B$3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6269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8618973-4DE2-4841-9637-68587C89691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0.90592</cdr:x>
      <cdr:y>0.00888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52977" y="2858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32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9.xml><?xml version="1.0" encoding="utf-8"?>
<c:userShapes xmlns:c="http://schemas.openxmlformats.org/drawingml/2006/chart">
  <cdr:absSizeAnchor xmlns:cdr="http://schemas.openxmlformats.org/drawingml/2006/chartDrawing">
    <cdr:from>
      <cdr:x>0.55128</cdr:x>
      <cdr:y>0.08173</cdr:y>
    </cdr:from>
    <cdr:ext cx="2453309" cy="308374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014053" y="263112"/>
          <a:ext cx="2453309" cy="308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 (MMst)</a:t>
          </a:r>
        </a:p>
      </cdr:txBody>
    </cdr:sp>
  </cdr:absSizeAnchor>
  <cdr:absSizeAnchor xmlns:cdr="http://schemas.openxmlformats.org/drawingml/2006/chartDrawing">
    <cdr:from>
      <cdr:x>0.00855</cdr:x>
      <cdr:y>0.91828</cdr:y>
    </cdr:from>
    <cdr:ext cx="4200525" cy="215478"/>
    <cdr:sp macro="" textlink="'Fig21'!$B$3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746" y="2956347"/>
          <a:ext cx="4200525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2A1234C-687C-4E70-9FDB-4D51F3EBBCD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0.91289</cdr:x>
      <cdr:y>0.00591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08" y="1903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531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1.xml><?xml version="1.0" encoding="utf-8"?>
<c:userShapes xmlns:c="http://schemas.openxmlformats.org/drawingml/2006/chart">
  <cdr:absSizeAnchor xmlns:cdr="http://schemas.openxmlformats.org/drawingml/2006/chartDrawing">
    <cdr:from>
      <cdr:x>0.0057</cdr:x>
      <cdr:y>0.91828</cdr:y>
    </cdr:from>
    <cdr:ext cx="4229100" cy="215478"/>
    <cdr:sp macro="" textlink="'Fig22'!$A$1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64" y="2956347"/>
          <a:ext cx="422910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58ECE484-E076-425A-BF6D-4C910A4C72F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0.03354</cdr:x>
      <cdr:y>0.80998</cdr:y>
    </cdr:from>
    <cdr:ext cx="5093493" cy="400049"/>
    <cdr:sp macro="" textlink="'Fig22'!$A$149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83357" y="2607699"/>
          <a:ext cx="5093493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6AD05990-75FA-4929-9655-D77D1AA5AB8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 Colored band around stock levels represents the range between the minimum and maximum from Jan. 2010 -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0.91289</cdr:x>
      <cdr:y>0.02662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08" y="8571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736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3.xml><?xml version="1.0" encoding="utf-8"?>
<c:userShapes xmlns:c="http://schemas.openxmlformats.org/drawingml/2006/chart">
  <cdr:absSizeAnchor xmlns:cdr="http://schemas.openxmlformats.org/drawingml/2006/chartDrawing">
    <cdr:from>
      <cdr:x>0.56969</cdr:x>
      <cdr:y>0.0858</cdr:y>
    </cdr:from>
    <cdr:ext cx="2343162" cy="253693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4695" y="276225"/>
          <a:ext cx="2343162" cy="2536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 (million kWh/d)</a:t>
          </a:r>
        </a:p>
      </cdr:txBody>
    </cdr:sp>
  </cdr:absSizeAnchor>
  <cdr:absSizeAnchor xmlns:cdr="http://schemas.openxmlformats.org/drawingml/2006/chartDrawing">
    <cdr:from>
      <cdr:x>0.00855</cdr:x>
      <cdr:y>0.91729</cdr:y>
    </cdr:from>
    <cdr:ext cx="4200525" cy="209135"/>
    <cdr:sp macro="" textlink="'Fig23'!$B$3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746" y="2953165"/>
          <a:ext cx="4200525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A44D5DFE-2448-489F-A8A3-B780747A3EE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0.91289</cdr:x>
      <cdr:y>0.00887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08" y="2856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94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5.xml><?xml version="1.0" encoding="utf-8"?>
<c:userShapes xmlns:c="http://schemas.openxmlformats.org/drawingml/2006/chart">
  <cdr:absSizeAnchor xmlns:cdr="http://schemas.openxmlformats.org/drawingml/2006/chartDrawing">
    <cdr:from>
      <cdr:x>0.01029</cdr:x>
      <cdr:y>0.91729</cdr:y>
    </cdr:from>
    <cdr:ext cx="3590925" cy="209135"/>
    <cdr:sp macro="" textlink="'Fig24'!$A$18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6271" y="2953165"/>
          <a:ext cx="3590925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326F51B-47AA-4660-A05A-BCC4C493EFE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0.91463</cdr:x>
      <cdr:y>0.02071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02" y="66662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314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7.xml><?xml version="1.0" encoding="utf-8"?>
<c:userShapes xmlns:c="http://schemas.openxmlformats.org/drawingml/2006/chart">
  <cdr:absSizeAnchor xmlns:cdr="http://schemas.openxmlformats.org/drawingml/2006/chartDrawing">
    <cdr:from>
      <cdr:x>0.0057</cdr:x>
      <cdr:y>0.92025</cdr:y>
    </cdr:from>
    <cdr:ext cx="4229100" cy="209135"/>
    <cdr:sp macro="" textlink="'Fig25'!$A$3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64" y="2962690"/>
          <a:ext cx="422910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7AD152F-55F7-4C7D-B322-22F8D9187EE4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0.00517</cdr:x>
      <cdr:y>0.83364</cdr:y>
    </cdr:from>
    <cdr:ext cx="5229535" cy="285749"/>
    <cdr:sp macro="" textlink="'Fig25'!$A$39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8264" y="2683876"/>
          <a:ext cx="5229535" cy="2857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AF1EB48-D8E1-43AC-9D05-9582C5210417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Labels show percentage share of total generation provided by coal and natural gas.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0.90767</cdr:x>
      <cdr:y>0.01479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62533" y="47612"/>
          <a:ext cx="371429" cy="285714"/>
        </a:xfrm>
        <a:prstGeom xmlns:a="http://schemas.openxmlformats.org/drawingml/2006/main" prst="rect">
          <a:avLst/>
        </a:prstGeom>
      </cdr:spPr>
    </cdr:pic>
  </cdr:absSizeAnchor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335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9.xml><?xml version="1.0" encoding="utf-8"?>
<c:userShapes xmlns:c="http://schemas.openxmlformats.org/drawingml/2006/chart">
  <cdr:absSizeAnchor xmlns:cdr="http://schemas.openxmlformats.org/drawingml/2006/chartDrawing">
    <cdr:from>
      <cdr:x>0.00396</cdr:x>
      <cdr:y>0.92321</cdr:y>
    </cdr:from>
    <cdr:ext cx="4219575" cy="209135"/>
    <cdr:sp macro="" textlink="'Fig26'!$A$34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1639" y="2972215"/>
          <a:ext cx="4219575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FE9DFCF-4617-43C0-AD55-A51A19351ADE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0.02389</cdr:x>
      <cdr:y>0.83136</cdr:y>
    </cdr:from>
    <cdr:ext cx="5241494" cy="361950"/>
    <cdr:sp macro="" textlink="'Fig26'!$A$35:$M$3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30606" y="2676526"/>
          <a:ext cx="5241494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C217CF9-8A02-4FCC-BBCA-78DFC97356D0}" type="TxLink">
            <a:rPr lang="en-US" sz="8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Hydropower excludes pumped storage generation.  Liquid biofuels include ethanol and biodiesel.  Other biomass includes municipal waste from biogenic sources, landfill gas, and other non-wood waste.</a:t>
          </a:fld>
          <a:endParaRPr lang="en-US" sz="8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0.90592</cdr:x>
      <cdr:y>0.01776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52997" y="5716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355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1.xml><?xml version="1.0" encoding="utf-8"?>
<c:userShapes xmlns:c="http://schemas.openxmlformats.org/drawingml/2006/chart">
  <cdr:absSizeAnchor xmlns:cdr="http://schemas.openxmlformats.org/drawingml/2006/chartDrawing">
    <cdr:from>
      <cdr:x>0.00744</cdr:x>
      <cdr:y>0.90828</cdr:y>
    </cdr:from>
    <cdr:ext cx="4229100" cy="238125"/>
    <cdr:sp macro="" textlink="'Fig27'!$A$5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0689" y="2924175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0.9129</cdr:x>
      <cdr:y>0.02071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20" y="6668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376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3.xml><?xml version="1.0" encoding="utf-8"?>
<c:userShapes xmlns:c="http://schemas.openxmlformats.org/drawingml/2006/chart">
  <cdr:absSizeAnchor xmlns:cdr="http://schemas.openxmlformats.org/drawingml/2006/chartDrawing">
    <cdr:from>
      <cdr:x>0.00744</cdr:x>
      <cdr:y>0.91532</cdr:y>
    </cdr:from>
    <cdr:ext cx="4219575" cy="215478"/>
    <cdr:sp macro="" textlink="'Fig28'!$C$3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0689" y="2946822"/>
          <a:ext cx="4219575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30543455-5BC2-4AD0-8AD6-14D10D955A8E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0.9129</cdr:x>
      <cdr:y>0.02071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20" y="66690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9525</xdr:rowOff>
    </xdr:from>
    <xdr:to>
      <xdr:col>9</xdr:col>
      <xdr:colOff>595313</xdr:colOff>
      <xdr:row>22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5.xml><?xml version="1.0" encoding="utf-8"?>
<c:userShapes xmlns:c="http://schemas.openxmlformats.org/drawingml/2006/chart">
  <cdr:absSizeAnchor xmlns:cdr="http://schemas.openxmlformats.org/drawingml/2006/chartDrawing">
    <cdr:from>
      <cdr:x>0.00784</cdr:x>
      <cdr:y>0.90828</cdr:y>
    </cdr:from>
    <cdr:ext cx="4124350" cy="238143"/>
    <cdr:sp macro="" textlink="'Fig33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2862" y="2924175"/>
          <a:ext cx="4124325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27BEF1-696B-43E3-95DF-13875552106C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April 2018.</a:t>
          </a:fld>
          <a:endParaRPr lang="en-US" sz="900"/>
        </a:p>
      </cdr:txBody>
    </cdr:sp>
  </cdr:absSizeAnchor>
  <cdr:absSizeAnchor xmlns:cdr="http://schemas.openxmlformats.org/drawingml/2006/chartDrawing">
    <cdr:from>
      <cdr:x>0.80226</cdr:x>
      <cdr:y>0.07692</cdr:y>
    </cdr:from>
    <cdr:ext cx="1028711" cy="285758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386262" y="247640"/>
          <a:ext cx="1028711" cy="2857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</a:t>
          </a:r>
          <a:r>
            <a:rPr lang="en-US" sz="1000" baseline="0">
              <a:latin typeface="Arial" pitchFamily="34" charset="0"/>
              <a:cs typeface="Arial" pitchFamily="34" charset="0"/>
            </a:rPr>
            <a:t> </a:t>
          </a:r>
          <a:r>
            <a:rPr lang="en-US" sz="1000">
              <a:latin typeface="Arial" pitchFamily="34" charset="0"/>
              <a:cs typeface="Arial" pitchFamily="34" charset="0"/>
            </a:rPr>
            <a:t>change</a:t>
          </a:r>
        </a:p>
      </cdr:txBody>
    </cdr:sp>
  </cdr:absSizeAnchor>
  <cdr:absSizeAnchor xmlns:cdr="http://schemas.openxmlformats.org/drawingml/2006/chartDrawing">
    <cdr:from>
      <cdr:x>0.91812</cdr:x>
      <cdr:y>0.00888</cdr:y>
    </cdr:from>
    <cdr:ext cx="371397" cy="28569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9676" y="28575"/>
          <a:ext cx="371429" cy="285714"/>
        </a:xfrm>
        <a:prstGeom xmlns:a="http://schemas.openxmlformats.org/drawingml/2006/main" prst="rect">
          <a:avLst/>
        </a:prstGeom>
      </cdr:spPr>
    </cdr:pic>
  </cdr:absSizeAnchor>
  <cdr:relSizeAnchor xmlns:cdr="http://schemas.openxmlformats.org/drawingml/2006/chartDrawing">
    <cdr:from>
      <cdr:x>0.7587</cdr:x>
      <cdr:y>0.16985</cdr:y>
    </cdr:from>
    <cdr:to>
      <cdr:x>0.91084</cdr:x>
      <cdr:y>0.23618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148096" y="536578"/>
          <a:ext cx="831802" cy="2095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9525</xdr:rowOff>
    </xdr:from>
    <xdr:to>
      <xdr:col>9</xdr:col>
      <xdr:colOff>595313</xdr:colOff>
      <xdr:row>22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7</xdr:col>
      <xdr:colOff>323850</xdr:colOff>
      <xdr:row>6</xdr:row>
      <xdr:rowOff>38100</xdr:rowOff>
    </xdr:from>
    <xdr:ext cx="683520" cy="239809"/>
    <xdr:sp macro="" textlink="">
      <xdr:nvSpPr>
        <xdr:cNvPr id="6" name="TextBox 5"/>
        <xdr:cNvSpPr txBox="1"/>
      </xdr:nvSpPr>
      <xdr:spPr>
        <a:xfrm>
          <a:off x="4591050" y="1028700"/>
          <a:ext cx="683520" cy="2398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xdr:txBody>
    </xdr:sp>
    <xdr:clientData/>
  </xdr:oneCellAnchor>
</xdr:wsDr>
</file>

<file path=xl/drawings/drawing67.xml><?xml version="1.0" encoding="utf-8"?>
<c:userShapes xmlns:c="http://schemas.openxmlformats.org/drawingml/2006/chart">
  <cdr:absSizeAnchor xmlns:cdr="http://schemas.openxmlformats.org/drawingml/2006/chartDrawing">
    <cdr:from>
      <cdr:x>0.00784</cdr:x>
      <cdr:y>0.90828</cdr:y>
    </cdr:from>
    <cdr:ext cx="4124350" cy="238143"/>
    <cdr:sp macro="" textlink="'Fig34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2862" y="2924175"/>
          <a:ext cx="4124325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27BEF1-696B-43E3-95DF-13875552106C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April 2018.</a:t>
          </a:fld>
          <a:endParaRPr lang="en-US" sz="900"/>
        </a:p>
      </cdr:txBody>
    </cdr:sp>
  </cdr:absSizeAnchor>
  <cdr:absSizeAnchor xmlns:cdr="http://schemas.openxmlformats.org/drawingml/2006/chartDrawing">
    <cdr:from>
      <cdr:x>0.79007</cdr:x>
      <cdr:y>0.07692</cdr:y>
    </cdr:from>
    <cdr:ext cx="1095386" cy="285758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319587" y="247640"/>
          <a:ext cx="1095386" cy="2857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</a:t>
          </a:r>
        </a:p>
      </cdr:txBody>
    </cdr:sp>
  </cdr:absSizeAnchor>
  <cdr:absSizeAnchor xmlns:cdr="http://schemas.openxmlformats.org/drawingml/2006/chartDrawing">
    <cdr:from>
      <cdr:x>0.91812</cdr:x>
      <cdr:y>0.00888</cdr:y>
    </cdr:from>
    <cdr:ext cx="371397" cy="28569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9676" y="2857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</xdr:colOff>
      <xdr:row>3</xdr:row>
      <xdr:rowOff>9525</xdr:rowOff>
    </xdr:from>
    <xdr:to>
      <xdr:col>9</xdr:col>
      <xdr:colOff>604837</xdr:colOff>
      <xdr:row>22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absSizeAnchor xmlns:cdr="http://schemas.openxmlformats.org/drawingml/2006/chartDrawing">
    <cdr:from>
      <cdr:x>0.0122</cdr:x>
      <cdr:y>0.91716</cdr:y>
    </cdr:from>
    <cdr:ext cx="4190997" cy="219470"/>
    <cdr:sp macro="" textlink="'Fig29'!$A$34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75" y="2952750"/>
          <a:ext cx="4191000" cy="2194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62A86F8F-AED2-490A-BD31-C42A0B06EA5F}" type="TxLink">
            <a:rPr lang="en-US" sz="9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0.0061</cdr:x>
      <cdr:y>0.8284</cdr:y>
    </cdr:from>
    <cdr:ext cx="5362574" cy="352433"/>
    <cdr:sp macro="" textlink="'Fig29'!$A$3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339" y="2666992"/>
          <a:ext cx="5362574" cy="352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EB1BEF9-8216-4989-B11D-DC0D8A44F86F}" type="TxLink">
            <a:rPr lang="en-US" sz="8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/>
            <a:t>Note: EIA calculations based on from the National Oceanic and Atmospheric Administration data. Horizontal lines indicate each month's prior 10-year average (2008-2017). Projections reflect NOAA's 14-16 month outlook.</a:t>
          </a:fld>
          <a:endParaRPr lang="en-US" sz="8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0.9007</cdr:x>
      <cdr:y>0.02663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24426" y="8572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14287</xdr:rowOff>
    </xdr:from>
    <xdr:to>
      <xdr:col>9</xdr:col>
      <xdr:colOff>595313</xdr:colOff>
      <xdr:row>22</xdr:row>
      <xdr:rowOff>157162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0.0122</cdr:x>
      <cdr:y>0.91716</cdr:y>
    </cdr:from>
    <cdr:ext cx="4190997" cy="219470"/>
    <cdr:sp macro="" textlink="'Fig30'!$A$34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75" y="2952750"/>
          <a:ext cx="4191000" cy="2194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62A86F8F-AED2-490A-BD31-C42A0B06EA5F}" type="TxLink">
            <a:rPr lang="en-US" sz="9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/>
            <a:t>Source: Short-Term Energy Outlook, April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0.00261</cdr:x>
      <cdr:y>0.8284</cdr:y>
    </cdr:from>
    <cdr:ext cx="5438775" cy="352433"/>
    <cdr:sp macro="" textlink="'Fig30'!$A$3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4287" y="2666992"/>
          <a:ext cx="5438775" cy="352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EB1BEF9-8216-4989-B11D-DC0D8A44F86F}" type="TxLink">
            <a:rPr lang="en-US" sz="8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/>
            <a:t>Note: EIA calculations based on National Oceanic and Atmospheric Administration (NOAA) data. Horizontal lines indicate each month's prior 10-year average (Oct 2008 - Mar 2018). Projections reflect NOAA's 14-16 month outlook.</a:t>
          </a:fld>
          <a:endParaRPr lang="en-US" sz="8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0.90767</cdr:x>
      <cdr:y>0.02071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62526" y="6667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14288</xdr:rowOff>
    </xdr:from>
    <xdr:to>
      <xdr:col>9</xdr:col>
      <xdr:colOff>596075</xdr:colOff>
      <xdr:row>22</xdr:row>
      <xdr:rowOff>156401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3.xml><?xml version="1.0" encoding="utf-8"?>
<c:userShapes xmlns:c="http://schemas.openxmlformats.org/drawingml/2006/chart">
  <cdr:relSizeAnchor xmlns:cdr="http://schemas.openxmlformats.org/drawingml/2006/chartDrawing">
    <cdr:from>
      <cdr:x>0.00997</cdr:x>
      <cdr:y>0.02362</cdr:y>
    </cdr:from>
    <cdr:to>
      <cdr:x>0.74501</cdr:x>
      <cdr:y>0.12992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66675" y="114300"/>
          <a:ext cx="4914900" cy="514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0">
              <a:latin typeface="Arial" pitchFamily="34" charset="0"/>
              <a:cs typeface="Arial" pitchFamily="34" charset="0"/>
            </a:rPr>
            <a:t>U.S. census regions and divisions</a:t>
          </a:r>
        </a:p>
      </cdr:txBody>
    </cdr:sp>
  </cdr:relSizeAnchor>
  <cdr:relSizeAnchor xmlns:cdr="http://schemas.openxmlformats.org/drawingml/2006/chartDrawing">
    <cdr:from>
      <cdr:x>0.00958</cdr:x>
      <cdr:y>0.9011</cdr:y>
    </cdr:from>
    <cdr:to>
      <cdr:x>0.71332</cdr:x>
      <cdr:y>0.97804</cdr:y>
    </cdr:to>
    <cdr:sp macro="" textlink="'Fig31'!$A$77">
      <cdr:nvSpPr>
        <cdr:cNvPr id="6" name="TextBox 5"/>
        <cdr:cNvSpPr txBox="1"/>
      </cdr:nvSpPr>
      <cdr:spPr>
        <a:xfrm xmlns:a="http://schemas.openxmlformats.org/drawingml/2006/main">
          <a:off x="52388" y="2900362"/>
          <a:ext cx="3848100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5CD0DD9F-ADED-49FC-B8E2-02BF0AA2DCAC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April 2018.</a:t>
          </a:fld>
          <a:endParaRPr lang="en-US" sz="900"/>
        </a:p>
      </cdr:txBody>
    </cdr:sp>
  </cdr:relSizeAnchor>
  <cdr:relSizeAnchor xmlns:cdr="http://schemas.openxmlformats.org/drawingml/2006/chartDrawing">
    <cdr:from>
      <cdr:x>0.11671</cdr:x>
      <cdr:y>0.11245</cdr:y>
    </cdr:from>
    <cdr:to>
      <cdr:x>0.90068</cdr:x>
      <cdr:y>0.90491</cdr:y>
    </cdr:to>
    <cdr:pic>
      <cdr:nvPicPr>
        <cdr:cNvPr id="5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638175" y="361950"/>
          <a:ext cx="4286849" cy="2550675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3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6.emf"/><Relationship Id="rId4" Type="http://schemas.openxmlformats.org/officeDocument/2006/relationships/oleObject" Target="../embeddings/oleObject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35.bin"/><Relationship Id="rId1" Type="http://schemas.openxmlformats.org/officeDocument/2006/relationships/hyperlink" Target="http://www.eia.gov/forecasts/steo/special/pdf/2012_sp_04.pdf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36.bin"/><Relationship Id="rId1" Type="http://schemas.openxmlformats.org/officeDocument/2006/relationships/hyperlink" Target="http://www.eia.gov/forecasts/steo/special/pdf/2012_sp_04.pdf" TargetMode="Externa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50"/>
  <sheetViews>
    <sheetView tabSelected="1" workbookViewId="0">
      <selection activeCell="C14" sqref="C14"/>
    </sheetView>
  </sheetViews>
  <sheetFormatPr defaultColWidth="9.140625" defaultRowHeight="12.75" x14ac:dyDescent="0.2"/>
  <cols>
    <col min="1" max="1" width="10.42578125" style="28" customWidth="1"/>
    <col min="2" max="2" width="4.140625" style="28" customWidth="1"/>
    <col min="3" max="3" width="85.85546875" style="28" customWidth="1"/>
    <col min="4" max="16384" width="9.140625" style="28"/>
  </cols>
  <sheetData>
    <row r="1" spans="1:8" ht="21.95" customHeight="1" x14ac:dyDescent="0.3">
      <c r="A1" s="177"/>
      <c r="B1" s="192" t="s">
        <v>109</v>
      </c>
      <c r="C1" s="193"/>
      <c r="D1" s="175"/>
    </row>
    <row r="2" spans="1:8" ht="19.5" customHeight="1" x14ac:dyDescent="0.35">
      <c r="A2" s="176"/>
      <c r="B2" s="194" t="s">
        <v>110</v>
      </c>
      <c r="C2" s="195"/>
    </row>
    <row r="3" spans="1:8" ht="12.75" customHeight="1" x14ac:dyDescent="0.2">
      <c r="B3" s="196"/>
      <c r="C3" s="197"/>
    </row>
    <row r="4" spans="1:8" ht="19.5" customHeight="1" x14ac:dyDescent="0.25">
      <c r="B4" s="198" t="s">
        <v>357</v>
      </c>
      <c r="C4" s="197"/>
    </row>
    <row r="5" spans="1:8" ht="12.75" customHeight="1" x14ac:dyDescent="0.2">
      <c r="B5" s="196"/>
      <c r="C5" s="197"/>
    </row>
    <row r="6" spans="1:8" ht="15" customHeight="1" x14ac:dyDescent="0.2">
      <c r="B6" s="152" t="s">
        <v>347</v>
      </c>
      <c r="C6" s="151"/>
    </row>
    <row r="7" spans="1:8" ht="15" customHeight="1" x14ac:dyDescent="0.2">
      <c r="C7" s="149" t="s">
        <v>349</v>
      </c>
    </row>
    <row r="8" spans="1:8" ht="15" customHeight="1" x14ac:dyDescent="0.2">
      <c r="C8" s="150" t="s">
        <v>307</v>
      </c>
    </row>
    <row r="9" spans="1:8" ht="15" customHeight="1" x14ac:dyDescent="0.2">
      <c r="C9" s="181" t="s">
        <v>308</v>
      </c>
    </row>
    <row r="10" spans="1:8" ht="15" customHeight="1" x14ac:dyDescent="0.2">
      <c r="C10" s="150" t="s">
        <v>351</v>
      </c>
      <c r="H10" s="180"/>
    </row>
    <row r="11" spans="1:8" ht="15" customHeight="1" x14ac:dyDescent="0.2">
      <c r="C11" s="150" t="s">
        <v>309</v>
      </c>
    </row>
    <row r="12" spans="1:8" ht="15" customHeight="1" x14ac:dyDescent="0.2">
      <c r="B12" s="152" t="s">
        <v>310</v>
      </c>
      <c r="C12" s="150"/>
    </row>
    <row r="13" spans="1:8" ht="15" customHeight="1" x14ac:dyDescent="0.2">
      <c r="B13" s="152"/>
      <c r="C13" s="181" t="s">
        <v>311</v>
      </c>
    </row>
    <row r="14" spans="1:8" ht="15" customHeight="1" x14ac:dyDescent="0.2">
      <c r="B14" s="152"/>
      <c r="C14" s="182" t="s">
        <v>312</v>
      </c>
    </row>
    <row r="15" spans="1:8" ht="15" customHeight="1" x14ac:dyDescent="0.2">
      <c r="B15" s="152"/>
      <c r="C15" s="181" t="s">
        <v>313</v>
      </c>
      <c r="E15" s="180"/>
    </row>
    <row r="16" spans="1:8" ht="15" customHeight="1" x14ac:dyDescent="0.2">
      <c r="C16" s="150" t="s">
        <v>314</v>
      </c>
    </row>
    <row r="17" spans="2:3" ht="15" customHeight="1" x14ac:dyDescent="0.2">
      <c r="C17" s="150" t="s">
        <v>315</v>
      </c>
    </row>
    <row r="18" spans="2:3" ht="15" customHeight="1" x14ac:dyDescent="0.2">
      <c r="C18" s="150" t="s">
        <v>316</v>
      </c>
    </row>
    <row r="19" spans="2:3" ht="15" customHeight="1" x14ac:dyDescent="0.2">
      <c r="C19" s="150" t="s">
        <v>317</v>
      </c>
    </row>
    <row r="20" spans="2:3" ht="15" customHeight="1" x14ac:dyDescent="0.2">
      <c r="C20" s="149" t="s">
        <v>348</v>
      </c>
    </row>
    <row r="21" spans="2:3" ht="15" customHeight="1" x14ac:dyDescent="0.2">
      <c r="C21" s="150" t="s">
        <v>318</v>
      </c>
    </row>
    <row r="22" spans="2:3" ht="15" customHeight="1" x14ac:dyDescent="0.2">
      <c r="C22" s="149" t="s">
        <v>319</v>
      </c>
    </row>
    <row r="23" spans="2:3" ht="15" customHeight="1" x14ac:dyDescent="0.2">
      <c r="B23" s="152" t="s">
        <v>346</v>
      </c>
      <c r="C23" s="149"/>
    </row>
    <row r="24" spans="2:3" ht="15" customHeight="1" x14ac:dyDescent="0.2">
      <c r="C24" s="150" t="s">
        <v>320</v>
      </c>
    </row>
    <row r="25" spans="2:3" ht="15" customHeight="1" x14ac:dyDescent="0.2">
      <c r="C25" s="149" t="s">
        <v>321</v>
      </c>
    </row>
    <row r="26" spans="2:3" ht="15" customHeight="1" x14ac:dyDescent="0.2">
      <c r="C26" s="150" t="s">
        <v>322</v>
      </c>
    </row>
    <row r="27" spans="2:3" ht="15" customHeight="1" x14ac:dyDescent="0.2">
      <c r="C27" s="150" t="s">
        <v>323</v>
      </c>
    </row>
    <row r="28" spans="2:3" ht="15" customHeight="1" x14ac:dyDescent="0.2">
      <c r="B28" s="152" t="s">
        <v>345</v>
      </c>
      <c r="C28" s="150"/>
    </row>
    <row r="29" spans="2:3" ht="15" customHeight="1" x14ac:dyDescent="0.2">
      <c r="C29" s="149" t="s">
        <v>324</v>
      </c>
    </row>
    <row r="30" spans="2:3" ht="15" customHeight="1" x14ac:dyDescent="0.2">
      <c r="C30" s="150" t="s">
        <v>325</v>
      </c>
    </row>
    <row r="31" spans="2:3" ht="15" customHeight="1" x14ac:dyDescent="0.2">
      <c r="C31" s="150" t="s">
        <v>326</v>
      </c>
    </row>
    <row r="32" spans="2:3" ht="15" customHeight="1" x14ac:dyDescent="0.2">
      <c r="B32" s="152" t="s">
        <v>344</v>
      </c>
      <c r="C32" s="150"/>
    </row>
    <row r="33" spans="2:3" ht="15" customHeight="1" x14ac:dyDescent="0.2">
      <c r="C33" s="149" t="s">
        <v>327</v>
      </c>
    </row>
    <row r="34" spans="2:3" ht="15" customHeight="1" x14ac:dyDescent="0.2">
      <c r="C34" s="149" t="s">
        <v>328</v>
      </c>
    </row>
    <row r="35" spans="2:3" ht="15" customHeight="1" x14ac:dyDescent="0.2">
      <c r="C35" s="150" t="s">
        <v>329</v>
      </c>
    </row>
    <row r="36" spans="2:3" ht="15" customHeight="1" x14ac:dyDescent="0.2">
      <c r="B36" s="152" t="s">
        <v>343</v>
      </c>
      <c r="C36" s="145"/>
    </row>
    <row r="37" spans="2:3" ht="15" customHeight="1" x14ac:dyDescent="0.2">
      <c r="C37" s="149" t="s">
        <v>330</v>
      </c>
    </row>
    <row r="38" spans="2:3" ht="15" customHeight="1" x14ac:dyDescent="0.2">
      <c r="C38" s="150" t="s">
        <v>331</v>
      </c>
    </row>
    <row r="39" spans="2:3" ht="15" customHeight="1" x14ac:dyDescent="0.2">
      <c r="C39" s="153" t="s">
        <v>332</v>
      </c>
    </row>
    <row r="40" spans="2:3" ht="15" customHeight="1" x14ac:dyDescent="0.2">
      <c r="B40" s="152" t="s">
        <v>342</v>
      </c>
      <c r="C40" s="146"/>
    </row>
    <row r="41" spans="2:3" ht="15" customHeight="1" x14ac:dyDescent="0.2">
      <c r="C41" s="153" t="s">
        <v>333</v>
      </c>
    </row>
    <row r="42" spans="2:3" ht="15" customHeight="1" x14ac:dyDescent="0.2">
      <c r="C42" s="150" t="s">
        <v>334</v>
      </c>
    </row>
    <row r="43" spans="2:3" ht="15" customHeight="1" x14ac:dyDescent="0.2">
      <c r="B43" s="152" t="s">
        <v>335</v>
      </c>
      <c r="C43" s="150"/>
    </row>
    <row r="44" spans="2:3" ht="15" customHeight="1" x14ac:dyDescent="0.2">
      <c r="C44" s="173" t="s">
        <v>336</v>
      </c>
    </row>
    <row r="45" spans="2:3" ht="15" customHeight="1" x14ac:dyDescent="0.2">
      <c r="C45" s="173" t="s">
        <v>337</v>
      </c>
    </row>
    <row r="46" spans="2:3" ht="15" customHeight="1" x14ac:dyDescent="0.2">
      <c r="B46" s="152" t="s">
        <v>11</v>
      </c>
      <c r="C46" s="145"/>
    </row>
    <row r="47" spans="2:3" ht="15" customHeight="1" x14ac:dyDescent="0.2">
      <c r="C47" s="153" t="s">
        <v>338</v>
      </c>
    </row>
    <row r="48" spans="2:3" ht="15" customHeight="1" x14ac:dyDescent="0.2">
      <c r="C48" s="150" t="s">
        <v>339</v>
      </c>
    </row>
    <row r="49" spans="2:3" ht="15" customHeight="1" x14ac:dyDescent="0.2">
      <c r="C49" s="150" t="s">
        <v>340</v>
      </c>
    </row>
    <row r="50" spans="2:3" ht="15" customHeight="1" x14ac:dyDescent="0.2">
      <c r="B50" s="19"/>
      <c r="C50" s="29" t="s">
        <v>341</v>
      </c>
    </row>
  </sheetData>
  <mergeCells count="5">
    <mergeCell ref="B1:C1"/>
    <mergeCell ref="B2:C2"/>
    <mergeCell ref="B3:C3"/>
    <mergeCell ref="B4:C4"/>
    <mergeCell ref="B5:C5"/>
  </mergeCells>
  <phoneticPr fontId="0" type="noConversion"/>
  <hyperlinks>
    <hyperlink ref="C9" location="Fig3!A1" display="Figure 3 - U.S. Distillate Fuel Prices"/>
    <hyperlink ref="C17" location="Fig7!A1" display="Figure 7 - World Liquid Fuels Consumption Growth"/>
    <hyperlink ref="C16" location="Fig6!A1" display="Figure 6 - World Liquid Fuels Consumption"/>
    <hyperlink ref="C19" location="Fig9!A1" display="Figure 9 - Non-OPEC Crude Oil and Liquid Fuels Production Growth"/>
    <hyperlink ref="C21" location="Fig11!A1" display="Figure 11 - OPEC Surplus Crude Oil Production Capacity"/>
    <hyperlink ref="C22" location="'Fig12'!A1" display="Figure 12 - OECD Commercial Oil Stocks Days of Supply"/>
    <hyperlink ref="C24" location="Fig13!A1" display="Figure 13 - U.S. Crude Oil and Liquid Fuels Production"/>
    <hyperlink ref="C25" location="'Fig14'!A1" display="U.S. Commercial Crude Oil Stocks"/>
    <hyperlink ref="C26" location="Fig15!A1" display="Figure 15 - U.S. Liquid Fuels Consumption Growth"/>
    <hyperlink ref="C27" location="Fig16!A1" display="Figure 16 - U.S. Gasoline and Distillate Inventories"/>
    <hyperlink ref="C29" location="'Fig17'!A1" display="Figure 17 - U.S. Natural Gas Consumption"/>
    <hyperlink ref="C31" location="Fig19!A1" display="Figure 19 - U.S. Working Natural Gas in Storage"/>
    <hyperlink ref="C33" location="'Fig20'!A1" display="Figure 20 - U.S. Coal Consumption"/>
    <hyperlink ref="C34" location="'Fig21'!A1" display="Figure 21 - U.S. Coal Production"/>
    <hyperlink ref="C35" location="Fig22!A1" display="Figure 22 - U.S. Electric Power Sector Coal Stocks"/>
    <hyperlink ref="C38" location="Fig24!A1" display="Figure 24 - U.S. Residential Electricity Price"/>
    <hyperlink ref="C47" location="Fig27!A1" display="Figure 27 - U.S. Annual Energy Expenditures Share of Gross Domestic Product"/>
    <hyperlink ref="C48" location="Fig29!A1" display="Figure 29 - U.S. Summer Cooling Degree-Days"/>
    <hyperlink ref="C49" location="Fig30!A1" display="Figure 30 - U.S. Winter Heating Degree-Days"/>
    <hyperlink ref="C20" location="'Fig10'!A1" display="Figure 10 - World Consumption and Non-OPEC Production Growth"/>
    <hyperlink ref="C18" location="Fig8!A1" display="Figure 8 - World Crude Oil and Liquid Fuels Production Growth"/>
    <hyperlink ref="C42" location="Fig28!A1" display="Figure 28 - U.S. Carbon Dioxide Emissions Growth"/>
    <hyperlink ref="C11" location="Fig5!A1" display="Figure 5 - Natural Gas Prices"/>
    <hyperlink ref="C7" location="'Fig1'!A1" display="West Texas Intermediate (WTI) Crude Oil Price"/>
    <hyperlink ref="C8" location="Fig2!A1" display="Figure 2 - Gasoline and Crude Oil Prices"/>
    <hyperlink ref="C10" location="Fig4!A1" display="Figure 4 - Henry Hub Natural Gas Price"/>
    <hyperlink ref="B2" r:id="rId1"/>
    <hyperlink ref="C39" location="Fig25!A1" display="Figure 25 - U.S. Electricity Generation by Fuel, All Sectors"/>
    <hyperlink ref="C37" location="'Fig23'!A1" display="Figure 23 - U.S. Electricity Consumption"/>
    <hyperlink ref="C30" location="Fig18!A1" display="Figure 18 - U.S. Natural Gas Production and Imports"/>
    <hyperlink ref="C41" location="Fig26!A1" display="Figure 26 - U.S. Renewable Energy Supply"/>
    <hyperlink ref="C50" location="'Fig31'!A1" display="Figure 31 - U.S. Census Regions and Census Divisions"/>
    <hyperlink ref="C13" location="'Fig32'!A1" display="World Liquid Fuels Production and Consumption Balance"/>
    <hyperlink ref="C44" location="'Fig33'!A1" display="U.S. Total Industrial Production Index"/>
    <hyperlink ref="C45" location="'Fig34'!A1" display="U.S. Disposable Income"/>
    <hyperlink ref="C15" location="'Fig36'!A1" display="Estimated Unplanned Crude Oil Production Disruptions Among non-OPEC Producers"/>
    <hyperlink ref="C14" location="'Fig35'!A1" display="Estimated Unplanned Crude Oil Production Outages Among OPEC Producer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2:M87"/>
  <sheetViews>
    <sheetView workbookViewId="0"/>
  </sheetViews>
  <sheetFormatPr defaultRowHeight="12.75" x14ac:dyDescent="0.2"/>
  <cols>
    <col min="10" max="11" width="9.140625" hidden="1" customWidth="1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1" x14ac:dyDescent="0.2">
      <c r="B25" s="64" t="s">
        <v>83</v>
      </c>
      <c r="C25" s="65"/>
      <c r="D25" s="65"/>
      <c r="E25" s="65"/>
      <c r="F25" s="65"/>
    </row>
    <row r="26" spans="2:11" x14ac:dyDescent="0.2">
      <c r="B26" s="64" t="s">
        <v>84</v>
      </c>
      <c r="C26" s="65"/>
      <c r="D26" s="65"/>
      <c r="E26" s="65"/>
      <c r="F26" s="65"/>
      <c r="H26" s="199">
        <v>0.95</v>
      </c>
      <c r="I26" s="199"/>
    </row>
    <row r="27" spans="2:11" x14ac:dyDescent="0.2">
      <c r="B27" s="66"/>
      <c r="C27" s="66" t="s">
        <v>85</v>
      </c>
      <c r="D27" s="66" t="s">
        <v>86</v>
      </c>
      <c r="E27" s="66" t="s">
        <v>87</v>
      </c>
      <c r="F27" s="66" t="s">
        <v>88</v>
      </c>
      <c r="G27" s="66" t="s">
        <v>89</v>
      </c>
      <c r="H27" s="200" t="s">
        <v>90</v>
      </c>
      <c r="I27" s="200"/>
    </row>
    <row r="28" spans="2:11" x14ac:dyDescent="0.2">
      <c r="B28" s="67" t="s">
        <v>2</v>
      </c>
      <c r="C28" s="67" t="s">
        <v>8</v>
      </c>
      <c r="D28" s="67" t="s">
        <v>0</v>
      </c>
      <c r="E28" s="67" t="s">
        <v>8</v>
      </c>
      <c r="F28" s="68" t="s">
        <v>91</v>
      </c>
      <c r="G28" s="69" t="s">
        <v>92</v>
      </c>
      <c r="H28" s="69" t="s">
        <v>93</v>
      </c>
      <c r="I28" s="69" t="s">
        <v>63</v>
      </c>
    </row>
    <row r="29" spans="2:11" x14ac:dyDescent="0.2">
      <c r="B29" s="74">
        <v>42736</v>
      </c>
      <c r="C29" s="162">
        <v>52.503999999999998</v>
      </c>
      <c r="D29" s="78" t="e">
        <v>#N/A</v>
      </c>
      <c r="E29" s="78" t="e">
        <v>#N/A</v>
      </c>
      <c r="F29" s="81" t="e">
        <v>#N/A</v>
      </c>
      <c r="G29" s="79" t="e">
        <v>#N/A</v>
      </c>
      <c r="H29" s="78" t="e">
        <f>$E29*EXP((+NORMSINV((1-$H$26)/2)*$F29*SQRT($G29/252)))</f>
        <v>#N/A</v>
      </c>
      <c r="I29" s="78" t="e">
        <f>$E29*EXP(-NORMSINV((1-$H$26)/2)*$F29*SQRT($G29/252))</f>
        <v>#N/A</v>
      </c>
      <c r="J29" t="e">
        <f>$E29*EXP((-1.959963985*$F29*SQRT($G29/252)))</f>
        <v>#N/A</v>
      </c>
      <c r="K29" t="e">
        <f>$E29*EXP(1.959963985*$F29*SQRT($G29/252))</f>
        <v>#N/A</v>
      </c>
    </row>
    <row r="30" spans="2:11" x14ac:dyDescent="0.2">
      <c r="B30" s="74">
        <v>42767</v>
      </c>
      <c r="C30" s="70">
        <v>53.468000000000004</v>
      </c>
      <c r="D30" s="70" t="e">
        <v>#N/A</v>
      </c>
      <c r="E30" s="70" t="e">
        <v>#N/A</v>
      </c>
      <c r="F30" s="82" t="e">
        <v>#N/A</v>
      </c>
      <c r="G30" s="71" t="e">
        <v>#N/A</v>
      </c>
      <c r="H30" s="70" t="e">
        <f t="shared" ref="H30:H64" si="0">$E30*EXP((+NORMSINV((1-$H$26)/2)*$F30*SQRT($G30/252)))</f>
        <v>#N/A</v>
      </c>
      <c r="I30" s="70" t="e">
        <f t="shared" ref="I30:I64" si="1">$E30*EXP(-NORMSINV((1-$H$26)/2)*$F30*SQRT($G30/252))</f>
        <v>#N/A</v>
      </c>
      <c r="J30" t="e">
        <f t="shared" ref="J30:J64" si="2">$E30*EXP((-1.959963985*$F30*SQRT($G30/252)))</f>
        <v>#N/A</v>
      </c>
      <c r="K30" t="e">
        <f t="shared" ref="K30:K64" si="3">$E30*EXP(1.959963985*$F30*SQRT($G30/252))</f>
        <v>#N/A</v>
      </c>
    </row>
    <row r="31" spans="2:11" x14ac:dyDescent="0.2">
      <c r="B31" s="74">
        <v>42795</v>
      </c>
      <c r="C31" s="70">
        <v>49.328000000000003</v>
      </c>
      <c r="D31" s="70" t="e">
        <v>#N/A</v>
      </c>
      <c r="E31" s="70" t="e">
        <v>#N/A</v>
      </c>
      <c r="F31" s="82" t="e">
        <v>#N/A</v>
      </c>
      <c r="G31" s="71" t="e">
        <v>#N/A</v>
      </c>
      <c r="H31" s="70" t="e">
        <f t="shared" si="0"/>
        <v>#N/A</v>
      </c>
      <c r="I31" s="70" t="e">
        <f t="shared" si="1"/>
        <v>#N/A</v>
      </c>
      <c r="J31" t="e">
        <f t="shared" si="2"/>
        <v>#N/A</v>
      </c>
      <c r="K31" t="e">
        <f t="shared" si="3"/>
        <v>#N/A</v>
      </c>
    </row>
    <row r="32" spans="2:11" x14ac:dyDescent="0.2">
      <c r="B32" s="74">
        <v>42826</v>
      </c>
      <c r="C32" s="70">
        <v>51.06</v>
      </c>
      <c r="D32" s="70" t="e">
        <v>#N/A</v>
      </c>
      <c r="E32" s="70" t="e">
        <v>#N/A</v>
      </c>
      <c r="F32" s="82" t="e">
        <v>#N/A</v>
      </c>
      <c r="G32" s="71" t="e">
        <v>#N/A</v>
      </c>
      <c r="H32" s="70" t="e">
        <f t="shared" si="0"/>
        <v>#N/A</v>
      </c>
      <c r="I32" s="70" t="e">
        <f t="shared" si="1"/>
        <v>#N/A</v>
      </c>
      <c r="J32" t="e">
        <f t="shared" si="2"/>
        <v>#N/A</v>
      </c>
      <c r="K32" t="e">
        <f t="shared" si="3"/>
        <v>#N/A</v>
      </c>
    </row>
    <row r="33" spans="2:11" x14ac:dyDescent="0.2">
      <c r="B33" s="74">
        <v>42856</v>
      </c>
      <c r="C33" s="70">
        <v>48.475999999999999</v>
      </c>
      <c r="D33" s="70" t="e">
        <v>#N/A</v>
      </c>
      <c r="E33" s="70" t="e">
        <v>#N/A</v>
      </c>
      <c r="F33" s="82" t="e">
        <v>#N/A</v>
      </c>
      <c r="G33" s="71" t="e">
        <v>#N/A</v>
      </c>
      <c r="H33" s="70" t="e">
        <f t="shared" si="0"/>
        <v>#N/A</v>
      </c>
      <c r="I33" s="70" t="e">
        <f t="shared" si="1"/>
        <v>#N/A</v>
      </c>
      <c r="J33" t="e">
        <f t="shared" si="2"/>
        <v>#N/A</v>
      </c>
      <c r="K33" t="e">
        <f t="shared" si="3"/>
        <v>#N/A</v>
      </c>
    </row>
    <row r="34" spans="2:11" x14ac:dyDescent="0.2">
      <c r="B34" s="74">
        <v>42887</v>
      </c>
      <c r="C34" s="70">
        <v>45.177999999999997</v>
      </c>
      <c r="D34" s="70" t="e">
        <v>#N/A</v>
      </c>
      <c r="E34" s="70" t="e">
        <v>#N/A</v>
      </c>
      <c r="F34" s="82" t="e">
        <v>#N/A</v>
      </c>
      <c r="G34" s="71" t="e">
        <v>#N/A</v>
      </c>
      <c r="H34" s="70" t="e">
        <f t="shared" si="0"/>
        <v>#N/A</v>
      </c>
      <c r="I34" s="70" t="e">
        <f t="shared" si="1"/>
        <v>#N/A</v>
      </c>
      <c r="J34" t="e">
        <f t="shared" si="2"/>
        <v>#N/A</v>
      </c>
      <c r="K34" t="e">
        <f t="shared" si="3"/>
        <v>#N/A</v>
      </c>
    </row>
    <row r="35" spans="2:11" x14ac:dyDescent="0.2">
      <c r="B35" s="74">
        <v>42917</v>
      </c>
      <c r="C35" s="70">
        <v>46.63</v>
      </c>
      <c r="D35" s="70" t="e">
        <v>#N/A</v>
      </c>
      <c r="E35" s="70" t="e">
        <v>#N/A</v>
      </c>
      <c r="F35" s="82" t="e">
        <v>#N/A</v>
      </c>
      <c r="G35" s="71" t="e">
        <v>#N/A</v>
      </c>
      <c r="H35" s="70" t="e">
        <f t="shared" si="0"/>
        <v>#N/A</v>
      </c>
      <c r="I35" s="70" t="e">
        <f t="shared" si="1"/>
        <v>#N/A</v>
      </c>
      <c r="J35" t="e">
        <f t="shared" si="2"/>
        <v>#N/A</v>
      </c>
      <c r="K35" t="e">
        <f t="shared" si="3"/>
        <v>#N/A</v>
      </c>
    </row>
    <row r="36" spans="2:11" x14ac:dyDescent="0.2">
      <c r="B36" s="74">
        <v>42948</v>
      </c>
      <c r="C36" s="70">
        <v>48.036999999999999</v>
      </c>
      <c r="D36" s="70" t="e">
        <v>#N/A</v>
      </c>
      <c r="E36" s="70" t="e">
        <v>#N/A</v>
      </c>
      <c r="F36" s="82" t="e">
        <v>#N/A</v>
      </c>
      <c r="G36" s="71" t="e">
        <v>#N/A</v>
      </c>
      <c r="H36" s="70" t="e">
        <f t="shared" si="0"/>
        <v>#N/A</v>
      </c>
      <c r="I36" s="70" t="e">
        <f t="shared" si="1"/>
        <v>#N/A</v>
      </c>
      <c r="J36" t="e">
        <f t="shared" si="2"/>
        <v>#N/A</v>
      </c>
      <c r="K36" t="e">
        <f t="shared" si="3"/>
        <v>#N/A</v>
      </c>
    </row>
    <row r="37" spans="2:11" x14ac:dyDescent="0.2">
      <c r="B37" s="74">
        <v>42979</v>
      </c>
      <c r="C37" s="70">
        <v>49.822000000000003</v>
      </c>
      <c r="D37" s="70" t="e">
        <v>#N/A</v>
      </c>
      <c r="E37" s="70" t="e">
        <v>#N/A</v>
      </c>
      <c r="F37" s="82" t="e">
        <v>#N/A</v>
      </c>
      <c r="G37" s="71" t="e">
        <v>#N/A</v>
      </c>
      <c r="H37" s="70" t="e">
        <f t="shared" si="0"/>
        <v>#N/A</v>
      </c>
      <c r="I37" s="70" t="e">
        <f t="shared" si="1"/>
        <v>#N/A</v>
      </c>
      <c r="J37" t="e">
        <f t="shared" si="2"/>
        <v>#N/A</v>
      </c>
      <c r="K37" t="e">
        <f t="shared" si="3"/>
        <v>#N/A</v>
      </c>
    </row>
    <row r="38" spans="2:11" x14ac:dyDescent="0.2">
      <c r="B38" s="74">
        <v>43009</v>
      </c>
      <c r="C38" s="70">
        <v>51.578000000000003</v>
      </c>
      <c r="D38" s="70" t="e">
        <v>#N/A</v>
      </c>
      <c r="E38" s="70" t="e">
        <v>#N/A</v>
      </c>
      <c r="F38" s="82" t="e">
        <v>#N/A</v>
      </c>
      <c r="G38" s="71" t="e">
        <v>#N/A</v>
      </c>
      <c r="H38" s="70" t="e">
        <f t="shared" si="0"/>
        <v>#N/A</v>
      </c>
      <c r="I38" s="70" t="e">
        <f t="shared" si="1"/>
        <v>#N/A</v>
      </c>
      <c r="J38" t="e">
        <f t="shared" si="2"/>
        <v>#N/A</v>
      </c>
      <c r="K38" t="e">
        <f t="shared" si="3"/>
        <v>#N/A</v>
      </c>
    </row>
    <row r="39" spans="2:11" x14ac:dyDescent="0.2">
      <c r="B39" s="74">
        <v>43040</v>
      </c>
      <c r="C39" s="70">
        <v>56.639000000000003</v>
      </c>
      <c r="D39" s="70" t="e">
        <v>#N/A</v>
      </c>
      <c r="E39" s="70" t="e">
        <v>#N/A</v>
      </c>
      <c r="F39" s="82" t="e">
        <v>#N/A</v>
      </c>
      <c r="G39" s="71" t="e">
        <v>#N/A</v>
      </c>
      <c r="H39" s="70" t="e">
        <f t="shared" si="0"/>
        <v>#N/A</v>
      </c>
      <c r="I39" s="70" t="e">
        <f t="shared" si="1"/>
        <v>#N/A</v>
      </c>
      <c r="J39" t="e">
        <f t="shared" si="2"/>
        <v>#N/A</v>
      </c>
      <c r="K39" t="e">
        <f t="shared" si="3"/>
        <v>#N/A</v>
      </c>
    </row>
    <row r="40" spans="2:11" x14ac:dyDescent="0.2">
      <c r="B40" s="74">
        <v>43070</v>
      </c>
      <c r="C40" s="70">
        <v>57.881</v>
      </c>
      <c r="D40" s="70" t="e">
        <v>#N/A</v>
      </c>
      <c r="E40" s="70" t="e">
        <v>#N/A</v>
      </c>
      <c r="F40" s="82" t="e">
        <v>#N/A</v>
      </c>
      <c r="G40" s="71" t="e">
        <v>#N/A</v>
      </c>
      <c r="H40" s="70" t="e">
        <f t="shared" si="0"/>
        <v>#N/A</v>
      </c>
      <c r="I40" s="70" t="e">
        <f t="shared" si="1"/>
        <v>#N/A</v>
      </c>
      <c r="J40" t="e">
        <f t="shared" si="2"/>
        <v>#N/A</v>
      </c>
      <c r="K40" t="e">
        <f t="shared" si="3"/>
        <v>#N/A</v>
      </c>
    </row>
    <row r="41" spans="2:11" x14ac:dyDescent="0.2">
      <c r="B41" s="74">
        <v>43101</v>
      </c>
      <c r="C41" s="70">
        <v>63.698</v>
      </c>
      <c r="D41" s="70" t="e">
        <v>#N/A</v>
      </c>
      <c r="E41" s="70" t="e">
        <v>#N/A</v>
      </c>
      <c r="F41" s="82" t="e">
        <v>#N/A</v>
      </c>
      <c r="G41" s="71" t="e">
        <v>#N/A</v>
      </c>
      <c r="H41" s="70" t="e">
        <f t="shared" si="0"/>
        <v>#N/A</v>
      </c>
      <c r="I41" s="70" t="e">
        <f t="shared" si="1"/>
        <v>#N/A</v>
      </c>
      <c r="J41" t="e">
        <f t="shared" si="2"/>
        <v>#N/A</v>
      </c>
      <c r="K41" t="e">
        <f t="shared" si="3"/>
        <v>#N/A</v>
      </c>
    </row>
    <row r="42" spans="2:11" x14ac:dyDescent="0.2">
      <c r="B42" s="74">
        <v>43132</v>
      </c>
      <c r="C42" s="70">
        <v>62.23</v>
      </c>
      <c r="D42" s="70" t="e">
        <v>#N/A</v>
      </c>
      <c r="E42" s="70" t="e">
        <v>#N/A</v>
      </c>
      <c r="F42" s="82" t="e">
        <v>#N/A</v>
      </c>
      <c r="G42" s="71" t="e">
        <v>#N/A</v>
      </c>
      <c r="H42" s="70" t="e">
        <f t="shared" si="0"/>
        <v>#N/A</v>
      </c>
      <c r="I42" s="70" t="e">
        <f t="shared" si="1"/>
        <v>#N/A</v>
      </c>
      <c r="J42" t="e">
        <f t="shared" si="2"/>
        <v>#N/A</v>
      </c>
      <c r="K42" t="e">
        <f t="shared" si="3"/>
        <v>#N/A</v>
      </c>
    </row>
    <row r="43" spans="2:11" x14ac:dyDescent="0.2">
      <c r="B43" s="74">
        <v>43160</v>
      </c>
      <c r="C43" s="70">
        <v>62.72</v>
      </c>
      <c r="D43" s="70">
        <v>62.72</v>
      </c>
      <c r="E43" s="70" t="e">
        <v>#N/A</v>
      </c>
      <c r="F43" s="82" t="e">
        <v>#N/A</v>
      </c>
      <c r="G43" s="71" t="e">
        <v>#N/A</v>
      </c>
      <c r="H43" s="70" t="e">
        <f t="shared" si="0"/>
        <v>#N/A</v>
      </c>
      <c r="I43" s="70" t="e">
        <f t="shared" si="1"/>
        <v>#N/A</v>
      </c>
      <c r="J43" t="e">
        <f t="shared" si="2"/>
        <v>#N/A</v>
      </c>
      <c r="K43" t="e">
        <f t="shared" si="3"/>
        <v>#N/A</v>
      </c>
    </row>
    <row r="44" spans="2:11" x14ac:dyDescent="0.2">
      <c r="B44" s="74">
        <v>43191</v>
      </c>
      <c r="C44" s="70" t="e">
        <v>#N/A</v>
      </c>
      <c r="D44" s="70">
        <v>62</v>
      </c>
      <c r="E44" s="70" t="e">
        <v>#N/A</v>
      </c>
      <c r="F44" s="82" t="e">
        <v>#N/A</v>
      </c>
      <c r="G44" s="71" t="e">
        <v>#N/A</v>
      </c>
      <c r="H44" s="70" t="e">
        <f t="shared" si="0"/>
        <v>#N/A</v>
      </c>
      <c r="I44" s="70" t="e">
        <f t="shared" si="1"/>
        <v>#N/A</v>
      </c>
      <c r="J44" t="e">
        <f t="shared" si="2"/>
        <v>#N/A</v>
      </c>
      <c r="K44" t="e">
        <f t="shared" si="3"/>
        <v>#N/A</v>
      </c>
    </row>
    <row r="45" spans="2:11" x14ac:dyDescent="0.2">
      <c r="B45" s="74">
        <v>43221</v>
      </c>
      <c r="C45" s="70" t="e">
        <v>#N/A</v>
      </c>
      <c r="D45" s="70">
        <v>60</v>
      </c>
      <c r="E45" s="70" t="e">
        <v>#N/A</v>
      </c>
      <c r="F45" s="82" t="e">
        <v>#N/A</v>
      </c>
      <c r="G45" s="71" t="e">
        <v>#N/A</v>
      </c>
      <c r="H45" s="70" t="e">
        <f t="shared" si="0"/>
        <v>#N/A</v>
      </c>
      <c r="I45" s="70" t="e">
        <f t="shared" si="1"/>
        <v>#N/A</v>
      </c>
      <c r="J45" t="e">
        <f t="shared" si="2"/>
        <v>#N/A</v>
      </c>
      <c r="K45" t="e">
        <f t="shared" si="3"/>
        <v>#N/A</v>
      </c>
    </row>
    <row r="46" spans="2:11" x14ac:dyDescent="0.2">
      <c r="B46" s="74">
        <v>43252</v>
      </c>
      <c r="C46" s="70" t="e">
        <v>#N/A</v>
      </c>
      <c r="D46" s="70">
        <v>59</v>
      </c>
      <c r="E46" s="70">
        <v>63.638000000000012</v>
      </c>
      <c r="F46" s="82">
        <v>0.23621125000000004</v>
      </c>
      <c r="G46" s="71">
        <v>30</v>
      </c>
      <c r="H46" s="70">
        <f t="shared" si="0"/>
        <v>54.242920602320261</v>
      </c>
      <c r="I46" s="70">
        <f t="shared" si="1"/>
        <v>74.660342751285597</v>
      </c>
      <c r="J46">
        <f t="shared" si="2"/>
        <v>54.242920600286915</v>
      </c>
      <c r="K46">
        <f t="shared" si="3"/>
        <v>74.660342754084311</v>
      </c>
    </row>
    <row r="47" spans="2:11" x14ac:dyDescent="0.2">
      <c r="B47" s="74">
        <v>43282</v>
      </c>
      <c r="C47" s="70" t="e">
        <v>#N/A</v>
      </c>
      <c r="D47" s="70">
        <v>58</v>
      </c>
      <c r="E47" s="70">
        <v>63.381999999999991</v>
      </c>
      <c r="F47" s="82">
        <v>0.23732614999999999</v>
      </c>
      <c r="G47" s="71">
        <v>50</v>
      </c>
      <c r="H47" s="70">
        <f t="shared" si="0"/>
        <v>51.520784919979839</v>
      </c>
      <c r="I47" s="70">
        <f t="shared" si="1"/>
        <v>77.973927032351796</v>
      </c>
      <c r="J47">
        <f t="shared" si="2"/>
        <v>51.520784917474771</v>
      </c>
      <c r="K47">
        <f t="shared" si="3"/>
        <v>77.973927036143081</v>
      </c>
    </row>
    <row r="48" spans="2:11" x14ac:dyDescent="0.2">
      <c r="B48" s="74">
        <v>43313</v>
      </c>
      <c r="C48" s="70" t="e">
        <v>#N/A</v>
      </c>
      <c r="D48" s="70">
        <v>57</v>
      </c>
      <c r="E48" s="70">
        <v>62.948</v>
      </c>
      <c r="F48" s="82">
        <v>0.24027344999999997</v>
      </c>
      <c r="G48" s="71">
        <v>71</v>
      </c>
      <c r="H48" s="70">
        <f t="shared" si="0"/>
        <v>49.025566652048759</v>
      </c>
      <c r="I48" s="70">
        <f t="shared" si="1"/>
        <v>80.824169399669955</v>
      </c>
      <c r="J48">
        <f t="shared" si="2"/>
        <v>49.02556664917293</v>
      </c>
      <c r="K48">
        <f t="shared" si="3"/>
        <v>80.824169404411109</v>
      </c>
    </row>
    <row r="49" spans="2:11" x14ac:dyDescent="0.2">
      <c r="B49" s="74">
        <v>43344</v>
      </c>
      <c r="C49" s="70" t="e">
        <v>#N/A</v>
      </c>
      <c r="D49" s="70">
        <v>57</v>
      </c>
      <c r="E49" s="70">
        <v>62.457999999999991</v>
      </c>
      <c r="F49" s="82">
        <v>0.24192127499999999</v>
      </c>
      <c r="G49" s="71">
        <v>93</v>
      </c>
      <c r="H49" s="70">
        <f t="shared" si="0"/>
        <v>46.82640859860269</v>
      </c>
      <c r="I49" s="70">
        <f t="shared" si="1"/>
        <v>83.307729137194727</v>
      </c>
      <c r="J49">
        <f t="shared" si="2"/>
        <v>46.8264085954374</v>
      </c>
      <c r="K49">
        <f t="shared" si="3"/>
        <v>83.30772914282602</v>
      </c>
    </row>
    <row r="50" spans="2:11" x14ac:dyDescent="0.2">
      <c r="B50" s="74">
        <v>43374</v>
      </c>
      <c r="C50" s="70" t="e">
        <v>#N/A</v>
      </c>
      <c r="D50" s="70">
        <v>57</v>
      </c>
      <c r="E50" s="70">
        <v>61.96</v>
      </c>
      <c r="F50" s="82">
        <v>0.24161372500000003</v>
      </c>
      <c r="G50" s="71">
        <v>114</v>
      </c>
      <c r="H50" s="70">
        <f t="shared" si="0"/>
        <v>45.059323149919585</v>
      </c>
      <c r="I50" s="70">
        <f t="shared" si="1"/>
        <v>85.19971743088314</v>
      </c>
      <c r="J50">
        <f t="shared" si="2"/>
        <v>45.059323146551634</v>
      </c>
      <c r="K50">
        <f t="shared" si="3"/>
        <v>85.199717437251365</v>
      </c>
    </row>
    <row r="51" spans="2:11" x14ac:dyDescent="0.2">
      <c r="B51" s="74">
        <v>43405</v>
      </c>
      <c r="C51" s="70" t="e">
        <v>#N/A</v>
      </c>
      <c r="D51" s="70">
        <v>57</v>
      </c>
      <c r="E51" s="70">
        <v>61.496000000000002</v>
      </c>
      <c r="F51" s="82">
        <v>0.24276230714285713</v>
      </c>
      <c r="G51" s="71">
        <v>136</v>
      </c>
      <c r="H51" s="70">
        <f t="shared" si="0"/>
        <v>43.355380133710682</v>
      </c>
      <c r="I51" s="70">
        <f t="shared" si="1"/>
        <v>87.226960168191923</v>
      </c>
      <c r="J51">
        <f t="shared" si="2"/>
        <v>43.355380130154359</v>
      </c>
      <c r="K51">
        <f t="shared" si="3"/>
        <v>87.226960175346889</v>
      </c>
    </row>
    <row r="52" spans="2:11" x14ac:dyDescent="0.2">
      <c r="B52" s="74">
        <v>43435</v>
      </c>
      <c r="C52" s="70" t="e">
        <v>#N/A</v>
      </c>
      <c r="D52" s="70">
        <v>57</v>
      </c>
      <c r="E52" s="70">
        <v>61.06</v>
      </c>
      <c r="F52" s="82">
        <v>0.24319617499999996</v>
      </c>
      <c r="G52" s="71">
        <v>156</v>
      </c>
      <c r="H52" s="70">
        <f t="shared" si="0"/>
        <v>41.964593604362811</v>
      </c>
      <c r="I52" s="70">
        <f t="shared" si="1"/>
        <v>88.844506279512458</v>
      </c>
      <c r="J52">
        <f t="shared" si="2"/>
        <v>41.964593600669559</v>
      </c>
      <c r="K52">
        <f t="shared" si="3"/>
        <v>88.844506287331555</v>
      </c>
    </row>
    <row r="53" spans="2:11" x14ac:dyDescent="0.2">
      <c r="B53" s="74">
        <v>43466</v>
      </c>
      <c r="C53" s="70" t="e">
        <v>#N/A</v>
      </c>
      <c r="D53" s="70">
        <v>57</v>
      </c>
      <c r="E53" s="70">
        <v>60.634</v>
      </c>
      <c r="F53" s="82">
        <v>0.24634428285714285</v>
      </c>
      <c r="G53" s="71">
        <v>177</v>
      </c>
      <c r="H53" s="70">
        <f t="shared" si="0"/>
        <v>40.455727070026946</v>
      </c>
      <c r="I53" s="70">
        <f t="shared" si="1"/>
        <v>90.876674880572139</v>
      </c>
      <c r="J53">
        <f t="shared" si="2"/>
        <v>40.455727066185311</v>
      </c>
      <c r="K53">
        <f t="shared" si="3"/>
        <v>90.876674889201709</v>
      </c>
    </row>
    <row r="54" spans="2:11" x14ac:dyDescent="0.2">
      <c r="B54" s="74">
        <v>43497</v>
      </c>
      <c r="C54" s="70" t="e">
        <v>#N/A</v>
      </c>
      <c r="D54" s="70">
        <v>57</v>
      </c>
      <c r="E54" s="70">
        <v>60.188000000000002</v>
      </c>
      <c r="F54" s="82">
        <v>0.24505493333333334</v>
      </c>
      <c r="G54" s="71">
        <v>198</v>
      </c>
      <c r="H54" s="70">
        <f t="shared" si="0"/>
        <v>39.320011013622263</v>
      </c>
      <c r="I54" s="70">
        <f t="shared" si="1"/>
        <v>92.131086706587297</v>
      </c>
      <c r="J54">
        <f t="shared" si="2"/>
        <v>39.320011009693857</v>
      </c>
      <c r="K54">
        <f t="shared" si="3"/>
        <v>92.131086715791994</v>
      </c>
    </row>
    <row r="55" spans="2:11" x14ac:dyDescent="0.2">
      <c r="B55" s="74">
        <v>43525</v>
      </c>
      <c r="C55" s="70" t="e">
        <v>#N/A</v>
      </c>
      <c r="D55" s="70">
        <v>57</v>
      </c>
      <c r="E55" s="70">
        <v>59.774000000000001</v>
      </c>
      <c r="F55" s="82">
        <v>0.24611940833333329</v>
      </c>
      <c r="G55" s="71">
        <v>218</v>
      </c>
      <c r="H55" s="70">
        <f t="shared" si="0"/>
        <v>38.164511082700891</v>
      </c>
      <c r="I55" s="70">
        <f t="shared" si="1"/>
        <v>93.619202097404269</v>
      </c>
      <c r="J55">
        <f t="shared" si="2"/>
        <v>38.164511078682608</v>
      </c>
      <c r="K55">
        <f t="shared" si="3"/>
        <v>93.619202107261302</v>
      </c>
    </row>
    <row r="56" spans="2:11" x14ac:dyDescent="0.2">
      <c r="B56" s="74">
        <v>43556</v>
      </c>
      <c r="C56" s="70" t="e">
        <v>#N/A</v>
      </c>
      <c r="D56" s="70">
        <v>57</v>
      </c>
      <c r="E56" s="70">
        <v>59.378</v>
      </c>
      <c r="F56" s="82">
        <v>0.24269379999999999</v>
      </c>
      <c r="G56" s="71">
        <v>238</v>
      </c>
      <c r="H56" s="70">
        <f t="shared" si="0"/>
        <v>37.399396328830342</v>
      </c>
      <c r="I56" s="70">
        <f t="shared" si="1"/>
        <v>94.272828710929815</v>
      </c>
      <c r="J56">
        <f t="shared" si="2"/>
        <v>37.399396324773214</v>
      </c>
      <c r="K56">
        <f t="shared" si="3"/>
        <v>94.272828721156628</v>
      </c>
    </row>
    <row r="57" spans="2:11" x14ac:dyDescent="0.2">
      <c r="B57" s="74">
        <v>43586</v>
      </c>
      <c r="C57" s="70" t="e">
        <v>#N/A</v>
      </c>
      <c r="D57" s="70">
        <v>58</v>
      </c>
      <c r="E57" s="70">
        <v>59.013999999999996</v>
      </c>
      <c r="F57" s="82" t="e">
        <v>#N/A</v>
      </c>
      <c r="G57" s="71">
        <v>260</v>
      </c>
      <c r="H57" s="70" t="e">
        <f t="shared" si="0"/>
        <v>#N/A</v>
      </c>
      <c r="I57" s="70" t="e">
        <f t="shared" si="1"/>
        <v>#N/A</v>
      </c>
      <c r="J57" t="e">
        <f t="shared" si="2"/>
        <v>#N/A</v>
      </c>
      <c r="K57" t="e">
        <f t="shared" si="3"/>
        <v>#N/A</v>
      </c>
    </row>
    <row r="58" spans="2:11" x14ac:dyDescent="0.2">
      <c r="B58" s="74">
        <v>43617</v>
      </c>
      <c r="C58" s="70" t="e">
        <v>#N/A</v>
      </c>
      <c r="D58" s="70">
        <v>58</v>
      </c>
      <c r="E58" s="70">
        <v>58.67</v>
      </c>
      <c r="F58" s="82">
        <v>0.24371161428571425</v>
      </c>
      <c r="G58" s="71">
        <v>281</v>
      </c>
      <c r="H58" s="70">
        <f t="shared" si="0"/>
        <v>35.428835482620926</v>
      </c>
      <c r="I58" s="70">
        <f t="shared" si="1"/>
        <v>97.157269018579598</v>
      </c>
      <c r="J58">
        <f t="shared" si="2"/>
        <v>35.428835478427274</v>
      </c>
      <c r="K58">
        <f t="shared" si="3"/>
        <v>97.157269030079959</v>
      </c>
    </row>
    <row r="59" spans="2:11" x14ac:dyDescent="0.2">
      <c r="B59" s="74">
        <v>43647</v>
      </c>
      <c r="C59" s="70" t="e">
        <v>#N/A</v>
      </c>
      <c r="D59" s="70">
        <v>59</v>
      </c>
      <c r="E59" s="70">
        <v>58.296000000000006</v>
      </c>
      <c r="F59" s="82">
        <v>0.23853149999999998</v>
      </c>
      <c r="G59" s="71">
        <v>302</v>
      </c>
      <c r="H59" s="70">
        <f t="shared" si="0"/>
        <v>34.943669098625449</v>
      </c>
      <c r="I59" s="70">
        <f t="shared" si="1"/>
        <v>97.254344024614227</v>
      </c>
      <c r="J59">
        <f t="shared" si="2"/>
        <v>34.943669094428593</v>
      </c>
      <c r="K59">
        <f t="shared" si="3"/>
        <v>97.254344036294825</v>
      </c>
    </row>
    <row r="60" spans="2:11" x14ac:dyDescent="0.2">
      <c r="B60" s="74">
        <v>43678</v>
      </c>
      <c r="C60" s="70" t="e">
        <v>#N/A</v>
      </c>
      <c r="D60" s="70">
        <v>59</v>
      </c>
      <c r="E60" s="70">
        <v>57.95</v>
      </c>
      <c r="F60" s="82" t="e">
        <v>#N/A</v>
      </c>
      <c r="G60" s="71">
        <v>323</v>
      </c>
      <c r="H60" s="70" t="e">
        <f t="shared" si="0"/>
        <v>#N/A</v>
      </c>
      <c r="I60" s="70" t="e">
        <f t="shared" si="1"/>
        <v>#N/A</v>
      </c>
      <c r="J60" t="e">
        <f t="shared" si="2"/>
        <v>#N/A</v>
      </c>
      <c r="K60" t="e">
        <f t="shared" si="3"/>
        <v>#N/A</v>
      </c>
    </row>
    <row r="61" spans="2:11" x14ac:dyDescent="0.2">
      <c r="B61" s="74">
        <v>43709</v>
      </c>
      <c r="C61" s="70" t="e">
        <v>#N/A</v>
      </c>
      <c r="D61" s="70">
        <v>59</v>
      </c>
      <c r="E61" s="70">
        <v>57.628</v>
      </c>
      <c r="F61" s="82">
        <v>0.23681818333333332</v>
      </c>
      <c r="G61" s="71">
        <v>344</v>
      </c>
      <c r="H61" s="70">
        <f t="shared" si="0"/>
        <v>33.50536115547159</v>
      </c>
      <c r="I61" s="70">
        <f t="shared" si="1"/>
        <v>99.118059602162106</v>
      </c>
      <c r="J61">
        <f t="shared" si="2"/>
        <v>33.505361151207602</v>
      </c>
      <c r="K61">
        <f t="shared" si="3"/>
        <v>99.118059614776143</v>
      </c>
    </row>
    <row r="62" spans="2:11" x14ac:dyDescent="0.2">
      <c r="B62" s="74">
        <v>43739</v>
      </c>
      <c r="C62" s="70" t="e">
        <v>#N/A</v>
      </c>
      <c r="D62" s="70">
        <v>61</v>
      </c>
      <c r="E62" s="70">
        <v>57.327999999999996</v>
      </c>
      <c r="F62" s="82" t="e">
        <v>#N/A</v>
      </c>
      <c r="G62" s="71">
        <v>366</v>
      </c>
      <c r="H62" s="70" t="e">
        <f t="shared" si="0"/>
        <v>#N/A</v>
      </c>
      <c r="I62" s="70" t="e">
        <f t="shared" si="1"/>
        <v>#N/A</v>
      </c>
      <c r="J62" t="e">
        <f t="shared" si="2"/>
        <v>#N/A</v>
      </c>
      <c r="K62" t="e">
        <f t="shared" si="3"/>
        <v>#N/A</v>
      </c>
    </row>
    <row r="63" spans="2:11" x14ac:dyDescent="0.2">
      <c r="B63" s="74">
        <v>43770</v>
      </c>
      <c r="C63" s="70" t="e">
        <v>#N/A</v>
      </c>
      <c r="D63" s="70">
        <v>61</v>
      </c>
      <c r="E63" s="70">
        <v>57.057999999999993</v>
      </c>
      <c r="F63" s="82" t="e">
        <v>#N/A</v>
      </c>
      <c r="G63" s="71">
        <v>388</v>
      </c>
      <c r="H63" s="70" t="e">
        <f t="shared" si="0"/>
        <v>#N/A</v>
      </c>
      <c r="I63" s="70" t="e">
        <f t="shared" si="1"/>
        <v>#N/A</v>
      </c>
      <c r="J63" t="e">
        <f t="shared" si="2"/>
        <v>#N/A</v>
      </c>
      <c r="K63" t="e">
        <f t="shared" si="3"/>
        <v>#N/A</v>
      </c>
    </row>
    <row r="64" spans="2:11" x14ac:dyDescent="0.2">
      <c r="B64" s="75">
        <v>43800</v>
      </c>
      <c r="C64" s="72" t="e">
        <v>#N/A</v>
      </c>
      <c r="D64" s="72">
        <v>61</v>
      </c>
      <c r="E64" s="72">
        <v>56.817999999999998</v>
      </c>
      <c r="F64" s="83">
        <v>0.23388002500000002</v>
      </c>
      <c r="G64" s="80">
        <v>409</v>
      </c>
      <c r="H64" s="72">
        <f t="shared" si="0"/>
        <v>31.685746666485386</v>
      </c>
      <c r="I64" s="72">
        <f t="shared" si="1"/>
        <v>101.88445795454831</v>
      </c>
      <c r="J64">
        <f t="shared" si="2"/>
        <v>31.685746662143028</v>
      </c>
      <c r="K64">
        <f t="shared" si="3"/>
        <v>101.88445796851101</v>
      </c>
    </row>
    <row r="65" spans="2:13" x14ac:dyDescent="0.2">
      <c r="B65" t="s">
        <v>359</v>
      </c>
    </row>
    <row r="66" spans="2:13" ht="12.75" customHeight="1" x14ac:dyDescent="0.2">
      <c r="B66" s="201" t="s">
        <v>356</v>
      </c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201"/>
    </row>
    <row r="67" spans="2:13" x14ac:dyDescent="0.2"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</row>
    <row r="74" spans="2:13" ht="15.75" x14ac:dyDescent="0.25">
      <c r="B74" s="73" t="s">
        <v>94</v>
      </c>
    </row>
    <row r="85" spans="2:2" x14ac:dyDescent="0.2">
      <c r="B85" s="76"/>
    </row>
    <row r="86" spans="2:2" x14ac:dyDescent="0.2">
      <c r="B86" t="str">
        <f>(100*$H$26)&amp;"% NYMEX futures upper confidence interval"</f>
        <v>95% NYMEX futures upper confidence interval</v>
      </c>
    </row>
    <row r="87" spans="2:2" x14ac:dyDescent="0.2">
      <c r="B87" t="str">
        <f>(100*$H$26)&amp;"% NYMEX futures lower confidence interval"</f>
        <v>95% NYMEX futures lower confidence interval</v>
      </c>
    </row>
  </sheetData>
  <mergeCells count="3">
    <mergeCell ref="H26:I26"/>
    <mergeCell ref="H27:I27"/>
    <mergeCell ref="B66:M67"/>
  </mergeCells>
  <phoneticPr fontId="7" type="noConversion"/>
  <conditionalFormatting sqref="C29:I64">
    <cfRule type="expression" dxfId="36" priority="2" stopIfTrue="1">
      <formula>ISNA(C29)</formula>
    </cfRule>
  </conditionalFormatting>
  <conditionalFormatting sqref="C29">
    <cfRule type="expression" dxfId="35" priority="1" stopIfTrue="1">
      <formula>ISNA(C29)</formula>
    </cfRule>
  </conditionalFormatting>
  <dataValidations count="1">
    <dataValidation type="decimal" errorStyle="information" operator="lessThan" allowBlank="1" showInputMessage="1" showErrorMessage="1" errorTitle="Invalid entry" error="Value must be less than 100%" sqref="H26:I26">
      <formula1>1</formula1>
    </dataValidation>
  </dataValidations>
  <hyperlinks>
    <hyperlink ref="A3" location="Contents!B4" display="Return to Contents"/>
  </hyperlinks>
  <pageMargins left="0.75" right="0.75" top="1" bottom="1" header="0.5" footer="0.5"/>
  <pageSetup scale="44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478211" r:id="rId4">
          <objectPr defaultSize="0" autoPict="0" r:id="rId5">
            <anchor moveWithCells="1" sizeWithCells="1">
              <from>
                <xdr:col>1</xdr:col>
                <xdr:colOff>0</xdr:colOff>
                <xdr:row>69</xdr:row>
                <xdr:rowOff>9525</xdr:rowOff>
              </from>
              <to>
                <xdr:col>6</xdr:col>
                <xdr:colOff>495300</xdr:colOff>
                <xdr:row>72</xdr:row>
                <xdr:rowOff>123825</xdr:rowOff>
              </to>
            </anchor>
          </objectPr>
        </oleObject>
      </mc:Choice>
      <mc:Fallback>
        <oleObject progId="Equation.3" shapeId="478211" r:id="rId4"/>
      </mc:Fallback>
    </mc:AlternateContent>
    <mc:AlternateContent xmlns:mc="http://schemas.openxmlformats.org/markup-compatibility/2006">
      <mc:Choice Requires="x14">
        <oleObject progId="Equation.3" shapeId="478212" r:id="rId6">
          <objectPr defaultSize="0" autoPict="0" r:id="rId7">
            <anchor moveWithCells="1" sizeWithCells="1">
              <from>
                <xdr:col>1</xdr:col>
                <xdr:colOff>9525</xdr:colOff>
                <xdr:row>74</xdr:row>
                <xdr:rowOff>9525</xdr:rowOff>
              </from>
              <to>
                <xdr:col>11</xdr:col>
                <xdr:colOff>428625</xdr:colOff>
                <xdr:row>82</xdr:row>
                <xdr:rowOff>123825</xdr:rowOff>
              </to>
            </anchor>
          </objectPr>
        </oleObject>
      </mc:Choice>
      <mc:Fallback>
        <oleObject progId="Equation.3" shapeId="478212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2:J105"/>
  <sheetViews>
    <sheetView workbookViewId="0"/>
  </sheetViews>
  <sheetFormatPr defaultRowHeight="12.75" x14ac:dyDescent="0.2"/>
  <cols>
    <col min="1" max="1" width="9.140625" style="2"/>
    <col min="2" max="4" width="9.140625" style="7"/>
  </cols>
  <sheetData>
    <row r="2" spans="1:7" ht="15.75" x14ac:dyDescent="0.25">
      <c r="A2" s="63" t="s">
        <v>358</v>
      </c>
      <c r="G2" s="1"/>
    </row>
    <row r="3" spans="1:7" x14ac:dyDescent="0.2">
      <c r="A3" s="29" t="s">
        <v>32</v>
      </c>
    </row>
    <row r="17" spans="1:10" x14ac:dyDescent="0.2">
      <c r="A17" s="2" t="s">
        <v>165</v>
      </c>
    </row>
    <row r="25" spans="1:10" x14ac:dyDescent="0.2">
      <c r="B25" s="7" t="s">
        <v>82</v>
      </c>
      <c r="F25" s="126"/>
      <c r="G25" s="126"/>
      <c r="H25" s="126"/>
      <c r="I25" s="126"/>
      <c r="J25" s="126"/>
    </row>
    <row r="26" spans="1:10" x14ac:dyDescent="0.2">
      <c r="B26" s="44" t="s">
        <v>4</v>
      </c>
      <c r="C26" s="44" t="s">
        <v>53</v>
      </c>
      <c r="D26"/>
      <c r="E26" s="101" t="s">
        <v>8</v>
      </c>
      <c r="F26" s="126"/>
      <c r="G26" s="126"/>
      <c r="H26" s="126"/>
      <c r="I26" s="126"/>
      <c r="J26" s="126"/>
    </row>
    <row r="27" spans="1:10" x14ac:dyDescent="0.2">
      <c r="A27" s="5" t="s">
        <v>2</v>
      </c>
      <c r="B27" s="45" t="s">
        <v>5</v>
      </c>
      <c r="C27" s="45" t="s">
        <v>54</v>
      </c>
      <c r="D27"/>
      <c r="E27" s="102" t="s">
        <v>101</v>
      </c>
      <c r="F27" s="126"/>
      <c r="G27" s="126"/>
      <c r="H27" s="126"/>
      <c r="I27" s="126"/>
      <c r="J27" s="126"/>
    </row>
    <row r="28" spans="1:10" x14ac:dyDescent="0.2">
      <c r="A28" s="2">
        <v>41640</v>
      </c>
      <c r="B28" s="7">
        <v>3.3125</v>
      </c>
      <c r="C28" s="7">
        <v>2.2280952380952379</v>
      </c>
      <c r="D28"/>
      <c r="E28" s="103">
        <f t="shared" ref="E28:E91" si="0">B28-C28</f>
        <v>1.0844047619047621</v>
      </c>
      <c r="F28" s="10"/>
      <c r="G28" s="2"/>
    </row>
    <row r="29" spans="1:10" x14ac:dyDescent="0.2">
      <c r="A29" s="2">
        <v>41671</v>
      </c>
      <c r="B29" s="7">
        <v>3.3562500000000002</v>
      </c>
      <c r="C29" s="7">
        <v>2.3657142857142857</v>
      </c>
      <c r="D29"/>
      <c r="E29" s="104">
        <f t="shared" si="0"/>
        <v>0.99053571428571452</v>
      </c>
    </row>
    <row r="30" spans="1:10" x14ac:dyDescent="0.2">
      <c r="A30" s="2">
        <v>41699</v>
      </c>
      <c r="B30" s="7">
        <v>3.5331999999999999</v>
      </c>
      <c r="C30" s="7">
        <v>2.3830952380952382</v>
      </c>
      <c r="D30"/>
      <c r="E30" s="104">
        <f t="shared" si="0"/>
        <v>1.1501047619047617</v>
      </c>
    </row>
    <row r="31" spans="1:10" x14ac:dyDescent="0.2">
      <c r="A31" s="2">
        <v>41730</v>
      </c>
      <c r="B31" s="7">
        <v>3.6607499999999997</v>
      </c>
      <c r="C31" s="7">
        <v>2.3845238095238095</v>
      </c>
      <c r="D31"/>
      <c r="E31" s="104">
        <f t="shared" si="0"/>
        <v>1.2762261904761902</v>
      </c>
    </row>
    <row r="32" spans="1:10" x14ac:dyDescent="0.2">
      <c r="A32" s="2">
        <v>41760</v>
      </c>
      <c r="B32" s="7">
        <v>3.6727499999999997</v>
      </c>
      <c r="C32" s="7">
        <v>2.3954761904761903</v>
      </c>
      <c r="D32"/>
      <c r="E32" s="104">
        <f t="shared" si="0"/>
        <v>1.2772738095238094</v>
      </c>
    </row>
    <row r="33" spans="1:5" x14ac:dyDescent="0.2">
      <c r="A33" s="2">
        <v>41791</v>
      </c>
      <c r="B33" s="7">
        <v>3.6916000000000002</v>
      </c>
      <c r="C33" s="7">
        <v>2.4407142857142858</v>
      </c>
      <c r="D33"/>
      <c r="E33" s="104">
        <f t="shared" si="0"/>
        <v>1.2508857142857144</v>
      </c>
    </row>
    <row r="34" spans="1:5" x14ac:dyDescent="0.2">
      <c r="A34" s="2">
        <v>41821</v>
      </c>
      <c r="B34" s="7">
        <v>3.6112500000000001</v>
      </c>
      <c r="C34" s="7">
        <v>2.41</v>
      </c>
      <c r="D34"/>
      <c r="E34" s="104">
        <f t="shared" si="0"/>
        <v>1.2012499999999999</v>
      </c>
    </row>
    <row r="35" spans="1:5" x14ac:dyDescent="0.2">
      <c r="A35" s="2">
        <v>41852</v>
      </c>
      <c r="B35" s="7">
        <v>3.4864999999999999</v>
      </c>
      <c r="C35" s="7">
        <v>2.2764285714285712</v>
      </c>
      <c r="D35"/>
      <c r="E35" s="104">
        <f t="shared" si="0"/>
        <v>1.2100714285714287</v>
      </c>
    </row>
    <row r="36" spans="1:5" x14ac:dyDescent="0.2">
      <c r="A36" s="2">
        <v>41883</v>
      </c>
      <c r="B36" s="7">
        <v>3.4062000000000001</v>
      </c>
      <c r="C36" s="7">
        <v>2.1966666666666668</v>
      </c>
      <c r="D36"/>
      <c r="E36" s="104">
        <f t="shared" si="0"/>
        <v>1.2095333333333333</v>
      </c>
    </row>
    <row r="37" spans="1:5" x14ac:dyDescent="0.2">
      <c r="A37" s="2">
        <v>41913</v>
      </c>
      <c r="B37" s="7">
        <v>3.1705000000000001</v>
      </c>
      <c r="C37" s="7">
        <v>2.0235714285714286</v>
      </c>
      <c r="D37"/>
      <c r="E37" s="104">
        <f t="shared" si="0"/>
        <v>1.1469285714285715</v>
      </c>
    </row>
    <row r="38" spans="1:5" x14ac:dyDescent="0.2">
      <c r="A38" s="2">
        <v>41944</v>
      </c>
      <c r="B38" s="7">
        <v>2.9122500000000002</v>
      </c>
      <c r="C38" s="7">
        <v>1.8014285714285714</v>
      </c>
      <c r="D38"/>
      <c r="E38" s="104">
        <f t="shared" si="0"/>
        <v>1.1108214285714288</v>
      </c>
    </row>
    <row r="39" spans="1:5" x14ac:dyDescent="0.2">
      <c r="A39" s="2">
        <v>41974</v>
      </c>
      <c r="B39" s="7">
        <v>2.5425999999999997</v>
      </c>
      <c r="C39" s="7">
        <v>1.4452380952380952</v>
      </c>
      <c r="D39"/>
      <c r="E39" s="104">
        <f t="shared" si="0"/>
        <v>1.0973619047619045</v>
      </c>
    </row>
    <row r="40" spans="1:5" x14ac:dyDescent="0.2">
      <c r="A40" s="2">
        <v>42005</v>
      </c>
      <c r="B40" s="7">
        <v>2.1157499999999998</v>
      </c>
      <c r="C40" s="7">
        <v>1.1190476190476191</v>
      </c>
      <c r="D40"/>
      <c r="E40" s="104">
        <f t="shared" si="0"/>
        <v>0.99670238095238073</v>
      </c>
    </row>
    <row r="41" spans="1:5" x14ac:dyDescent="0.2">
      <c r="A41" s="2">
        <v>42036</v>
      </c>
      <c r="B41" s="7">
        <v>2.2162500000000001</v>
      </c>
      <c r="C41" s="7">
        <v>1.1647619047619047</v>
      </c>
      <c r="D41"/>
      <c r="E41" s="104">
        <f t="shared" si="0"/>
        <v>1.0514880952380954</v>
      </c>
    </row>
    <row r="42" spans="1:5" x14ac:dyDescent="0.2">
      <c r="A42" s="2">
        <v>42064</v>
      </c>
      <c r="B42" s="7">
        <v>2.4636</v>
      </c>
      <c r="C42" s="7">
        <v>1.1426190476190476</v>
      </c>
      <c r="D42"/>
      <c r="E42" s="104">
        <f t="shared" si="0"/>
        <v>1.3209809523809524</v>
      </c>
    </row>
    <row r="43" spans="1:5" x14ac:dyDescent="0.2">
      <c r="A43" s="2">
        <v>42095</v>
      </c>
      <c r="B43" s="7">
        <v>2.4689999999999999</v>
      </c>
      <c r="C43" s="7">
        <v>1.2740476190476191</v>
      </c>
      <c r="D43"/>
      <c r="E43" s="104">
        <f t="shared" si="0"/>
        <v>1.1949523809523808</v>
      </c>
    </row>
    <row r="44" spans="1:5" x14ac:dyDescent="0.2">
      <c r="A44" s="2">
        <v>42125</v>
      </c>
      <c r="B44" s="7">
        <v>2.7182499999999998</v>
      </c>
      <c r="C44" s="7">
        <v>1.3964285714285714</v>
      </c>
      <c r="D44"/>
      <c r="E44" s="104">
        <f t="shared" si="0"/>
        <v>1.3218214285714285</v>
      </c>
    </row>
    <row r="45" spans="1:5" x14ac:dyDescent="0.2">
      <c r="A45" s="2">
        <v>42156</v>
      </c>
      <c r="B45" s="7">
        <v>2.8016000000000001</v>
      </c>
      <c r="C45" s="7">
        <v>1.4314285714285715</v>
      </c>
      <c r="D45"/>
      <c r="E45" s="104">
        <f t="shared" si="0"/>
        <v>1.3701714285714286</v>
      </c>
    </row>
    <row r="46" spans="1:5" x14ac:dyDescent="0.2">
      <c r="A46" s="2">
        <v>42186</v>
      </c>
      <c r="B46" s="7">
        <v>2.7935000000000003</v>
      </c>
      <c r="C46" s="7">
        <v>1.2714285714285714</v>
      </c>
      <c r="D46"/>
      <c r="E46" s="104">
        <f t="shared" si="0"/>
        <v>1.522071428571429</v>
      </c>
    </row>
    <row r="47" spans="1:5" x14ac:dyDescent="0.2">
      <c r="A47" s="2">
        <v>42217</v>
      </c>
      <c r="B47" s="7">
        <v>2.6362000000000001</v>
      </c>
      <c r="C47" s="7">
        <v>1.0707142857142857</v>
      </c>
      <c r="D47"/>
      <c r="E47" s="104">
        <f t="shared" si="0"/>
        <v>1.5654857142857144</v>
      </c>
    </row>
    <row r="48" spans="1:5" x14ac:dyDescent="0.2">
      <c r="A48" s="2">
        <v>42248</v>
      </c>
      <c r="B48" s="7">
        <v>2.3652500000000001</v>
      </c>
      <c r="C48" s="7">
        <v>1.0566666666666666</v>
      </c>
      <c r="D48"/>
      <c r="E48" s="104">
        <f t="shared" si="0"/>
        <v>1.3085833333333334</v>
      </c>
    </row>
    <row r="49" spans="1:5" x14ac:dyDescent="0.2">
      <c r="A49" s="2">
        <v>42278</v>
      </c>
      <c r="B49" s="7">
        <v>2.29</v>
      </c>
      <c r="C49" s="7">
        <v>1.065952380952381</v>
      </c>
      <c r="D49"/>
      <c r="E49" s="104">
        <f t="shared" si="0"/>
        <v>1.2240476190476191</v>
      </c>
    </row>
    <row r="50" spans="1:5" x14ac:dyDescent="0.2">
      <c r="A50" s="2">
        <v>42309</v>
      </c>
      <c r="B50" s="7">
        <v>2.1579999999999999</v>
      </c>
      <c r="C50" s="7">
        <v>0.98642857142857143</v>
      </c>
      <c r="D50"/>
      <c r="E50" s="104">
        <f t="shared" si="0"/>
        <v>1.1715714285714285</v>
      </c>
    </row>
    <row r="51" spans="1:5" x14ac:dyDescent="0.2">
      <c r="A51" s="2">
        <v>42339</v>
      </c>
      <c r="B51" s="7">
        <v>2.0375000000000001</v>
      </c>
      <c r="C51" s="7">
        <v>0.84833333333333349</v>
      </c>
      <c r="D51"/>
      <c r="E51" s="104">
        <f t="shared" si="0"/>
        <v>1.1891666666666665</v>
      </c>
    </row>
    <row r="52" spans="1:5" x14ac:dyDescent="0.2">
      <c r="A52" s="2">
        <v>42370</v>
      </c>
      <c r="B52" s="7">
        <v>1.9484999999999999</v>
      </c>
      <c r="C52" s="7">
        <v>0.71404761904761904</v>
      </c>
      <c r="D52"/>
      <c r="E52" s="104">
        <f t="shared" si="0"/>
        <v>1.2344523809523809</v>
      </c>
    </row>
    <row r="53" spans="1:5" x14ac:dyDescent="0.2">
      <c r="A53" s="2">
        <v>42401</v>
      </c>
      <c r="B53" s="7">
        <v>1.7636000000000001</v>
      </c>
      <c r="C53" s="7">
        <v>0.67928571428571427</v>
      </c>
      <c r="D53"/>
      <c r="E53" s="104">
        <f t="shared" si="0"/>
        <v>1.0843142857142858</v>
      </c>
    </row>
    <row r="54" spans="1:5" x14ac:dyDescent="0.2">
      <c r="A54" s="2">
        <v>42430</v>
      </c>
      <c r="B54" s="7">
        <v>1.96875</v>
      </c>
      <c r="C54" s="7">
        <v>0.8052380952380952</v>
      </c>
      <c r="D54"/>
      <c r="E54" s="104">
        <f t="shared" si="0"/>
        <v>1.1635119047619047</v>
      </c>
    </row>
    <row r="55" spans="1:5" x14ac:dyDescent="0.2">
      <c r="A55" s="2">
        <v>42461</v>
      </c>
      <c r="B55" s="7">
        <v>2.1127500000000001</v>
      </c>
      <c r="C55" s="7">
        <v>0.89785714285714291</v>
      </c>
      <c r="D55"/>
      <c r="E55" s="104">
        <f t="shared" si="0"/>
        <v>1.2148928571428572</v>
      </c>
    </row>
    <row r="56" spans="1:5" x14ac:dyDescent="0.2">
      <c r="A56" s="2">
        <v>42491</v>
      </c>
      <c r="B56" s="7">
        <v>2.2681999999999998</v>
      </c>
      <c r="C56" s="7">
        <v>1.0209523809523811</v>
      </c>
      <c r="D56"/>
      <c r="E56" s="104">
        <f t="shared" si="0"/>
        <v>1.2472476190476187</v>
      </c>
    </row>
    <row r="57" spans="1:5" x14ac:dyDescent="0.2">
      <c r="A57" s="2">
        <v>42522</v>
      </c>
      <c r="B57" s="7">
        <v>2.3654999999999999</v>
      </c>
      <c r="C57" s="7">
        <v>1.0942857142857143</v>
      </c>
      <c r="D57"/>
      <c r="E57" s="104">
        <f t="shared" si="0"/>
        <v>1.2712142857142856</v>
      </c>
    </row>
    <row r="58" spans="1:5" x14ac:dyDescent="0.2">
      <c r="A58" s="2">
        <v>42552</v>
      </c>
      <c r="B58" s="7">
        <v>2.2389999999999999</v>
      </c>
      <c r="C58" s="7">
        <v>1.03</v>
      </c>
      <c r="D58"/>
      <c r="E58" s="104">
        <f t="shared" si="0"/>
        <v>1.2089999999999999</v>
      </c>
    </row>
    <row r="59" spans="1:5" x14ac:dyDescent="0.2">
      <c r="A59" s="2">
        <v>42583</v>
      </c>
      <c r="B59" s="7">
        <v>2.1776</v>
      </c>
      <c r="C59" s="7">
        <v>1.0166666666666666</v>
      </c>
      <c r="D59"/>
      <c r="E59" s="104">
        <f t="shared" si="0"/>
        <v>1.1609333333333334</v>
      </c>
    </row>
    <row r="60" spans="1:5" x14ac:dyDescent="0.2">
      <c r="A60" s="2">
        <v>42614</v>
      </c>
      <c r="B60" s="7">
        <v>2.2185000000000001</v>
      </c>
      <c r="C60" s="7">
        <v>1.0173809523809523</v>
      </c>
      <c r="D60"/>
      <c r="E60" s="104">
        <f t="shared" si="0"/>
        <v>1.2011190476190479</v>
      </c>
    </row>
    <row r="61" spans="1:5" x14ac:dyDescent="0.2">
      <c r="A61" s="2">
        <v>42644</v>
      </c>
      <c r="B61" s="7">
        <v>2.2494000000000001</v>
      </c>
      <c r="C61" s="7">
        <v>1.1154761904761905</v>
      </c>
      <c r="D61"/>
      <c r="E61" s="104">
        <f t="shared" si="0"/>
        <v>1.1339238095238096</v>
      </c>
    </row>
    <row r="62" spans="1:5" x14ac:dyDescent="0.2">
      <c r="A62" s="2">
        <v>42675</v>
      </c>
      <c r="B62" s="7">
        <v>2.1815000000000002</v>
      </c>
      <c r="C62" s="7">
        <v>1.049047619047619</v>
      </c>
      <c r="D62"/>
      <c r="E62" s="104">
        <f t="shared" si="0"/>
        <v>1.1324523809523812</v>
      </c>
    </row>
    <row r="63" spans="1:5" x14ac:dyDescent="0.2">
      <c r="A63" s="2">
        <v>42705</v>
      </c>
      <c r="B63" s="7">
        <v>2.2542500000000003</v>
      </c>
      <c r="C63" s="7">
        <v>1.1585714285714286</v>
      </c>
      <c r="D63"/>
      <c r="E63" s="104">
        <f t="shared" si="0"/>
        <v>1.0956785714285717</v>
      </c>
    </row>
    <row r="64" spans="1:5" x14ac:dyDescent="0.2">
      <c r="A64" s="2">
        <v>42736</v>
      </c>
      <c r="B64" s="7">
        <v>2.3490000000000002</v>
      </c>
      <c r="C64" s="7">
        <v>1.1902380952380953</v>
      </c>
      <c r="D64"/>
      <c r="E64" s="104">
        <f t="shared" si="0"/>
        <v>1.1587619047619049</v>
      </c>
    </row>
    <row r="65" spans="1:5" x14ac:dyDescent="0.2">
      <c r="A65" s="2">
        <v>42767</v>
      </c>
      <c r="B65" s="7">
        <v>2.3040000000000003</v>
      </c>
      <c r="C65" s="7">
        <v>1.22</v>
      </c>
      <c r="D65"/>
      <c r="E65" s="104">
        <f t="shared" si="0"/>
        <v>1.0840000000000003</v>
      </c>
    </row>
    <row r="66" spans="1:5" x14ac:dyDescent="0.2">
      <c r="A66" s="2">
        <v>42795</v>
      </c>
      <c r="B66" s="7">
        <v>2.3250000000000002</v>
      </c>
      <c r="C66" s="7">
        <v>1.1583333333333334</v>
      </c>
      <c r="D66"/>
      <c r="E66" s="104">
        <f t="shared" si="0"/>
        <v>1.1666666666666667</v>
      </c>
    </row>
    <row r="67" spans="1:5" x14ac:dyDescent="0.2">
      <c r="A67" s="2">
        <v>42826</v>
      </c>
      <c r="B67" s="7">
        <v>2.4172500000000001</v>
      </c>
      <c r="C67" s="7">
        <v>1.1778571428571429</v>
      </c>
      <c r="D67"/>
      <c r="E67" s="104">
        <f t="shared" si="0"/>
        <v>1.2393928571428572</v>
      </c>
    </row>
    <row r="68" spans="1:5" x14ac:dyDescent="0.2">
      <c r="A68" s="2">
        <v>42856</v>
      </c>
      <c r="B68" s="7">
        <v>2.3914</v>
      </c>
      <c r="C68" s="7">
        <v>1.1509523809523809</v>
      </c>
      <c r="D68"/>
      <c r="E68" s="104">
        <f t="shared" si="0"/>
        <v>1.240447619047619</v>
      </c>
    </row>
    <row r="69" spans="1:5" x14ac:dyDescent="0.2">
      <c r="A69" s="2">
        <v>42887</v>
      </c>
      <c r="B69" s="7">
        <v>2.3465000000000003</v>
      </c>
      <c r="C69" s="7">
        <v>1.0754761904761905</v>
      </c>
      <c r="D69"/>
      <c r="E69" s="104">
        <f t="shared" si="0"/>
        <v>1.2710238095238098</v>
      </c>
    </row>
    <row r="70" spans="1:5" x14ac:dyDescent="0.2">
      <c r="A70" s="2">
        <v>42917</v>
      </c>
      <c r="B70" s="7">
        <v>2.2997999999999998</v>
      </c>
      <c r="C70" s="7">
        <v>1.1028571428571428</v>
      </c>
      <c r="D70"/>
      <c r="E70" s="104">
        <f t="shared" si="0"/>
        <v>1.1969428571428571</v>
      </c>
    </row>
    <row r="71" spans="1:5" x14ac:dyDescent="0.2">
      <c r="A71" s="2">
        <v>42948</v>
      </c>
      <c r="B71" s="7">
        <v>2.3802500000000002</v>
      </c>
      <c r="C71" s="7">
        <v>1.1473809523809524</v>
      </c>
      <c r="D71"/>
      <c r="E71" s="104">
        <f t="shared" si="0"/>
        <v>1.2328690476190478</v>
      </c>
    </row>
    <row r="72" spans="1:5" x14ac:dyDescent="0.2">
      <c r="A72" s="2">
        <v>42979</v>
      </c>
      <c r="B72" s="7">
        <v>2.6452499999999999</v>
      </c>
      <c r="C72" s="7">
        <v>1.2092857142857143</v>
      </c>
      <c r="D72"/>
      <c r="E72" s="104">
        <f t="shared" si="0"/>
        <v>1.4359642857142856</v>
      </c>
    </row>
    <row r="73" spans="1:5" x14ac:dyDescent="0.2">
      <c r="A73" s="2">
        <v>43009</v>
      </c>
      <c r="B73" s="7">
        <v>2.5049999999999999</v>
      </c>
      <c r="C73" s="7">
        <v>1.2585714285714287</v>
      </c>
      <c r="D73"/>
      <c r="E73" s="104">
        <f t="shared" si="0"/>
        <v>1.2464285714285712</v>
      </c>
    </row>
    <row r="74" spans="1:5" x14ac:dyDescent="0.2">
      <c r="A74" s="2">
        <v>43040</v>
      </c>
      <c r="B74" s="7">
        <v>2.5635000000000003</v>
      </c>
      <c r="C74" s="7">
        <v>1.375</v>
      </c>
      <c r="D74"/>
      <c r="E74" s="104">
        <f t="shared" si="0"/>
        <v>1.1885000000000003</v>
      </c>
    </row>
    <row r="75" spans="1:5" x14ac:dyDescent="0.2">
      <c r="A75" s="2">
        <v>43070</v>
      </c>
      <c r="B75" s="7">
        <v>2.47675</v>
      </c>
      <c r="C75" s="7">
        <v>1.4173809523809524</v>
      </c>
      <c r="D75"/>
      <c r="E75" s="104">
        <f t="shared" si="0"/>
        <v>1.0593690476190476</v>
      </c>
    </row>
    <row r="76" spans="1:5" x14ac:dyDescent="0.2">
      <c r="A76" s="2">
        <v>43101</v>
      </c>
      <c r="B76" s="7">
        <v>2.5546000000000002</v>
      </c>
      <c r="C76" s="7">
        <v>1.4928095238095238</v>
      </c>
      <c r="D76"/>
      <c r="E76" s="104">
        <f t="shared" si="0"/>
        <v>1.0617904761904764</v>
      </c>
    </row>
    <row r="77" spans="1:5" x14ac:dyDescent="0.2">
      <c r="A77" s="2">
        <v>43132</v>
      </c>
      <c r="B77" s="7">
        <v>2.58725</v>
      </c>
      <c r="C77" s="7">
        <v>1.457857142857143</v>
      </c>
      <c r="D77"/>
      <c r="E77" s="104">
        <f t="shared" si="0"/>
        <v>1.1293928571428571</v>
      </c>
    </row>
    <row r="78" spans="1:5" x14ac:dyDescent="0.2">
      <c r="A78" s="2">
        <v>43160</v>
      </c>
      <c r="B78" s="7">
        <v>2.5912500000000001</v>
      </c>
      <c r="C78" s="7">
        <v>1.4695238095238095</v>
      </c>
      <c r="D78"/>
      <c r="E78" s="104">
        <f t="shared" si="0"/>
        <v>1.1217261904761906</v>
      </c>
    </row>
    <row r="79" spans="1:5" x14ac:dyDescent="0.2">
      <c r="A79" s="2">
        <v>43191</v>
      </c>
      <c r="B79" s="7">
        <v>2.7666500000000003</v>
      </c>
      <c r="C79" s="7">
        <v>1.4523809523809523</v>
      </c>
      <c r="D79"/>
      <c r="E79" s="104">
        <f t="shared" si="0"/>
        <v>1.3142690476190479</v>
      </c>
    </row>
    <row r="80" spans="1:5" x14ac:dyDescent="0.2">
      <c r="A80" s="2">
        <v>43221</v>
      </c>
      <c r="B80" s="7">
        <v>2.7943310000000001</v>
      </c>
      <c r="C80" s="7">
        <v>1.4047619047619047</v>
      </c>
      <c r="D80"/>
      <c r="E80" s="104">
        <f t="shared" si="0"/>
        <v>1.3895690952380955</v>
      </c>
    </row>
    <row r="81" spans="1:7" x14ac:dyDescent="0.2">
      <c r="A81" s="2">
        <v>43252</v>
      </c>
      <c r="B81" s="7">
        <v>2.7713639999999997</v>
      </c>
      <c r="C81" s="7">
        <v>1.3809523809523809</v>
      </c>
      <c r="D81"/>
      <c r="E81" s="104">
        <f t="shared" si="0"/>
        <v>1.3904116190476188</v>
      </c>
    </row>
    <row r="82" spans="1:7" x14ac:dyDescent="0.2">
      <c r="A82" s="2">
        <v>43282</v>
      </c>
      <c r="B82" s="7">
        <v>2.7380960000000001</v>
      </c>
      <c r="C82" s="7">
        <v>1.3571428571428572</v>
      </c>
      <c r="D82"/>
      <c r="E82" s="104">
        <f t="shared" si="0"/>
        <v>1.3809531428571429</v>
      </c>
      <c r="F82" s="11"/>
      <c r="G82" s="11"/>
    </row>
    <row r="83" spans="1:7" x14ac:dyDescent="0.2">
      <c r="A83" s="2">
        <v>43313</v>
      </c>
      <c r="B83" s="7">
        <v>2.6973780000000001</v>
      </c>
      <c r="C83" s="7">
        <v>1.3333333333333333</v>
      </c>
      <c r="D83"/>
      <c r="E83" s="104">
        <f t="shared" si="0"/>
        <v>1.3640446666666668</v>
      </c>
    </row>
    <row r="84" spans="1:7" x14ac:dyDescent="0.2">
      <c r="A84" s="2">
        <v>43344</v>
      </c>
      <c r="B84" s="7">
        <v>2.6478869999999999</v>
      </c>
      <c r="C84" s="7">
        <v>1.3333333333333333</v>
      </c>
      <c r="D84"/>
      <c r="E84" s="104">
        <f t="shared" si="0"/>
        <v>1.3145536666666666</v>
      </c>
    </row>
    <row r="85" spans="1:7" x14ac:dyDescent="0.2">
      <c r="A85" s="2">
        <v>43374</v>
      </c>
      <c r="B85" s="7">
        <v>2.5956920000000001</v>
      </c>
      <c r="C85" s="7">
        <v>1.3333333333333333</v>
      </c>
      <c r="D85"/>
      <c r="E85" s="104">
        <f t="shared" si="0"/>
        <v>1.2623586666666669</v>
      </c>
    </row>
    <row r="86" spans="1:7" x14ac:dyDescent="0.2">
      <c r="A86" s="2">
        <v>43405</v>
      </c>
      <c r="B86" s="7">
        <v>2.509906</v>
      </c>
      <c r="C86" s="7">
        <v>1.3333333333333333</v>
      </c>
      <c r="D86"/>
      <c r="E86" s="104">
        <f t="shared" si="0"/>
        <v>1.1765726666666667</v>
      </c>
    </row>
    <row r="87" spans="1:7" x14ac:dyDescent="0.2">
      <c r="A87" s="2">
        <v>43435</v>
      </c>
      <c r="B87" s="7">
        <v>2.4553120000000002</v>
      </c>
      <c r="C87" s="7">
        <v>1.3333333333333333</v>
      </c>
      <c r="D87"/>
      <c r="E87" s="104">
        <f t="shared" si="0"/>
        <v>1.1219786666666669</v>
      </c>
    </row>
    <row r="88" spans="1:7" x14ac:dyDescent="0.2">
      <c r="A88" s="2">
        <v>43466</v>
      </c>
      <c r="B88" s="7">
        <v>2.4120279999999998</v>
      </c>
      <c r="C88" s="7">
        <v>1.3333333333333333</v>
      </c>
      <c r="D88"/>
      <c r="E88" s="104">
        <f t="shared" si="0"/>
        <v>1.0786946666666666</v>
      </c>
    </row>
    <row r="89" spans="1:7" x14ac:dyDescent="0.2">
      <c r="A89" s="2">
        <v>43497</v>
      </c>
      <c r="B89" s="7">
        <v>2.432315</v>
      </c>
      <c r="C89" s="7">
        <v>1.3333333333333333</v>
      </c>
      <c r="D89"/>
      <c r="E89" s="104">
        <f t="shared" si="0"/>
        <v>1.0989816666666667</v>
      </c>
    </row>
    <row r="90" spans="1:7" x14ac:dyDescent="0.2">
      <c r="A90" s="2">
        <v>43525</v>
      </c>
      <c r="B90" s="7">
        <v>2.5557639999999999</v>
      </c>
      <c r="C90" s="7">
        <v>1.3333333333333333</v>
      </c>
      <c r="D90"/>
      <c r="E90" s="104">
        <f t="shared" si="0"/>
        <v>1.2224306666666667</v>
      </c>
    </row>
    <row r="91" spans="1:7" x14ac:dyDescent="0.2">
      <c r="A91" s="2">
        <v>43556</v>
      </c>
      <c r="B91" s="7">
        <v>2.6333260000000003</v>
      </c>
      <c r="C91" s="7">
        <v>1.3333333333333333</v>
      </c>
      <c r="D91"/>
      <c r="E91" s="104">
        <f t="shared" si="0"/>
        <v>1.299992666666667</v>
      </c>
    </row>
    <row r="92" spans="1:7" x14ac:dyDescent="0.2">
      <c r="A92" s="2">
        <v>43586</v>
      </c>
      <c r="B92" s="7">
        <v>2.6945839999999999</v>
      </c>
      <c r="C92" s="7">
        <v>1.3571428571428572</v>
      </c>
      <c r="D92"/>
      <c r="E92" s="104">
        <f t="shared" ref="E92:E99" si="1">B92-C92</f>
        <v>1.3374411428571427</v>
      </c>
    </row>
    <row r="93" spans="1:7" x14ac:dyDescent="0.2">
      <c r="A93" s="2">
        <v>43617</v>
      </c>
      <c r="B93" s="7">
        <v>2.714305</v>
      </c>
      <c r="C93" s="7">
        <v>1.3571428571428572</v>
      </c>
      <c r="D93"/>
      <c r="E93" s="104">
        <f t="shared" si="1"/>
        <v>1.3571621428571428</v>
      </c>
    </row>
    <row r="94" spans="1:7" x14ac:dyDescent="0.2">
      <c r="A94" s="2">
        <v>43647</v>
      </c>
      <c r="B94" s="7">
        <v>2.7157900000000001</v>
      </c>
      <c r="C94" s="7">
        <v>1.3809523809523809</v>
      </c>
      <c r="D94"/>
      <c r="E94" s="104">
        <f t="shared" si="1"/>
        <v>1.3348376190476192</v>
      </c>
    </row>
    <row r="95" spans="1:7" x14ac:dyDescent="0.2">
      <c r="A95" s="2">
        <v>43678</v>
      </c>
      <c r="B95" s="7">
        <v>2.69421</v>
      </c>
      <c r="C95" s="7">
        <v>1.3809523809523809</v>
      </c>
      <c r="D95"/>
      <c r="E95" s="104">
        <f t="shared" si="1"/>
        <v>1.3132576190476191</v>
      </c>
    </row>
    <row r="96" spans="1:7" x14ac:dyDescent="0.2">
      <c r="A96" s="2">
        <v>43709</v>
      </c>
      <c r="B96" s="7">
        <v>2.6340499999999998</v>
      </c>
      <c r="C96" s="7">
        <v>1.3809523809523809</v>
      </c>
      <c r="D96"/>
      <c r="E96" s="104">
        <f t="shared" si="1"/>
        <v>1.2530976190476188</v>
      </c>
    </row>
    <row r="97" spans="1:5" x14ac:dyDescent="0.2">
      <c r="A97" s="2">
        <v>43739</v>
      </c>
      <c r="B97" s="7">
        <v>2.628549</v>
      </c>
      <c r="C97" s="7">
        <v>1.4285714285714286</v>
      </c>
      <c r="D97"/>
      <c r="E97" s="104">
        <f t="shared" si="1"/>
        <v>1.1999775714285714</v>
      </c>
    </row>
    <row r="98" spans="1:5" x14ac:dyDescent="0.2">
      <c r="A98" s="2">
        <v>43770</v>
      </c>
      <c r="B98" s="7">
        <v>2.582767</v>
      </c>
      <c r="C98" s="7">
        <v>1.4285714285714286</v>
      </c>
      <c r="D98"/>
      <c r="E98" s="104">
        <f t="shared" si="1"/>
        <v>1.1541955714285714</v>
      </c>
    </row>
    <row r="99" spans="1:5" x14ac:dyDescent="0.2">
      <c r="A99" s="84">
        <v>43800</v>
      </c>
      <c r="B99" s="85">
        <v>2.5332980000000003</v>
      </c>
      <c r="C99" s="85">
        <v>1.4285714285714286</v>
      </c>
      <c r="D99" s="12"/>
      <c r="E99" s="105">
        <f t="shared" si="1"/>
        <v>1.1047265714285717</v>
      </c>
    </row>
    <row r="100" spans="1:5" x14ac:dyDescent="0.2">
      <c r="A100" t="s">
        <v>360</v>
      </c>
    </row>
    <row r="101" spans="1:5" x14ac:dyDescent="0.2">
      <c r="A101" s="40" t="s">
        <v>187</v>
      </c>
    </row>
    <row r="102" spans="1:5" x14ac:dyDescent="0.2">
      <c r="A102"/>
    </row>
    <row r="103" spans="1:5" x14ac:dyDescent="0.2">
      <c r="A103" s="6"/>
      <c r="B103" s="6" t="s">
        <v>0</v>
      </c>
    </row>
    <row r="104" spans="1:5" x14ac:dyDescent="0.2">
      <c r="A104" s="3">
        <v>51</v>
      </c>
      <c r="B104">
        <v>0</v>
      </c>
    </row>
    <row r="105" spans="1:5" x14ac:dyDescent="0.2">
      <c r="A105" s="3">
        <v>51</v>
      </c>
      <c r="B105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74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2:O105"/>
  <sheetViews>
    <sheetView workbookViewId="0"/>
  </sheetViews>
  <sheetFormatPr defaultRowHeight="12.75" x14ac:dyDescent="0.2"/>
  <cols>
    <col min="1" max="1" width="9.140625" style="2"/>
    <col min="2" max="4" width="9.140625" style="7"/>
  </cols>
  <sheetData>
    <row r="2" spans="1:15" ht="15.75" x14ac:dyDescent="0.25">
      <c r="A2" s="63" t="s">
        <v>358</v>
      </c>
      <c r="G2" s="1"/>
    </row>
    <row r="3" spans="1:15" x14ac:dyDescent="0.2">
      <c r="A3" s="29" t="s">
        <v>32</v>
      </c>
    </row>
    <row r="12" spans="1:15" x14ac:dyDescent="0.2">
      <c r="O12" s="40" t="s">
        <v>350</v>
      </c>
    </row>
    <row r="25" spans="1:10" x14ac:dyDescent="0.2">
      <c r="B25" s="7" t="s">
        <v>82</v>
      </c>
      <c r="F25" s="126"/>
      <c r="G25" s="126"/>
      <c r="H25" s="126"/>
      <c r="I25" s="126"/>
      <c r="J25" s="126"/>
    </row>
    <row r="26" spans="1:10" x14ac:dyDescent="0.2">
      <c r="B26" s="44"/>
      <c r="C26" s="44" t="s">
        <v>53</v>
      </c>
      <c r="D26"/>
      <c r="E26" s="101" t="s">
        <v>8</v>
      </c>
      <c r="F26" s="126"/>
      <c r="G26" s="126"/>
      <c r="H26" s="126"/>
      <c r="I26" s="126"/>
      <c r="J26" s="126"/>
    </row>
    <row r="27" spans="1:10" x14ac:dyDescent="0.2">
      <c r="A27" s="5" t="s">
        <v>2</v>
      </c>
      <c r="B27" s="45" t="s">
        <v>19</v>
      </c>
      <c r="C27" s="45" t="s">
        <v>54</v>
      </c>
      <c r="D27"/>
      <c r="E27" s="102" t="s">
        <v>101</v>
      </c>
      <c r="F27" s="126"/>
      <c r="G27" s="126"/>
      <c r="H27" s="126"/>
      <c r="I27" s="126"/>
      <c r="J27" s="126"/>
    </row>
    <row r="28" spans="1:10" x14ac:dyDescent="0.2">
      <c r="A28" s="2">
        <v>41640</v>
      </c>
      <c r="B28" s="7">
        <v>3.8932500000000001</v>
      </c>
      <c r="C28" s="7">
        <v>2.2280952380952379</v>
      </c>
      <c r="D28"/>
      <c r="E28" s="103">
        <f>B28-C28</f>
        <v>1.6651547619047622</v>
      </c>
      <c r="F28" s="10"/>
      <c r="G28" s="2"/>
    </row>
    <row r="29" spans="1:10" x14ac:dyDescent="0.2">
      <c r="A29" s="2">
        <v>41671</v>
      </c>
      <c r="B29" s="7">
        <v>3.9835000000000003</v>
      </c>
      <c r="C29" s="7">
        <v>2.3657142857142857</v>
      </c>
      <c r="D29"/>
      <c r="E29" s="104">
        <f t="shared" ref="E29:E92" si="0">B29-C29</f>
        <v>1.6177857142857146</v>
      </c>
    </row>
    <row r="30" spans="1:10" x14ac:dyDescent="0.2">
      <c r="A30" s="2">
        <v>41699</v>
      </c>
      <c r="B30" s="7">
        <v>4.0006000000000004</v>
      </c>
      <c r="C30" s="7">
        <v>2.3830952380952382</v>
      </c>
      <c r="D30"/>
      <c r="E30" s="104">
        <f t="shared" si="0"/>
        <v>1.6175047619047622</v>
      </c>
    </row>
    <row r="31" spans="1:10" x14ac:dyDescent="0.2">
      <c r="A31" s="2">
        <v>41730</v>
      </c>
      <c r="B31" s="7">
        <v>3.9642500000000003</v>
      </c>
      <c r="C31" s="7">
        <v>2.3845238095238095</v>
      </c>
      <c r="D31"/>
      <c r="E31" s="104">
        <f t="shared" si="0"/>
        <v>1.5797261904761908</v>
      </c>
    </row>
    <row r="32" spans="1:10" x14ac:dyDescent="0.2">
      <c r="A32" s="2">
        <v>41760</v>
      </c>
      <c r="B32" s="7">
        <v>3.9427499999999998</v>
      </c>
      <c r="C32" s="7">
        <v>2.3954761904761903</v>
      </c>
      <c r="D32"/>
      <c r="E32" s="104">
        <f t="shared" si="0"/>
        <v>1.5472738095238094</v>
      </c>
    </row>
    <row r="33" spans="1:5" x14ac:dyDescent="0.2">
      <c r="A33" s="2">
        <v>41791</v>
      </c>
      <c r="B33" s="7">
        <v>3.9062000000000001</v>
      </c>
      <c r="C33" s="7">
        <v>2.4407142857142858</v>
      </c>
      <c r="D33"/>
      <c r="E33" s="104">
        <f t="shared" si="0"/>
        <v>1.4654857142857143</v>
      </c>
    </row>
    <row r="34" spans="1:5" x14ac:dyDescent="0.2">
      <c r="A34" s="2">
        <v>41821</v>
      </c>
      <c r="B34" s="7">
        <v>3.8835000000000002</v>
      </c>
      <c r="C34" s="7">
        <v>2.41</v>
      </c>
      <c r="D34"/>
      <c r="E34" s="104">
        <f t="shared" si="0"/>
        <v>1.4735</v>
      </c>
    </row>
    <row r="35" spans="1:5" x14ac:dyDescent="0.2">
      <c r="A35" s="2">
        <v>41852</v>
      </c>
      <c r="B35" s="7">
        <v>3.8380000000000001</v>
      </c>
      <c r="C35" s="7">
        <v>2.2764285714285712</v>
      </c>
      <c r="D35"/>
      <c r="E35" s="104">
        <f t="shared" si="0"/>
        <v>1.5615714285714288</v>
      </c>
    </row>
    <row r="36" spans="1:5" x14ac:dyDescent="0.2">
      <c r="A36" s="2">
        <v>41883</v>
      </c>
      <c r="B36" s="7">
        <v>3.7924000000000002</v>
      </c>
      <c r="C36" s="7">
        <v>2.1966666666666668</v>
      </c>
      <c r="D36"/>
      <c r="E36" s="104">
        <f t="shared" si="0"/>
        <v>1.5957333333333334</v>
      </c>
    </row>
    <row r="37" spans="1:5" x14ac:dyDescent="0.2">
      <c r="A37" s="2">
        <v>41913</v>
      </c>
      <c r="B37" s="7">
        <v>3.6805000000000003</v>
      </c>
      <c r="C37" s="7">
        <v>2.0235714285714286</v>
      </c>
      <c r="D37"/>
      <c r="E37" s="104">
        <f t="shared" si="0"/>
        <v>1.6569285714285718</v>
      </c>
    </row>
    <row r="38" spans="1:5" x14ac:dyDescent="0.2">
      <c r="A38" s="2">
        <v>41944</v>
      </c>
      <c r="B38" s="7">
        <v>3.6472500000000001</v>
      </c>
      <c r="C38" s="7">
        <v>1.8014285714285714</v>
      </c>
      <c r="D38"/>
      <c r="E38" s="104">
        <f t="shared" si="0"/>
        <v>1.8458214285714287</v>
      </c>
    </row>
    <row r="39" spans="1:5" x14ac:dyDescent="0.2">
      <c r="A39" s="2">
        <v>41974</v>
      </c>
      <c r="B39" s="7">
        <v>3.4106000000000001</v>
      </c>
      <c r="C39" s="7">
        <v>1.4452380952380952</v>
      </c>
      <c r="D39"/>
      <c r="E39" s="104">
        <f t="shared" si="0"/>
        <v>1.9653619047619049</v>
      </c>
    </row>
    <row r="40" spans="1:5" x14ac:dyDescent="0.2">
      <c r="A40" s="2">
        <v>42005</v>
      </c>
      <c r="B40" s="7">
        <v>2.9972500000000002</v>
      </c>
      <c r="C40" s="7">
        <v>1.1190476190476191</v>
      </c>
      <c r="D40"/>
      <c r="E40" s="104">
        <f t="shared" si="0"/>
        <v>1.8782023809523811</v>
      </c>
    </row>
    <row r="41" spans="1:5" x14ac:dyDescent="0.2">
      <c r="A41" s="2">
        <v>42036</v>
      </c>
      <c r="B41" s="7">
        <v>2.8577499999999998</v>
      </c>
      <c r="C41" s="7">
        <v>1.1647619047619047</v>
      </c>
      <c r="D41"/>
      <c r="E41" s="104">
        <f t="shared" si="0"/>
        <v>1.6929880952380951</v>
      </c>
    </row>
    <row r="42" spans="1:5" x14ac:dyDescent="0.2">
      <c r="A42" s="2">
        <v>42064</v>
      </c>
      <c r="B42" s="7">
        <v>2.8969999999999998</v>
      </c>
      <c r="C42" s="7">
        <v>1.1426190476190476</v>
      </c>
      <c r="D42"/>
      <c r="E42" s="104">
        <f t="shared" si="0"/>
        <v>1.7543809523809522</v>
      </c>
    </row>
    <row r="43" spans="1:5" x14ac:dyDescent="0.2">
      <c r="A43" s="2">
        <v>42095</v>
      </c>
      <c r="B43" s="7">
        <v>2.7822500000000003</v>
      </c>
      <c r="C43" s="7">
        <v>1.2740476190476191</v>
      </c>
      <c r="D43"/>
      <c r="E43" s="104">
        <f t="shared" si="0"/>
        <v>1.5082023809523812</v>
      </c>
    </row>
    <row r="44" spans="1:5" x14ac:dyDescent="0.2">
      <c r="A44" s="2">
        <v>42125</v>
      </c>
      <c r="B44" s="7">
        <v>2.8875000000000002</v>
      </c>
      <c r="C44" s="7">
        <v>1.3964285714285714</v>
      </c>
      <c r="D44"/>
      <c r="E44" s="104">
        <f t="shared" si="0"/>
        <v>1.4910714285714288</v>
      </c>
    </row>
    <row r="45" spans="1:5" x14ac:dyDescent="0.2">
      <c r="A45" s="2">
        <v>42156</v>
      </c>
      <c r="B45" s="7">
        <v>2.8730000000000002</v>
      </c>
      <c r="C45" s="7">
        <v>1.4314285714285715</v>
      </c>
      <c r="D45"/>
      <c r="E45" s="104">
        <f t="shared" si="0"/>
        <v>1.4415714285714287</v>
      </c>
    </row>
    <row r="46" spans="1:5" x14ac:dyDescent="0.2">
      <c r="A46" s="2">
        <v>42186</v>
      </c>
      <c r="B46" s="7">
        <v>2.78775</v>
      </c>
      <c r="C46" s="7">
        <v>1.2714285714285714</v>
      </c>
      <c r="D46"/>
      <c r="E46" s="104">
        <f t="shared" si="0"/>
        <v>1.5163214285714286</v>
      </c>
    </row>
    <row r="47" spans="1:5" x14ac:dyDescent="0.2">
      <c r="A47" s="2">
        <v>42217</v>
      </c>
      <c r="B47" s="7">
        <v>2.5950000000000002</v>
      </c>
      <c r="C47" s="7">
        <v>1.0707142857142857</v>
      </c>
      <c r="D47"/>
      <c r="E47" s="104">
        <f t="shared" si="0"/>
        <v>1.5242857142857145</v>
      </c>
    </row>
    <row r="48" spans="1:5" x14ac:dyDescent="0.2">
      <c r="A48" s="2">
        <v>42248</v>
      </c>
      <c r="B48" s="7">
        <v>2.5049999999999999</v>
      </c>
      <c r="C48" s="7">
        <v>1.0566666666666666</v>
      </c>
      <c r="D48"/>
      <c r="E48" s="104">
        <f t="shared" si="0"/>
        <v>1.4483333333333333</v>
      </c>
    </row>
    <row r="49" spans="1:5" x14ac:dyDescent="0.2">
      <c r="A49" s="2">
        <v>42278</v>
      </c>
      <c r="B49" s="7">
        <v>2.51925</v>
      </c>
      <c r="C49" s="7">
        <v>1.065952380952381</v>
      </c>
      <c r="D49"/>
      <c r="E49" s="104">
        <f t="shared" si="0"/>
        <v>1.453297619047619</v>
      </c>
    </row>
    <row r="50" spans="1:5" x14ac:dyDescent="0.2">
      <c r="A50" s="2">
        <v>42309</v>
      </c>
      <c r="B50" s="7">
        <v>2.4670000000000001</v>
      </c>
      <c r="C50" s="7">
        <v>0.98642857142857143</v>
      </c>
      <c r="D50"/>
      <c r="E50" s="104">
        <f t="shared" si="0"/>
        <v>1.4805714285714286</v>
      </c>
    </row>
    <row r="51" spans="1:5" x14ac:dyDescent="0.2">
      <c r="A51" s="2">
        <v>42339</v>
      </c>
      <c r="B51" s="7">
        <v>2.3090000000000002</v>
      </c>
      <c r="C51" s="7">
        <v>0.84833333333333349</v>
      </c>
      <c r="D51"/>
      <c r="E51" s="104">
        <f t="shared" si="0"/>
        <v>1.4606666666666666</v>
      </c>
    </row>
    <row r="52" spans="1:5" x14ac:dyDescent="0.2">
      <c r="A52" s="2">
        <v>42370</v>
      </c>
      <c r="B52" s="7">
        <v>2.1427499999999999</v>
      </c>
      <c r="C52" s="7">
        <v>0.71404761904761904</v>
      </c>
      <c r="D52"/>
      <c r="E52" s="104">
        <f t="shared" si="0"/>
        <v>1.4287023809523809</v>
      </c>
    </row>
    <row r="53" spans="1:5" x14ac:dyDescent="0.2">
      <c r="A53" s="2">
        <v>42401</v>
      </c>
      <c r="B53" s="7">
        <v>1.9982</v>
      </c>
      <c r="C53" s="7">
        <v>0.67928571428571427</v>
      </c>
      <c r="D53"/>
      <c r="E53" s="104">
        <f t="shared" si="0"/>
        <v>1.3189142857142857</v>
      </c>
    </row>
    <row r="54" spans="1:5" x14ac:dyDescent="0.2">
      <c r="A54" s="2">
        <v>42430</v>
      </c>
      <c r="B54" s="7">
        <v>2.09</v>
      </c>
      <c r="C54" s="7">
        <v>0.8052380952380952</v>
      </c>
      <c r="D54"/>
      <c r="E54" s="104">
        <f t="shared" si="0"/>
        <v>1.2847619047619045</v>
      </c>
    </row>
    <row r="55" spans="1:5" x14ac:dyDescent="0.2">
      <c r="A55" s="2">
        <v>42461</v>
      </c>
      <c r="B55" s="7">
        <v>2.1515</v>
      </c>
      <c r="C55" s="7">
        <v>0.89785714285714291</v>
      </c>
      <c r="D55"/>
      <c r="E55" s="104">
        <f t="shared" si="0"/>
        <v>1.2536428571428571</v>
      </c>
    </row>
    <row r="56" spans="1:5" x14ac:dyDescent="0.2">
      <c r="A56" s="2">
        <v>42491</v>
      </c>
      <c r="B56" s="7">
        <v>2.3146</v>
      </c>
      <c r="C56" s="7">
        <v>1.0209523809523811</v>
      </c>
      <c r="D56"/>
      <c r="E56" s="104">
        <f t="shared" si="0"/>
        <v>1.2936476190476189</v>
      </c>
    </row>
    <row r="57" spans="1:5" x14ac:dyDescent="0.2">
      <c r="A57" s="2">
        <v>42522</v>
      </c>
      <c r="B57" s="7">
        <v>2.4224999999999999</v>
      </c>
      <c r="C57" s="7">
        <v>1.0942857142857143</v>
      </c>
      <c r="D57"/>
      <c r="E57" s="104">
        <f t="shared" si="0"/>
        <v>1.3282142857142856</v>
      </c>
    </row>
    <row r="58" spans="1:5" x14ac:dyDescent="0.2">
      <c r="A58" s="2">
        <v>42552</v>
      </c>
      <c r="B58" s="7">
        <v>2.4045000000000001</v>
      </c>
      <c r="C58" s="7">
        <v>1.03</v>
      </c>
      <c r="D58"/>
      <c r="E58" s="104">
        <f t="shared" si="0"/>
        <v>1.3745000000000001</v>
      </c>
    </row>
    <row r="59" spans="1:5" x14ac:dyDescent="0.2">
      <c r="A59" s="2">
        <v>42583</v>
      </c>
      <c r="B59" s="7">
        <v>2.3506</v>
      </c>
      <c r="C59" s="7">
        <v>1.0166666666666666</v>
      </c>
      <c r="D59"/>
      <c r="E59" s="104">
        <f t="shared" si="0"/>
        <v>1.3339333333333334</v>
      </c>
    </row>
    <row r="60" spans="1:5" x14ac:dyDescent="0.2">
      <c r="A60" s="2">
        <v>42614</v>
      </c>
      <c r="B60" s="7">
        <v>2.39425</v>
      </c>
      <c r="C60" s="7">
        <v>1.0173809523809523</v>
      </c>
      <c r="D60"/>
      <c r="E60" s="104">
        <f t="shared" si="0"/>
        <v>1.3768690476190477</v>
      </c>
    </row>
    <row r="61" spans="1:5" x14ac:dyDescent="0.2">
      <c r="A61" s="2">
        <v>42644</v>
      </c>
      <c r="B61" s="7">
        <v>2.4544000000000001</v>
      </c>
      <c r="C61" s="7">
        <v>1.1154761904761905</v>
      </c>
      <c r="D61"/>
      <c r="E61" s="104">
        <f t="shared" si="0"/>
        <v>1.3389238095238096</v>
      </c>
    </row>
    <row r="62" spans="1:5" x14ac:dyDescent="0.2">
      <c r="A62" s="2">
        <v>42675</v>
      </c>
      <c r="B62" s="7">
        <v>2.4384999999999999</v>
      </c>
      <c r="C62" s="7">
        <v>1.049047619047619</v>
      </c>
      <c r="D62"/>
      <c r="E62" s="104">
        <f t="shared" si="0"/>
        <v>1.3894523809523809</v>
      </c>
    </row>
    <row r="63" spans="1:5" x14ac:dyDescent="0.2">
      <c r="A63" s="2">
        <v>42705</v>
      </c>
      <c r="B63" s="7">
        <v>2.5099999999999998</v>
      </c>
      <c r="C63" s="7">
        <v>1.1585714285714286</v>
      </c>
      <c r="D63"/>
      <c r="E63" s="104">
        <f t="shared" si="0"/>
        <v>1.3514285714285712</v>
      </c>
    </row>
    <row r="64" spans="1:5" x14ac:dyDescent="0.2">
      <c r="A64" s="2">
        <v>42736</v>
      </c>
      <c r="B64" s="7">
        <v>2.5798000000000001</v>
      </c>
      <c r="C64" s="7">
        <v>1.1902380952380953</v>
      </c>
      <c r="D64"/>
      <c r="E64" s="104">
        <f t="shared" si="0"/>
        <v>1.3895619047619048</v>
      </c>
    </row>
    <row r="65" spans="1:5" x14ac:dyDescent="0.2">
      <c r="A65" s="2">
        <v>42767</v>
      </c>
      <c r="B65" s="7">
        <v>2.5680000000000001</v>
      </c>
      <c r="C65" s="7">
        <v>1.22</v>
      </c>
      <c r="D65"/>
      <c r="E65" s="104">
        <f t="shared" si="0"/>
        <v>1.3480000000000001</v>
      </c>
    </row>
    <row r="66" spans="1:5" x14ac:dyDescent="0.2">
      <c r="A66" s="2">
        <v>42795</v>
      </c>
      <c r="B66" s="7">
        <v>2.5535000000000001</v>
      </c>
      <c r="C66" s="7">
        <v>1.1583333333333334</v>
      </c>
      <c r="D66"/>
      <c r="E66" s="104">
        <f t="shared" si="0"/>
        <v>1.3951666666666667</v>
      </c>
    </row>
    <row r="67" spans="1:5" x14ac:dyDescent="0.2">
      <c r="A67" s="2">
        <v>42826</v>
      </c>
      <c r="B67" s="7">
        <v>2.5825</v>
      </c>
      <c r="C67" s="7">
        <v>1.1778571428571429</v>
      </c>
      <c r="D67"/>
      <c r="E67" s="104">
        <f t="shared" si="0"/>
        <v>1.4046428571428571</v>
      </c>
    </row>
    <row r="68" spans="1:5" x14ac:dyDescent="0.2">
      <c r="A68" s="2">
        <v>42856</v>
      </c>
      <c r="B68" s="7">
        <v>2.5604</v>
      </c>
      <c r="C68" s="7">
        <v>1.1509523809523809</v>
      </c>
      <c r="D68"/>
      <c r="E68" s="104">
        <f t="shared" si="0"/>
        <v>1.4094476190476191</v>
      </c>
    </row>
    <row r="69" spans="1:5" x14ac:dyDescent="0.2">
      <c r="A69" s="2">
        <v>42887</v>
      </c>
      <c r="B69" s="7">
        <v>2.5105</v>
      </c>
      <c r="C69" s="7">
        <v>1.0754761904761905</v>
      </c>
      <c r="D69"/>
      <c r="E69" s="104">
        <f t="shared" si="0"/>
        <v>1.4350238095238095</v>
      </c>
    </row>
    <row r="70" spans="1:5" x14ac:dyDescent="0.2">
      <c r="A70" s="2">
        <v>42917</v>
      </c>
      <c r="B70" s="7">
        <v>2.4964</v>
      </c>
      <c r="C70" s="7">
        <v>1.1028571428571428</v>
      </c>
      <c r="D70"/>
      <c r="E70" s="104">
        <f t="shared" si="0"/>
        <v>1.3935428571428572</v>
      </c>
    </row>
    <row r="71" spans="1:5" x14ac:dyDescent="0.2">
      <c r="A71" s="2">
        <v>42948</v>
      </c>
      <c r="B71" s="7">
        <v>2.5950000000000002</v>
      </c>
      <c r="C71" s="7">
        <v>1.1473809523809524</v>
      </c>
      <c r="D71"/>
      <c r="E71" s="104">
        <f t="shared" si="0"/>
        <v>1.4476190476190478</v>
      </c>
    </row>
    <row r="72" spans="1:5" x14ac:dyDescent="0.2">
      <c r="A72" s="2">
        <v>42979</v>
      </c>
      <c r="B72" s="7">
        <v>2.7847500000000003</v>
      </c>
      <c r="C72" s="7">
        <v>1.2092857142857143</v>
      </c>
      <c r="D72"/>
      <c r="E72" s="104">
        <f t="shared" si="0"/>
        <v>1.575464285714286</v>
      </c>
    </row>
    <row r="73" spans="1:5" x14ac:dyDescent="0.2">
      <c r="A73" s="2">
        <v>43009</v>
      </c>
      <c r="B73" s="7">
        <v>2.7942</v>
      </c>
      <c r="C73" s="7">
        <v>1.2585714285714287</v>
      </c>
      <c r="D73"/>
      <c r="E73" s="104">
        <f t="shared" si="0"/>
        <v>1.5356285714285713</v>
      </c>
    </row>
    <row r="74" spans="1:5" x14ac:dyDescent="0.2">
      <c r="A74" s="2">
        <v>43040</v>
      </c>
      <c r="B74" s="7">
        <v>2.9087499999999999</v>
      </c>
      <c r="C74" s="7">
        <v>1.375</v>
      </c>
      <c r="D74"/>
      <c r="E74" s="104">
        <f t="shared" si="0"/>
        <v>1.5337499999999999</v>
      </c>
    </row>
    <row r="75" spans="1:5" x14ac:dyDescent="0.2">
      <c r="A75" s="2">
        <v>43070</v>
      </c>
      <c r="B75" s="7">
        <v>2.9089999999999998</v>
      </c>
      <c r="C75" s="7">
        <v>1.4173809523809524</v>
      </c>
      <c r="D75"/>
      <c r="E75" s="104">
        <f t="shared" si="0"/>
        <v>1.4916190476190474</v>
      </c>
    </row>
    <row r="76" spans="1:5" x14ac:dyDescent="0.2">
      <c r="A76" s="2">
        <v>43101</v>
      </c>
      <c r="B76" s="7">
        <v>3.0183999999999997</v>
      </c>
      <c r="C76" s="7">
        <v>1.4928095238095238</v>
      </c>
      <c r="D76"/>
      <c r="E76" s="104">
        <f t="shared" si="0"/>
        <v>1.5255904761904759</v>
      </c>
    </row>
    <row r="77" spans="1:5" x14ac:dyDescent="0.2">
      <c r="A77" s="2">
        <v>43132</v>
      </c>
      <c r="B77" s="7">
        <v>3.04575</v>
      </c>
      <c r="C77" s="7">
        <v>1.457857142857143</v>
      </c>
      <c r="D77"/>
      <c r="E77" s="104">
        <f t="shared" si="0"/>
        <v>1.587892857142857</v>
      </c>
    </row>
    <row r="78" spans="1:5" x14ac:dyDescent="0.2">
      <c r="A78" s="2">
        <v>43160</v>
      </c>
      <c r="B78" s="7">
        <v>2.9874999999999998</v>
      </c>
      <c r="C78" s="7">
        <v>1.4695238095238095</v>
      </c>
      <c r="D78"/>
      <c r="E78" s="104">
        <f t="shared" si="0"/>
        <v>1.5179761904761904</v>
      </c>
    </row>
    <row r="79" spans="1:5" x14ac:dyDescent="0.2">
      <c r="A79" s="2">
        <v>43191</v>
      </c>
      <c r="B79" s="7">
        <v>2.95729</v>
      </c>
      <c r="C79" s="7">
        <v>1.4523809523809523</v>
      </c>
      <c r="D79"/>
      <c r="E79" s="104">
        <f t="shared" si="0"/>
        <v>1.5049090476190476</v>
      </c>
    </row>
    <row r="80" spans="1:5" x14ac:dyDescent="0.2">
      <c r="A80" s="2">
        <v>43221</v>
      </c>
      <c r="B80" s="7">
        <v>2.9311829999999999</v>
      </c>
      <c r="C80" s="7">
        <v>1.4047619047619047</v>
      </c>
      <c r="D80"/>
      <c r="E80" s="104">
        <f t="shared" si="0"/>
        <v>1.5264210952380952</v>
      </c>
    </row>
    <row r="81" spans="1:7" x14ac:dyDescent="0.2">
      <c r="A81" s="2">
        <v>43252</v>
      </c>
      <c r="B81" s="7">
        <v>2.9251029999999996</v>
      </c>
      <c r="C81" s="7">
        <v>1.3809523809523809</v>
      </c>
      <c r="D81"/>
      <c r="E81" s="104">
        <f t="shared" si="0"/>
        <v>1.5441506190476186</v>
      </c>
    </row>
    <row r="82" spans="1:7" x14ac:dyDescent="0.2">
      <c r="A82" s="2">
        <v>43282</v>
      </c>
      <c r="B82" s="7">
        <v>2.8977900000000001</v>
      </c>
      <c r="C82" s="7">
        <v>1.3571428571428572</v>
      </c>
      <c r="D82"/>
      <c r="E82" s="104">
        <f t="shared" si="0"/>
        <v>1.5406471428571429</v>
      </c>
      <c r="F82" s="11"/>
      <c r="G82" s="11"/>
    </row>
    <row r="83" spans="1:7" x14ac:dyDescent="0.2">
      <c r="A83" s="2">
        <v>43313</v>
      </c>
      <c r="B83" s="7">
        <v>2.8854340000000001</v>
      </c>
      <c r="C83" s="7">
        <v>1.3333333333333333</v>
      </c>
      <c r="D83"/>
      <c r="E83" s="104">
        <f t="shared" si="0"/>
        <v>1.5521006666666668</v>
      </c>
    </row>
    <row r="84" spans="1:7" x14ac:dyDescent="0.2">
      <c r="A84" s="2">
        <v>43344</v>
      </c>
      <c r="B84" s="7">
        <v>2.9123039999999998</v>
      </c>
      <c r="C84" s="7">
        <v>1.3333333333333333</v>
      </c>
      <c r="D84"/>
      <c r="E84" s="104">
        <f t="shared" si="0"/>
        <v>1.5789706666666665</v>
      </c>
    </row>
    <row r="85" spans="1:7" x14ac:dyDescent="0.2">
      <c r="A85" s="2">
        <v>43374</v>
      </c>
      <c r="B85" s="7">
        <v>2.8994879999999998</v>
      </c>
      <c r="C85" s="7">
        <v>1.3333333333333333</v>
      </c>
      <c r="D85"/>
      <c r="E85" s="104">
        <f t="shared" si="0"/>
        <v>1.5661546666666666</v>
      </c>
    </row>
    <row r="86" spans="1:7" x14ac:dyDescent="0.2">
      <c r="A86" s="2">
        <v>43405</v>
      </c>
      <c r="B86" s="7">
        <v>2.9093110000000002</v>
      </c>
      <c r="C86" s="7">
        <v>1.3333333333333333</v>
      </c>
      <c r="D86"/>
      <c r="E86" s="104">
        <f t="shared" si="0"/>
        <v>1.5759776666666669</v>
      </c>
    </row>
    <row r="87" spans="1:7" x14ac:dyDescent="0.2">
      <c r="A87" s="2">
        <v>43435</v>
      </c>
      <c r="B87" s="7">
        <v>2.8833390000000003</v>
      </c>
      <c r="C87" s="7">
        <v>1.3333333333333333</v>
      </c>
      <c r="D87"/>
      <c r="E87" s="104">
        <f t="shared" si="0"/>
        <v>1.5500056666666671</v>
      </c>
    </row>
    <row r="88" spans="1:7" x14ac:dyDescent="0.2">
      <c r="A88" s="2">
        <v>43466</v>
      </c>
      <c r="B88" s="7">
        <v>2.8428820000000004</v>
      </c>
      <c r="C88" s="7">
        <v>1.3333333333333333</v>
      </c>
      <c r="D88"/>
      <c r="E88" s="104">
        <f t="shared" si="0"/>
        <v>1.5095486666666671</v>
      </c>
    </row>
    <row r="89" spans="1:7" x14ac:dyDescent="0.2">
      <c r="A89" s="2">
        <v>43497</v>
      </c>
      <c r="B89" s="7">
        <v>2.7944819999999999</v>
      </c>
      <c r="C89" s="7">
        <v>1.3333333333333333</v>
      </c>
      <c r="D89"/>
      <c r="E89" s="104">
        <f t="shared" si="0"/>
        <v>1.4611486666666667</v>
      </c>
    </row>
    <row r="90" spans="1:7" x14ac:dyDescent="0.2">
      <c r="A90" s="2">
        <v>43525</v>
      </c>
      <c r="B90" s="7">
        <v>2.8434200000000001</v>
      </c>
      <c r="C90" s="7">
        <v>1.3333333333333333</v>
      </c>
      <c r="D90"/>
      <c r="E90" s="104">
        <f t="shared" si="0"/>
        <v>1.5100866666666668</v>
      </c>
    </row>
    <row r="91" spans="1:7" x14ac:dyDescent="0.2">
      <c r="A91" s="2">
        <v>43556</v>
      </c>
      <c r="B91" s="7">
        <v>2.8400060000000003</v>
      </c>
      <c r="C91" s="7">
        <v>1.3333333333333333</v>
      </c>
      <c r="D91"/>
      <c r="E91" s="104">
        <f t="shared" si="0"/>
        <v>1.506672666666667</v>
      </c>
    </row>
    <row r="92" spans="1:7" x14ac:dyDescent="0.2">
      <c r="A92" s="2">
        <v>43586</v>
      </c>
      <c r="B92" s="7">
        <v>2.8533710000000001</v>
      </c>
      <c r="C92" s="7">
        <v>1.3571428571428572</v>
      </c>
      <c r="D92"/>
      <c r="E92" s="104">
        <f t="shared" si="0"/>
        <v>1.4962281428571429</v>
      </c>
    </row>
    <row r="93" spans="1:7" x14ac:dyDescent="0.2">
      <c r="A93" s="2">
        <v>43617</v>
      </c>
      <c r="B93" s="7">
        <v>2.878533</v>
      </c>
      <c r="C93" s="7">
        <v>1.3571428571428572</v>
      </c>
      <c r="D93"/>
      <c r="E93" s="104">
        <f t="shared" ref="E93:E99" si="1">B93-C93</f>
        <v>1.5213901428571428</v>
      </c>
    </row>
    <row r="94" spans="1:7" x14ac:dyDescent="0.2">
      <c r="A94" s="2">
        <v>43647</v>
      </c>
      <c r="B94" s="7">
        <v>2.8922680000000001</v>
      </c>
      <c r="C94" s="7">
        <v>1.3809523809523809</v>
      </c>
      <c r="D94"/>
      <c r="E94" s="104">
        <f t="shared" si="1"/>
        <v>1.5113156190476191</v>
      </c>
    </row>
    <row r="95" spans="1:7" x14ac:dyDescent="0.2">
      <c r="A95" s="2">
        <v>43678</v>
      </c>
      <c r="B95" s="7">
        <v>2.9115710000000004</v>
      </c>
      <c r="C95" s="7">
        <v>1.3809523809523809</v>
      </c>
      <c r="D95"/>
      <c r="E95" s="104">
        <f t="shared" si="1"/>
        <v>1.5306186190476194</v>
      </c>
    </row>
    <row r="96" spans="1:7" x14ac:dyDescent="0.2">
      <c r="A96" s="2">
        <v>43709</v>
      </c>
      <c r="B96" s="7">
        <v>2.9532769999999999</v>
      </c>
      <c r="C96" s="7">
        <v>1.3809523809523809</v>
      </c>
      <c r="D96"/>
      <c r="E96" s="104">
        <f t="shared" si="1"/>
        <v>1.572324619047619</v>
      </c>
    </row>
    <row r="97" spans="1:5" x14ac:dyDescent="0.2">
      <c r="A97" s="2">
        <v>43739</v>
      </c>
      <c r="B97" s="7">
        <v>2.9737849999999999</v>
      </c>
      <c r="C97" s="7">
        <v>1.4285714285714286</v>
      </c>
      <c r="D97"/>
      <c r="E97" s="104">
        <f t="shared" si="1"/>
        <v>1.5452135714285713</v>
      </c>
    </row>
    <row r="98" spans="1:5" x14ac:dyDescent="0.2">
      <c r="A98" s="2">
        <v>43770</v>
      </c>
      <c r="B98" s="7">
        <v>2.9973520000000002</v>
      </c>
      <c r="C98" s="7">
        <v>1.4285714285714286</v>
      </c>
      <c r="D98"/>
      <c r="E98" s="104">
        <f t="shared" si="1"/>
        <v>1.5687805714285716</v>
      </c>
    </row>
    <row r="99" spans="1:5" x14ac:dyDescent="0.2">
      <c r="A99" s="84">
        <v>43800</v>
      </c>
      <c r="B99" s="85">
        <v>2.9787430000000001</v>
      </c>
      <c r="C99" s="85">
        <v>1.4285714285714286</v>
      </c>
      <c r="D99" s="12"/>
      <c r="E99" s="105">
        <f t="shared" si="1"/>
        <v>1.5501715714285715</v>
      </c>
    </row>
    <row r="100" spans="1:5" x14ac:dyDescent="0.2">
      <c r="A100" t="s">
        <v>360</v>
      </c>
    </row>
    <row r="101" spans="1:5" x14ac:dyDescent="0.2">
      <c r="A101" s="40" t="s">
        <v>187</v>
      </c>
    </row>
    <row r="102" spans="1:5" x14ac:dyDescent="0.2">
      <c r="A102"/>
    </row>
    <row r="103" spans="1:5" x14ac:dyDescent="0.2">
      <c r="A103" s="6"/>
      <c r="B103" s="6" t="s">
        <v>0</v>
      </c>
    </row>
    <row r="104" spans="1:5" x14ac:dyDescent="0.2">
      <c r="A104" s="3">
        <v>51</v>
      </c>
      <c r="B104">
        <v>0</v>
      </c>
    </row>
    <row r="105" spans="1:5" x14ac:dyDescent="0.2">
      <c r="A105" s="3">
        <v>51</v>
      </c>
      <c r="B105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74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pageSetUpPr fitToPage="1"/>
  </sheetPr>
  <dimension ref="A2:M86"/>
  <sheetViews>
    <sheetView workbookViewId="0"/>
  </sheetViews>
  <sheetFormatPr defaultRowHeight="12.75" x14ac:dyDescent="0.2"/>
  <cols>
    <col min="10" max="11" width="9.140625" hidden="1" customWidth="1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1" x14ac:dyDescent="0.2">
      <c r="B25" s="64" t="s">
        <v>83</v>
      </c>
      <c r="C25" s="65"/>
      <c r="D25" s="65"/>
      <c r="E25" s="65"/>
      <c r="F25" s="65"/>
    </row>
    <row r="26" spans="2:11" x14ac:dyDescent="0.2">
      <c r="B26" s="64" t="s">
        <v>84</v>
      </c>
      <c r="C26" s="65"/>
      <c r="D26" s="65"/>
      <c r="E26" s="65"/>
      <c r="F26" s="65"/>
      <c r="H26" s="199">
        <v>0.95</v>
      </c>
      <c r="I26" s="199"/>
      <c r="J26" s="202"/>
      <c r="K26" s="202"/>
    </row>
    <row r="27" spans="2:11" x14ac:dyDescent="0.2">
      <c r="B27" s="66"/>
      <c r="C27" s="66" t="s">
        <v>85</v>
      </c>
      <c r="D27" s="66" t="s">
        <v>86</v>
      </c>
      <c r="E27" s="66" t="s">
        <v>87</v>
      </c>
      <c r="F27" s="66" t="s">
        <v>88</v>
      </c>
      <c r="G27" s="66" t="s">
        <v>89</v>
      </c>
      <c r="H27" s="200" t="s">
        <v>90</v>
      </c>
      <c r="I27" s="200"/>
      <c r="J27" s="203"/>
      <c r="K27" s="203"/>
    </row>
    <row r="28" spans="2:11" x14ac:dyDescent="0.2">
      <c r="B28" s="67" t="s">
        <v>2</v>
      </c>
      <c r="C28" s="67" t="s">
        <v>8</v>
      </c>
      <c r="D28" s="67" t="s">
        <v>0</v>
      </c>
      <c r="E28" s="67" t="s">
        <v>8</v>
      </c>
      <c r="F28" s="68" t="s">
        <v>91</v>
      </c>
      <c r="G28" s="69" t="s">
        <v>92</v>
      </c>
      <c r="H28" s="69" t="s">
        <v>93</v>
      </c>
      <c r="I28" s="69" t="s">
        <v>63</v>
      </c>
      <c r="J28" s="148"/>
      <c r="K28" s="148"/>
    </row>
    <row r="29" spans="2:11" x14ac:dyDescent="0.2">
      <c r="B29" s="163">
        <v>42736</v>
      </c>
      <c r="C29" s="162">
        <v>3.3039999999999998</v>
      </c>
      <c r="D29" s="162" t="e">
        <v>#N/A</v>
      </c>
      <c r="E29" s="162" t="e">
        <v>#N/A</v>
      </c>
      <c r="F29" s="164" t="e">
        <v>#N/A</v>
      </c>
      <c r="G29" s="165" t="e">
        <v>#N/A</v>
      </c>
      <c r="H29" s="162" t="e">
        <f>$E29*EXP((+NORMSINV((1-$H$26)/2)*$F29*SQRT($G29/252)))</f>
        <v>#N/A</v>
      </c>
      <c r="I29" s="162" t="e">
        <f>$E29*EXP(-NORMSINV((1-$H$26)/2)*$F29*SQRT($G29/252))</f>
        <v>#N/A</v>
      </c>
      <c r="J29" s="70" t="e">
        <f>$E29*EXP((-1.959963985*$F29*SQRT($G29/252)))</f>
        <v>#N/A</v>
      </c>
      <c r="K29" s="70" t="e">
        <f>$E29*EXP((1.959963985*$F29*SQRT($G29/252)))</f>
        <v>#N/A</v>
      </c>
    </row>
    <row r="30" spans="2:11" x14ac:dyDescent="0.2">
      <c r="B30" s="163">
        <v>42767</v>
      </c>
      <c r="C30" s="166">
        <v>2.8519999999999999</v>
      </c>
      <c r="D30" s="166" t="e">
        <v>#N/A</v>
      </c>
      <c r="E30" s="166" t="e">
        <v>#N/A</v>
      </c>
      <c r="F30" s="167" t="e">
        <v>#N/A</v>
      </c>
      <c r="G30" s="168" t="e">
        <v>#N/A</v>
      </c>
      <c r="H30" s="70" t="e">
        <f t="shared" ref="H30:H64" si="0">$E30*EXP((+NORMSINV((1-$H$26)/2)*$F30*SQRT($G30/252)))</f>
        <v>#N/A</v>
      </c>
      <c r="I30" s="70" t="e">
        <f t="shared" ref="I30:I64" si="1">$E30*EXP(-NORMSINV((1-$H$26)/2)*$F30*SQRT($G30/252))</f>
        <v>#N/A</v>
      </c>
      <c r="J30" s="70" t="e">
        <f t="shared" ref="J30:J64" si="2">$E30*EXP((-1.959963985*$F30*SQRT($G30/252)))</f>
        <v>#N/A</v>
      </c>
      <c r="K30" s="70" t="e">
        <f t="shared" ref="K30:K64" si="3">$E30*EXP((1.959963985*$F30*SQRT($G30/252)))</f>
        <v>#N/A</v>
      </c>
    </row>
    <row r="31" spans="2:11" x14ac:dyDescent="0.2">
      <c r="B31" s="163">
        <v>42795</v>
      </c>
      <c r="C31" s="166">
        <v>2.88</v>
      </c>
      <c r="D31" s="166" t="e">
        <v>#N/A</v>
      </c>
      <c r="E31" s="166" t="e">
        <v>#N/A</v>
      </c>
      <c r="F31" s="167" t="e">
        <v>#N/A</v>
      </c>
      <c r="G31" s="168" t="e">
        <v>#N/A</v>
      </c>
      <c r="H31" s="70" t="e">
        <f t="shared" si="0"/>
        <v>#N/A</v>
      </c>
      <c r="I31" s="70" t="e">
        <f t="shared" si="1"/>
        <v>#N/A</v>
      </c>
      <c r="J31" s="70" t="e">
        <f t="shared" si="2"/>
        <v>#N/A</v>
      </c>
      <c r="K31" s="70" t="e">
        <f t="shared" si="3"/>
        <v>#N/A</v>
      </c>
    </row>
    <row r="32" spans="2:11" x14ac:dyDescent="0.2">
      <c r="B32" s="163">
        <v>42826</v>
      </c>
      <c r="C32" s="166">
        <v>3.1030000000000002</v>
      </c>
      <c r="D32" s="166" t="e">
        <v>#N/A</v>
      </c>
      <c r="E32" s="166" t="e">
        <v>#N/A</v>
      </c>
      <c r="F32" s="167" t="e">
        <v>#N/A</v>
      </c>
      <c r="G32" s="168" t="e">
        <v>#N/A</v>
      </c>
      <c r="H32" s="70" t="e">
        <f t="shared" si="0"/>
        <v>#N/A</v>
      </c>
      <c r="I32" s="70" t="e">
        <f t="shared" si="1"/>
        <v>#N/A</v>
      </c>
      <c r="J32" s="70" t="e">
        <f t="shared" si="2"/>
        <v>#N/A</v>
      </c>
      <c r="K32" s="70" t="e">
        <f t="shared" si="3"/>
        <v>#N/A</v>
      </c>
    </row>
    <row r="33" spans="2:11" x14ac:dyDescent="0.2">
      <c r="B33" s="163">
        <v>42856</v>
      </c>
      <c r="C33" s="166">
        <v>3.15</v>
      </c>
      <c r="D33" s="166" t="e">
        <v>#N/A</v>
      </c>
      <c r="E33" s="166" t="e">
        <v>#N/A</v>
      </c>
      <c r="F33" s="167" t="e">
        <v>#N/A</v>
      </c>
      <c r="G33" s="168" t="e">
        <v>#N/A</v>
      </c>
      <c r="H33" s="70" t="e">
        <f t="shared" si="0"/>
        <v>#N/A</v>
      </c>
      <c r="I33" s="70" t="e">
        <f t="shared" si="1"/>
        <v>#N/A</v>
      </c>
      <c r="J33" s="70" t="e">
        <f t="shared" si="2"/>
        <v>#N/A</v>
      </c>
      <c r="K33" s="70" t="e">
        <f t="shared" si="3"/>
        <v>#N/A</v>
      </c>
    </row>
    <row r="34" spans="2:11" x14ac:dyDescent="0.2">
      <c r="B34" s="163">
        <v>42887</v>
      </c>
      <c r="C34" s="166">
        <v>2.9750000000000001</v>
      </c>
      <c r="D34" s="166" t="e">
        <v>#N/A</v>
      </c>
      <c r="E34" s="166" t="e">
        <v>#N/A</v>
      </c>
      <c r="F34" s="167" t="e">
        <v>#N/A</v>
      </c>
      <c r="G34" s="168" t="e">
        <v>#N/A</v>
      </c>
      <c r="H34" s="70" t="e">
        <f t="shared" si="0"/>
        <v>#N/A</v>
      </c>
      <c r="I34" s="70" t="e">
        <f t="shared" si="1"/>
        <v>#N/A</v>
      </c>
      <c r="J34" s="70" t="e">
        <f t="shared" si="2"/>
        <v>#N/A</v>
      </c>
      <c r="K34" s="70" t="e">
        <f t="shared" si="3"/>
        <v>#N/A</v>
      </c>
    </row>
    <row r="35" spans="2:11" x14ac:dyDescent="0.2">
      <c r="B35" s="163">
        <v>42917</v>
      </c>
      <c r="C35" s="166">
        <v>2.984</v>
      </c>
      <c r="D35" s="166" t="e">
        <v>#N/A</v>
      </c>
      <c r="E35" s="166" t="e">
        <v>#N/A</v>
      </c>
      <c r="F35" s="167" t="e">
        <v>#N/A</v>
      </c>
      <c r="G35" s="168" t="e">
        <v>#N/A</v>
      </c>
      <c r="H35" s="70" t="e">
        <f t="shared" si="0"/>
        <v>#N/A</v>
      </c>
      <c r="I35" s="70" t="e">
        <f t="shared" si="1"/>
        <v>#N/A</v>
      </c>
      <c r="J35" s="70" t="e">
        <f t="shared" si="2"/>
        <v>#N/A</v>
      </c>
      <c r="K35" s="70" t="e">
        <f t="shared" si="3"/>
        <v>#N/A</v>
      </c>
    </row>
    <row r="36" spans="2:11" x14ac:dyDescent="0.2">
      <c r="B36" s="163">
        <v>42948</v>
      </c>
      <c r="C36" s="166">
        <v>2.9</v>
      </c>
      <c r="D36" s="166" t="e">
        <v>#N/A</v>
      </c>
      <c r="E36" s="166" t="e">
        <v>#N/A</v>
      </c>
      <c r="F36" s="167" t="e">
        <v>#N/A</v>
      </c>
      <c r="G36" s="168" t="e">
        <v>#N/A</v>
      </c>
      <c r="H36" s="70" t="e">
        <f t="shared" si="0"/>
        <v>#N/A</v>
      </c>
      <c r="I36" s="70" t="e">
        <f t="shared" si="1"/>
        <v>#N/A</v>
      </c>
      <c r="J36" s="70" t="e">
        <f t="shared" si="2"/>
        <v>#N/A</v>
      </c>
      <c r="K36" s="70" t="e">
        <f t="shared" si="3"/>
        <v>#N/A</v>
      </c>
    </row>
    <row r="37" spans="2:11" x14ac:dyDescent="0.2">
      <c r="B37" s="163">
        <v>42979</v>
      </c>
      <c r="C37" s="166">
        <v>2.976</v>
      </c>
      <c r="D37" s="166" t="e">
        <v>#N/A</v>
      </c>
      <c r="E37" s="166" t="e">
        <v>#N/A</v>
      </c>
      <c r="F37" s="167" t="e">
        <v>#N/A</v>
      </c>
      <c r="G37" s="168" t="e">
        <v>#N/A</v>
      </c>
      <c r="H37" s="70" t="e">
        <f t="shared" si="0"/>
        <v>#N/A</v>
      </c>
      <c r="I37" s="70" t="e">
        <f t="shared" si="1"/>
        <v>#N/A</v>
      </c>
      <c r="J37" s="70" t="e">
        <f t="shared" si="2"/>
        <v>#N/A</v>
      </c>
      <c r="K37" s="70" t="e">
        <f t="shared" si="3"/>
        <v>#N/A</v>
      </c>
    </row>
    <row r="38" spans="2:11" x14ac:dyDescent="0.2">
      <c r="B38" s="163">
        <v>43009</v>
      </c>
      <c r="C38" s="166">
        <v>2.879</v>
      </c>
      <c r="D38" s="166" t="e">
        <v>#N/A</v>
      </c>
      <c r="E38" s="166" t="e">
        <v>#N/A</v>
      </c>
      <c r="F38" s="167" t="e">
        <v>#N/A</v>
      </c>
      <c r="G38" s="168" t="e">
        <v>#N/A</v>
      </c>
      <c r="H38" s="70" t="e">
        <f t="shared" si="0"/>
        <v>#N/A</v>
      </c>
      <c r="I38" s="70" t="e">
        <f t="shared" si="1"/>
        <v>#N/A</v>
      </c>
      <c r="J38" s="70" t="e">
        <f t="shared" si="2"/>
        <v>#N/A</v>
      </c>
      <c r="K38" s="70" t="e">
        <f t="shared" si="3"/>
        <v>#N/A</v>
      </c>
    </row>
    <row r="39" spans="2:11" x14ac:dyDescent="0.2">
      <c r="B39" s="163">
        <v>43040</v>
      </c>
      <c r="C39" s="166">
        <v>3.0139999999999998</v>
      </c>
      <c r="D39" s="166" t="e">
        <v>#N/A</v>
      </c>
      <c r="E39" s="166" t="e">
        <v>#N/A</v>
      </c>
      <c r="F39" s="167" t="e">
        <v>#N/A</v>
      </c>
      <c r="G39" s="168" t="e">
        <v>#N/A</v>
      </c>
      <c r="H39" s="70" t="e">
        <f t="shared" si="0"/>
        <v>#N/A</v>
      </c>
      <c r="I39" s="70" t="e">
        <f t="shared" si="1"/>
        <v>#N/A</v>
      </c>
      <c r="J39" s="70" t="e">
        <f t="shared" si="2"/>
        <v>#N/A</v>
      </c>
      <c r="K39" s="70" t="e">
        <f t="shared" si="3"/>
        <v>#N/A</v>
      </c>
    </row>
    <row r="40" spans="2:11" x14ac:dyDescent="0.2">
      <c r="B40" s="163">
        <v>43070</v>
      </c>
      <c r="C40" s="166">
        <v>2.8210000000000002</v>
      </c>
      <c r="D40" s="166" t="e">
        <v>#N/A</v>
      </c>
      <c r="E40" s="166" t="e">
        <v>#N/A</v>
      </c>
      <c r="F40" s="167" t="e">
        <v>#N/A</v>
      </c>
      <c r="G40" s="168" t="e">
        <v>#N/A</v>
      </c>
      <c r="H40" s="70" t="e">
        <f t="shared" si="0"/>
        <v>#N/A</v>
      </c>
      <c r="I40" s="70" t="e">
        <f t="shared" si="1"/>
        <v>#N/A</v>
      </c>
      <c r="J40" s="70" t="e">
        <f t="shared" si="2"/>
        <v>#N/A</v>
      </c>
      <c r="K40" s="70" t="e">
        <f t="shared" si="3"/>
        <v>#N/A</v>
      </c>
    </row>
    <row r="41" spans="2:11" x14ac:dyDescent="0.2">
      <c r="B41" s="163">
        <v>43101</v>
      </c>
      <c r="C41" s="166">
        <v>3.69</v>
      </c>
      <c r="D41" s="166" t="e">
        <v>#N/A</v>
      </c>
      <c r="E41" s="166" t="e">
        <v>#N/A</v>
      </c>
      <c r="F41" s="167" t="e">
        <v>#N/A</v>
      </c>
      <c r="G41" s="168" t="e">
        <v>#N/A</v>
      </c>
      <c r="H41" s="70" t="e">
        <f t="shared" si="0"/>
        <v>#N/A</v>
      </c>
      <c r="I41" s="70" t="e">
        <f t="shared" si="1"/>
        <v>#N/A</v>
      </c>
      <c r="J41" s="70" t="e">
        <f t="shared" si="2"/>
        <v>#N/A</v>
      </c>
      <c r="K41" s="70" t="e">
        <f t="shared" si="3"/>
        <v>#N/A</v>
      </c>
    </row>
    <row r="42" spans="2:11" x14ac:dyDescent="0.2">
      <c r="B42" s="163">
        <v>43132</v>
      </c>
      <c r="C42" s="166">
        <v>2.661</v>
      </c>
      <c r="D42" s="166" t="e">
        <v>#N/A</v>
      </c>
      <c r="E42" s="166" t="e">
        <v>#N/A</v>
      </c>
      <c r="F42" s="167" t="e">
        <v>#N/A</v>
      </c>
      <c r="G42" s="168" t="e">
        <v>#N/A</v>
      </c>
      <c r="H42" s="70" t="e">
        <f t="shared" si="0"/>
        <v>#N/A</v>
      </c>
      <c r="I42" s="70" t="e">
        <f t="shared" si="1"/>
        <v>#N/A</v>
      </c>
      <c r="J42" s="70" t="e">
        <f t="shared" si="2"/>
        <v>#N/A</v>
      </c>
      <c r="K42" s="70" t="e">
        <f t="shared" si="3"/>
        <v>#N/A</v>
      </c>
    </row>
    <row r="43" spans="2:11" x14ac:dyDescent="0.2">
      <c r="B43" s="163">
        <v>43160</v>
      </c>
      <c r="C43" s="166">
        <v>2.69</v>
      </c>
      <c r="D43" s="166">
        <v>2.69</v>
      </c>
      <c r="E43" s="166" t="e">
        <v>#N/A</v>
      </c>
      <c r="F43" s="167" t="e">
        <v>#N/A</v>
      </c>
      <c r="G43" s="168" t="e">
        <v>#N/A</v>
      </c>
      <c r="H43" s="70" t="e">
        <f t="shared" si="0"/>
        <v>#N/A</v>
      </c>
      <c r="I43" s="70" t="e">
        <f t="shared" si="1"/>
        <v>#N/A</v>
      </c>
      <c r="J43" s="70" t="e">
        <f t="shared" si="2"/>
        <v>#N/A</v>
      </c>
      <c r="K43" s="70" t="e">
        <f t="shared" si="3"/>
        <v>#N/A</v>
      </c>
    </row>
    <row r="44" spans="2:11" x14ac:dyDescent="0.2">
      <c r="B44" s="163">
        <v>43191</v>
      </c>
      <c r="C44" s="166" t="e">
        <v>#N/A</v>
      </c>
      <c r="D44" s="166">
        <v>2.7602920000000002</v>
      </c>
      <c r="E44" s="166" t="e">
        <v>#N/A</v>
      </c>
      <c r="F44" s="167" t="e">
        <v>#N/A</v>
      </c>
      <c r="G44" s="168" t="e">
        <v>#N/A</v>
      </c>
      <c r="H44" s="70" t="e">
        <f t="shared" si="0"/>
        <v>#N/A</v>
      </c>
      <c r="I44" s="70" t="e">
        <f t="shared" si="1"/>
        <v>#N/A</v>
      </c>
      <c r="J44" s="70" t="e">
        <f t="shared" si="2"/>
        <v>#N/A</v>
      </c>
      <c r="K44" s="70" t="e">
        <f t="shared" si="3"/>
        <v>#N/A</v>
      </c>
    </row>
    <row r="45" spans="2:11" x14ac:dyDescent="0.2">
      <c r="B45" s="163">
        <v>43221</v>
      </c>
      <c r="C45" s="166" t="e">
        <v>#N/A</v>
      </c>
      <c r="D45" s="166">
        <v>2.7951790000000001</v>
      </c>
      <c r="E45" s="166">
        <v>2.7012</v>
      </c>
      <c r="F45" s="167">
        <v>0.22702117500000002</v>
      </c>
      <c r="G45" s="168">
        <v>14</v>
      </c>
      <c r="H45" s="70">
        <f t="shared" si="0"/>
        <v>2.4322569537272307</v>
      </c>
      <c r="I45" s="70">
        <f t="shared" si="1"/>
        <v>2.9998810071521231</v>
      </c>
      <c r="J45" s="70">
        <f t="shared" si="2"/>
        <v>2.4322569536673693</v>
      </c>
      <c r="K45" s="70">
        <f t="shared" si="3"/>
        <v>2.9998810072259547</v>
      </c>
    </row>
    <row r="46" spans="2:11" x14ac:dyDescent="0.2">
      <c r="B46" s="163">
        <v>43252</v>
      </c>
      <c r="C46" s="166" t="e">
        <v>#N/A</v>
      </c>
      <c r="D46" s="166">
        <v>2.8985530000000002</v>
      </c>
      <c r="E46" s="166">
        <v>2.75</v>
      </c>
      <c r="F46" s="167">
        <v>0.21596402499999998</v>
      </c>
      <c r="G46" s="168">
        <v>36</v>
      </c>
      <c r="H46" s="70">
        <f t="shared" si="0"/>
        <v>2.343429519083005</v>
      </c>
      <c r="I46" s="70">
        <f t="shared" si="1"/>
        <v>3.2271079366445985</v>
      </c>
      <c r="J46" s="70">
        <f t="shared" si="2"/>
        <v>2.3434295189950238</v>
      </c>
      <c r="K46" s="70">
        <f t="shared" si="3"/>
        <v>3.2271079367657567</v>
      </c>
    </row>
    <row r="47" spans="2:11" x14ac:dyDescent="0.2">
      <c r="B47" s="163">
        <v>43282</v>
      </c>
      <c r="C47" s="166" t="e">
        <v>#N/A</v>
      </c>
      <c r="D47" s="166">
        <v>2.994618</v>
      </c>
      <c r="E47" s="166">
        <v>2.8068</v>
      </c>
      <c r="F47" s="167">
        <v>0.21436800000000003</v>
      </c>
      <c r="G47" s="168">
        <v>57</v>
      </c>
      <c r="H47" s="70">
        <f t="shared" si="0"/>
        <v>2.2984205479681594</v>
      </c>
      <c r="I47" s="70">
        <f t="shared" si="1"/>
        <v>3.4276260917369492</v>
      </c>
      <c r="J47" s="70">
        <f t="shared" si="2"/>
        <v>2.2984205478603807</v>
      </c>
      <c r="K47" s="70">
        <f t="shared" si="3"/>
        <v>3.4276260918976793</v>
      </c>
    </row>
    <row r="48" spans="2:11" x14ac:dyDescent="0.2">
      <c r="B48" s="163">
        <v>43313</v>
      </c>
      <c r="C48" s="166" t="e">
        <v>#N/A</v>
      </c>
      <c r="D48" s="166">
        <v>3.0097580000000002</v>
      </c>
      <c r="E48" s="166">
        <v>2.8250000000000002</v>
      </c>
      <c r="F48" s="167">
        <v>0.2176845</v>
      </c>
      <c r="G48" s="168">
        <v>78</v>
      </c>
      <c r="H48" s="70">
        <f t="shared" si="0"/>
        <v>2.2280797463839117</v>
      </c>
      <c r="I48" s="70">
        <f t="shared" si="1"/>
        <v>3.581839928733364</v>
      </c>
      <c r="J48" s="70">
        <f t="shared" si="2"/>
        <v>2.2280797462598003</v>
      </c>
      <c r="K48" s="70">
        <f t="shared" si="3"/>
        <v>3.5818399289328844</v>
      </c>
    </row>
    <row r="49" spans="2:11" x14ac:dyDescent="0.2">
      <c r="B49" s="163">
        <v>43344</v>
      </c>
      <c r="C49" s="166" t="e">
        <v>#N/A</v>
      </c>
      <c r="D49" s="166">
        <v>3.023841</v>
      </c>
      <c r="E49" s="166">
        <v>2.8137999999999996</v>
      </c>
      <c r="F49" s="167">
        <v>0.218410575</v>
      </c>
      <c r="G49" s="168">
        <v>101</v>
      </c>
      <c r="H49" s="70">
        <f t="shared" si="0"/>
        <v>2.1458330524636944</v>
      </c>
      <c r="I49" s="70">
        <f t="shared" si="1"/>
        <v>3.6896954452769357</v>
      </c>
      <c r="J49" s="70">
        <f t="shared" si="2"/>
        <v>2.1458330523272244</v>
      </c>
      <c r="K49" s="70">
        <f t="shared" si="3"/>
        <v>3.689695445511592</v>
      </c>
    </row>
    <row r="50" spans="2:11" x14ac:dyDescent="0.2">
      <c r="B50" s="163">
        <v>43374</v>
      </c>
      <c r="C50" s="166" t="e">
        <v>#N/A</v>
      </c>
      <c r="D50" s="166">
        <v>3.0315949999999998</v>
      </c>
      <c r="E50" s="166">
        <v>2.8271999999999999</v>
      </c>
      <c r="F50" s="167">
        <v>0.21919167499999997</v>
      </c>
      <c r="G50" s="168">
        <v>120</v>
      </c>
      <c r="H50" s="70">
        <f t="shared" si="0"/>
        <v>2.1018739071434176</v>
      </c>
      <c r="I50" s="70">
        <f t="shared" si="1"/>
        <v>3.8028255704753882</v>
      </c>
      <c r="J50" s="70">
        <f t="shared" si="2"/>
        <v>2.1018739069971906</v>
      </c>
      <c r="K50" s="70">
        <f t="shared" si="3"/>
        <v>3.8028255707399499</v>
      </c>
    </row>
    <row r="51" spans="2:11" x14ac:dyDescent="0.2">
      <c r="B51" s="163">
        <v>43405</v>
      </c>
      <c r="C51" s="166" t="e">
        <v>#N/A</v>
      </c>
      <c r="D51" s="166">
        <v>3.0834299999999999</v>
      </c>
      <c r="E51" s="166">
        <v>2.8731999999999998</v>
      </c>
      <c r="F51" s="167">
        <v>0.21688899999999997</v>
      </c>
      <c r="G51" s="168">
        <v>143</v>
      </c>
      <c r="H51" s="70">
        <f t="shared" si="0"/>
        <v>2.0859049064927104</v>
      </c>
      <c r="I51" s="70">
        <f t="shared" si="1"/>
        <v>3.9576484116337869</v>
      </c>
      <c r="J51" s="70">
        <f t="shared" si="2"/>
        <v>2.0859049063359607</v>
      </c>
      <c r="K51" s="70">
        <f t="shared" si="3"/>
        <v>3.9576484119311925</v>
      </c>
    </row>
    <row r="52" spans="2:11" x14ac:dyDescent="0.2">
      <c r="B52" s="163">
        <v>43435</v>
      </c>
      <c r="C52" s="166" t="e">
        <v>#N/A</v>
      </c>
      <c r="D52" s="166">
        <v>3.2114630000000002</v>
      </c>
      <c r="E52" s="166">
        <v>2.9989999999999997</v>
      </c>
      <c r="F52" s="167">
        <v>0.22102682499999998</v>
      </c>
      <c r="G52" s="168">
        <v>164</v>
      </c>
      <c r="H52" s="70">
        <f t="shared" si="0"/>
        <v>2.1144717405387992</v>
      </c>
      <c r="I52" s="70">
        <f t="shared" si="1"/>
        <v>4.2535451420637997</v>
      </c>
      <c r="J52" s="70">
        <f t="shared" si="2"/>
        <v>2.114471740365389</v>
      </c>
      <c r="K52" s="70">
        <f t="shared" si="3"/>
        <v>4.2535451424126389</v>
      </c>
    </row>
    <row r="53" spans="2:11" x14ac:dyDescent="0.2">
      <c r="B53" s="163">
        <v>43466</v>
      </c>
      <c r="C53" s="166" t="e">
        <v>#N/A</v>
      </c>
      <c r="D53" s="166">
        <v>3.323264</v>
      </c>
      <c r="E53" s="166">
        <v>3.0822000000000003</v>
      </c>
      <c r="F53" s="167">
        <v>0.24416446428571428</v>
      </c>
      <c r="G53" s="168">
        <v>184</v>
      </c>
      <c r="H53" s="70">
        <f t="shared" si="0"/>
        <v>2.0477115236259951</v>
      </c>
      <c r="I53" s="70">
        <f t="shared" si="1"/>
        <v>4.6393042820689452</v>
      </c>
      <c r="J53" s="70">
        <f t="shared" si="2"/>
        <v>2.0477115234294931</v>
      </c>
      <c r="K53" s="70">
        <f t="shared" si="3"/>
        <v>4.6393042825141402</v>
      </c>
    </row>
    <row r="54" spans="2:11" x14ac:dyDescent="0.2">
      <c r="B54" s="163">
        <v>43497</v>
      </c>
      <c r="C54" s="166" t="e">
        <v>#N/A</v>
      </c>
      <c r="D54" s="166">
        <v>3.275258</v>
      </c>
      <c r="E54" s="166">
        <v>3.0484</v>
      </c>
      <c r="F54" s="167">
        <v>0.26742565714285715</v>
      </c>
      <c r="G54" s="168">
        <v>205</v>
      </c>
      <c r="H54" s="70">
        <f t="shared" si="0"/>
        <v>1.9000323387304565</v>
      </c>
      <c r="I54" s="70">
        <f t="shared" si="1"/>
        <v>4.8908338929689616</v>
      </c>
      <c r="J54" s="70">
        <f t="shared" si="2"/>
        <v>1.9000323385196674</v>
      </c>
      <c r="K54" s="70">
        <f t="shared" si="3"/>
        <v>4.8908338935115507</v>
      </c>
    </row>
    <row r="55" spans="2:11" x14ac:dyDescent="0.2">
      <c r="B55" s="163">
        <v>43525</v>
      </c>
      <c r="C55" s="166" t="e">
        <v>#N/A</v>
      </c>
      <c r="D55" s="166">
        <v>3.1213289999999998</v>
      </c>
      <c r="E55" s="166">
        <v>2.9438</v>
      </c>
      <c r="F55" s="167">
        <v>0.27330719999999997</v>
      </c>
      <c r="G55" s="168">
        <v>224</v>
      </c>
      <c r="H55" s="70">
        <f t="shared" si="0"/>
        <v>1.7765345870643403</v>
      </c>
      <c r="I55" s="70">
        <f t="shared" si="1"/>
        <v>4.8780127913637674</v>
      </c>
      <c r="J55" s="70">
        <f t="shared" si="2"/>
        <v>1.7765345868537898</v>
      </c>
      <c r="K55" s="70">
        <f t="shared" si="3"/>
        <v>4.878012791941897</v>
      </c>
    </row>
    <row r="56" spans="2:11" x14ac:dyDescent="0.2">
      <c r="B56" s="163">
        <v>43556</v>
      </c>
      <c r="C56" s="166" t="e">
        <v>#N/A</v>
      </c>
      <c r="D56" s="166">
        <v>2.9729269999999999</v>
      </c>
      <c r="E56" s="166">
        <v>2.6711999999999998</v>
      </c>
      <c r="F56" s="167">
        <v>0.189738725</v>
      </c>
      <c r="G56" s="168">
        <v>245</v>
      </c>
      <c r="H56" s="70">
        <f t="shared" si="0"/>
        <v>1.8512260182275402</v>
      </c>
      <c r="I56" s="70">
        <f t="shared" si="1"/>
        <v>3.8543696824398106</v>
      </c>
      <c r="J56" s="70">
        <f t="shared" si="2"/>
        <v>1.8512260180682441</v>
      </c>
      <c r="K56" s="70">
        <f t="shared" si="3"/>
        <v>3.8543696827714751</v>
      </c>
    </row>
    <row r="57" spans="2:11" x14ac:dyDescent="0.2">
      <c r="B57" s="163">
        <v>43586</v>
      </c>
      <c r="C57" s="166" t="e">
        <v>#N/A</v>
      </c>
      <c r="D57" s="166">
        <v>2.970688</v>
      </c>
      <c r="E57" s="166">
        <v>2.6432000000000002</v>
      </c>
      <c r="F57" s="167">
        <v>0.17386568928571428</v>
      </c>
      <c r="G57" s="168">
        <v>266</v>
      </c>
      <c r="H57" s="70">
        <f t="shared" si="0"/>
        <v>1.8624296681563941</v>
      </c>
      <c r="I57" s="70">
        <f t="shared" si="1"/>
        <v>3.7512859462316741</v>
      </c>
      <c r="J57" s="70">
        <f t="shared" si="2"/>
        <v>1.8624296680033763</v>
      </c>
      <c r="K57" s="70">
        <f t="shared" si="3"/>
        <v>3.7512859465398809</v>
      </c>
    </row>
    <row r="58" spans="2:11" x14ac:dyDescent="0.2">
      <c r="B58" s="163">
        <v>43617</v>
      </c>
      <c r="C58" s="166" t="e">
        <v>#N/A</v>
      </c>
      <c r="D58" s="166">
        <v>2.9757349999999998</v>
      </c>
      <c r="E58" s="166">
        <v>2.6701999999999999</v>
      </c>
      <c r="F58" s="167">
        <v>0.17040654999999999</v>
      </c>
      <c r="G58" s="168">
        <v>288</v>
      </c>
      <c r="H58" s="70">
        <f t="shared" si="0"/>
        <v>1.8684370852515086</v>
      </c>
      <c r="I58" s="70">
        <f t="shared" si="1"/>
        <v>3.816006488139386</v>
      </c>
      <c r="J58" s="70">
        <f t="shared" si="2"/>
        <v>1.868437085094953</v>
      </c>
      <c r="K58" s="70">
        <f t="shared" si="3"/>
        <v>3.8160064884591267</v>
      </c>
    </row>
    <row r="59" spans="2:11" x14ac:dyDescent="0.2">
      <c r="B59" s="163">
        <v>43647</v>
      </c>
      <c r="C59" s="166" t="e">
        <v>#N/A</v>
      </c>
      <c r="D59" s="166">
        <v>3.0116900000000002</v>
      </c>
      <c r="E59" s="166">
        <v>2.6991999999999998</v>
      </c>
      <c r="F59" s="167">
        <v>0.16887187142857144</v>
      </c>
      <c r="G59" s="168">
        <v>308</v>
      </c>
      <c r="H59" s="70">
        <f t="shared" si="0"/>
        <v>1.872061434449372</v>
      </c>
      <c r="I59" s="70">
        <f t="shared" si="1"/>
        <v>3.8917956996122465</v>
      </c>
      <c r="J59" s="70">
        <f t="shared" si="2"/>
        <v>1.8720614342886188</v>
      </c>
      <c r="K59" s="70">
        <f t="shared" si="3"/>
        <v>3.8917956999464334</v>
      </c>
    </row>
    <row r="60" spans="2:11" x14ac:dyDescent="0.2">
      <c r="B60" s="163">
        <v>43678</v>
      </c>
      <c r="C60" s="166" t="e">
        <v>#N/A</v>
      </c>
      <c r="D60" s="166">
        <v>3.0314190000000001</v>
      </c>
      <c r="E60" s="166">
        <v>2.7041999999999997</v>
      </c>
      <c r="F60" s="167">
        <v>0.16775074761904762</v>
      </c>
      <c r="G60" s="168">
        <v>330</v>
      </c>
      <c r="H60" s="70">
        <f t="shared" si="0"/>
        <v>1.8562575744616476</v>
      </c>
      <c r="I60" s="70">
        <f t="shared" si="1"/>
        <v>3.9394843369842301</v>
      </c>
      <c r="J60" s="70">
        <f t="shared" si="2"/>
        <v>1.8562575742977525</v>
      </c>
      <c r="K60" s="70">
        <f t="shared" si="3"/>
        <v>3.9394843373320603</v>
      </c>
    </row>
    <row r="61" spans="2:11" x14ac:dyDescent="0.2">
      <c r="B61" s="163">
        <v>43709</v>
      </c>
      <c r="C61" s="166" t="e">
        <v>#N/A</v>
      </c>
      <c r="D61" s="166">
        <v>3.0099089999999999</v>
      </c>
      <c r="E61" s="166">
        <v>2.6911999999999998</v>
      </c>
      <c r="F61" s="167">
        <v>0.16779393333333334</v>
      </c>
      <c r="G61" s="168">
        <v>352</v>
      </c>
      <c r="H61" s="70">
        <f t="shared" si="0"/>
        <v>1.8244969683821273</v>
      </c>
      <c r="I61" s="70">
        <f t="shared" si="1"/>
        <v>3.9696187856219551</v>
      </c>
      <c r="J61" s="70">
        <f t="shared" si="2"/>
        <v>1.8244969682157104</v>
      </c>
      <c r="K61" s="70">
        <f t="shared" si="3"/>
        <v>3.9696187859840344</v>
      </c>
    </row>
    <row r="62" spans="2:11" x14ac:dyDescent="0.2">
      <c r="B62" s="163">
        <v>43739</v>
      </c>
      <c r="C62" s="166" t="e">
        <v>#N/A</v>
      </c>
      <c r="D62" s="166">
        <v>2.995895</v>
      </c>
      <c r="E62" s="166">
        <v>2.7177999999999995</v>
      </c>
      <c r="F62" s="167">
        <v>0.16756960833333331</v>
      </c>
      <c r="G62" s="168">
        <v>372</v>
      </c>
      <c r="H62" s="70">
        <f t="shared" si="0"/>
        <v>1.8235487459811086</v>
      </c>
      <c r="I62" s="70">
        <f t="shared" si="1"/>
        <v>4.0505837073337654</v>
      </c>
      <c r="J62" s="70">
        <f t="shared" si="2"/>
        <v>1.8235487458103465</v>
      </c>
      <c r="K62" s="70">
        <f t="shared" si="3"/>
        <v>4.0505837077130726</v>
      </c>
    </row>
    <row r="63" spans="2:11" x14ac:dyDescent="0.2">
      <c r="B63" s="163">
        <v>43770</v>
      </c>
      <c r="C63" s="166" t="e">
        <v>#N/A</v>
      </c>
      <c r="D63" s="166">
        <v>3.0285289999999998</v>
      </c>
      <c r="E63" s="166">
        <v>2.7759999999999998</v>
      </c>
      <c r="F63" s="167">
        <v>0.16887734999999998</v>
      </c>
      <c r="G63" s="168">
        <v>395</v>
      </c>
      <c r="H63" s="70">
        <f t="shared" si="0"/>
        <v>1.8342082648414899</v>
      </c>
      <c r="I63" s="70">
        <f t="shared" si="1"/>
        <v>4.2013636879266576</v>
      </c>
      <c r="J63" s="70">
        <f t="shared" si="2"/>
        <v>1.8342082646631184</v>
      </c>
      <c r="K63" s="70">
        <f t="shared" si="3"/>
        <v>4.2013636883352286</v>
      </c>
    </row>
    <row r="64" spans="2:11" x14ac:dyDescent="0.2">
      <c r="B64" s="169">
        <v>43800</v>
      </c>
      <c r="C64" s="170" t="e">
        <v>#N/A</v>
      </c>
      <c r="D64" s="170">
        <v>3.1573889999999998</v>
      </c>
      <c r="E64" s="170">
        <v>2.9062000000000001</v>
      </c>
      <c r="F64" s="171">
        <v>0.16992347499999999</v>
      </c>
      <c r="G64" s="109">
        <v>415</v>
      </c>
      <c r="H64" s="72">
        <f t="shared" si="0"/>
        <v>1.8954485389477254</v>
      </c>
      <c r="I64" s="72">
        <f t="shared" si="1"/>
        <v>4.4559365587888085</v>
      </c>
      <c r="J64" s="70">
        <f t="shared" si="2"/>
        <v>1.895448538757619</v>
      </c>
      <c r="K64" s="70">
        <f t="shared" si="3"/>
        <v>4.4559365592357212</v>
      </c>
    </row>
    <row r="65" spans="2:13" x14ac:dyDescent="0.2">
      <c r="B65" t="s">
        <v>359</v>
      </c>
    </row>
    <row r="66" spans="2:13" ht="12.75" customHeight="1" x14ac:dyDescent="0.2">
      <c r="B66" s="201" t="s">
        <v>356</v>
      </c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201"/>
    </row>
    <row r="67" spans="2:13" x14ac:dyDescent="0.2"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</row>
    <row r="73" spans="2:13" ht="15.75" x14ac:dyDescent="0.25">
      <c r="B73" s="73" t="s">
        <v>94</v>
      </c>
    </row>
    <row r="84" spans="2:2" x14ac:dyDescent="0.2">
      <c r="B84" s="76"/>
    </row>
    <row r="85" spans="2:2" x14ac:dyDescent="0.2">
      <c r="B85" t="str">
        <f>(100*$H$26)&amp;"% NYMEX futures upper confidence interval"</f>
        <v>95% NYMEX futures upper confidence interval</v>
      </c>
    </row>
    <row r="86" spans="2:2" x14ac:dyDescent="0.2">
      <c r="B86" t="str">
        <f>(100*$H$26)&amp;"% NYMEX futures lower confidence interval"</f>
        <v>95% NYMEX futures lower confidence interval</v>
      </c>
    </row>
  </sheetData>
  <mergeCells count="5">
    <mergeCell ref="H26:I26"/>
    <mergeCell ref="H27:I27"/>
    <mergeCell ref="J26:K26"/>
    <mergeCell ref="J27:K27"/>
    <mergeCell ref="B66:M67"/>
  </mergeCells>
  <phoneticPr fontId="7" type="noConversion"/>
  <conditionalFormatting sqref="C29:K64">
    <cfRule type="expression" dxfId="34" priority="3" stopIfTrue="1">
      <formula>ISNA(C29)</formula>
    </cfRule>
  </conditionalFormatting>
  <conditionalFormatting sqref="C29:G64">
    <cfRule type="expression" dxfId="33" priority="2" stopIfTrue="1">
      <formula>ISNA(C29)</formula>
    </cfRule>
  </conditionalFormatting>
  <conditionalFormatting sqref="H29:I29">
    <cfRule type="expression" dxfId="32" priority="1" stopIfTrue="1">
      <formula>ISNA(H29)</formula>
    </cfRule>
  </conditionalFormatting>
  <dataValidations count="1">
    <dataValidation type="decimal" errorStyle="information" operator="lessThan" allowBlank="1" showInputMessage="1" showErrorMessage="1" errorTitle="Invalid entry" error="Value must be less than 100%" sqref="H26:K26">
      <formula1>1</formula1>
    </dataValidation>
  </dataValidations>
  <hyperlinks>
    <hyperlink ref="A3" location="Contents!B4" display="Return to Contents"/>
  </hyperlinks>
  <pageMargins left="0.75" right="0.75" top="1" bottom="1" header="0.5" footer="0.5"/>
  <pageSetup scale="46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482307" r:id="rId4">
          <objectPr defaultSize="0" autoPict="0" r:id="rId5">
            <anchor moveWithCells="1" sizeWithCells="1">
              <from>
                <xdr:col>1</xdr:col>
                <xdr:colOff>0</xdr:colOff>
                <xdr:row>68</xdr:row>
                <xdr:rowOff>9525</xdr:rowOff>
              </from>
              <to>
                <xdr:col>6</xdr:col>
                <xdr:colOff>495300</xdr:colOff>
                <xdr:row>71</xdr:row>
                <xdr:rowOff>123825</xdr:rowOff>
              </to>
            </anchor>
          </objectPr>
        </oleObject>
      </mc:Choice>
      <mc:Fallback>
        <oleObject progId="Equation.3" shapeId="482307" r:id="rId4"/>
      </mc:Fallback>
    </mc:AlternateContent>
    <mc:AlternateContent xmlns:mc="http://schemas.openxmlformats.org/markup-compatibility/2006">
      <mc:Choice Requires="x14">
        <oleObject progId="Equation.3" shapeId="482308" r:id="rId6">
          <objectPr defaultSize="0" autoPict="0" r:id="rId7">
            <anchor moveWithCells="1" sizeWithCells="1">
              <from>
                <xdr:col>1</xdr:col>
                <xdr:colOff>9525</xdr:colOff>
                <xdr:row>73</xdr:row>
                <xdr:rowOff>9525</xdr:rowOff>
              </from>
              <to>
                <xdr:col>9</xdr:col>
                <xdr:colOff>0</xdr:colOff>
                <xdr:row>81</xdr:row>
                <xdr:rowOff>123825</xdr:rowOff>
              </to>
            </anchor>
          </objectPr>
        </oleObject>
      </mc:Choice>
      <mc:Fallback>
        <oleObject progId="Equation.3" shapeId="482308" r:id="rId6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2:D10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4" x14ac:dyDescent="0.2">
      <c r="B25" s="204" t="s">
        <v>70</v>
      </c>
      <c r="C25" s="204"/>
      <c r="D25" s="30"/>
    </row>
    <row r="26" spans="1:4" x14ac:dyDescent="0.2">
      <c r="A26" s="4"/>
      <c r="B26" s="154" t="s">
        <v>71</v>
      </c>
      <c r="C26" s="154"/>
      <c r="D26" s="154"/>
    </row>
    <row r="27" spans="1:4" x14ac:dyDescent="0.2">
      <c r="A27" s="5" t="s">
        <v>2</v>
      </c>
      <c r="B27" s="45" t="s">
        <v>6</v>
      </c>
      <c r="C27" s="45" t="s">
        <v>7</v>
      </c>
      <c r="D27" s="155"/>
    </row>
    <row r="28" spans="1:4" x14ac:dyDescent="0.2">
      <c r="A28" s="2">
        <v>41640</v>
      </c>
      <c r="B28" s="38">
        <v>9.26</v>
      </c>
      <c r="C28" s="38">
        <v>4.8685289999999997</v>
      </c>
      <c r="D28" s="156"/>
    </row>
    <row r="29" spans="1:4" x14ac:dyDescent="0.2">
      <c r="A29" s="2">
        <v>41671</v>
      </c>
      <c r="B29" s="38">
        <v>9.77</v>
      </c>
      <c r="C29" s="38">
        <v>6.1969669999999999</v>
      </c>
      <c r="D29" s="156"/>
    </row>
    <row r="30" spans="1:4" x14ac:dyDescent="0.2">
      <c r="A30" s="2">
        <v>41699</v>
      </c>
      <c r="B30" s="38">
        <v>10.7</v>
      </c>
      <c r="C30" s="38">
        <v>5.0647989999999998</v>
      </c>
      <c r="D30" s="156"/>
    </row>
    <row r="31" spans="1:4" x14ac:dyDescent="0.2">
      <c r="A31" s="2">
        <v>41730</v>
      </c>
      <c r="B31" s="38">
        <v>11.76</v>
      </c>
      <c r="C31" s="38">
        <v>4.8117140000000003</v>
      </c>
      <c r="D31" s="156"/>
    </row>
    <row r="32" spans="1:4" x14ac:dyDescent="0.2">
      <c r="A32" s="2">
        <v>41760</v>
      </c>
      <c r="B32" s="38">
        <v>13.6</v>
      </c>
      <c r="C32" s="38">
        <v>4.7321730000000004</v>
      </c>
      <c r="D32" s="156"/>
    </row>
    <row r="33" spans="1:4" x14ac:dyDescent="0.2">
      <c r="A33" s="2">
        <v>41791</v>
      </c>
      <c r="B33" s="38">
        <v>16.13</v>
      </c>
      <c r="C33" s="38">
        <v>4.7394040000000004</v>
      </c>
      <c r="D33" s="156"/>
    </row>
    <row r="34" spans="1:4" x14ac:dyDescent="0.2">
      <c r="A34" s="2">
        <v>41821</v>
      </c>
      <c r="B34" s="38">
        <v>17.23</v>
      </c>
      <c r="C34" s="38">
        <v>4.1826169999999996</v>
      </c>
      <c r="D34" s="156"/>
    </row>
    <row r="35" spans="1:4" x14ac:dyDescent="0.2">
      <c r="A35" s="2">
        <v>41852</v>
      </c>
      <c r="B35" s="38">
        <v>17.41</v>
      </c>
      <c r="C35" s="38">
        <v>4.0410959999999996</v>
      </c>
      <c r="D35" s="156"/>
    </row>
    <row r="36" spans="1:4" x14ac:dyDescent="0.2">
      <c r="A36" s="2">
        <v>41883</v>
      </c>
      <c r="B36" s="38">
        <v>16.27</v>
      </c>
      <c r="C36" s="38">
        <v>4.0534920000000003</v>
      </c>
      <c r="D36" s="156"/>
    </row>
    <row r="37" spans="1:4" x14ac:dyDescent="0.2">
      <c r="A37" s="2">
        <v>41913</v>
      </c>
      <c r="B37" s="38">
        <v>13.11</v>
      </c>
      <c r="C37" s="38">
        <v>3.9057729999999999</v>
      </c>
      <c r="D37" s="156"/>
    </row>
    <row r="38" spans="1:4" x14ac:dyDescent="0.2">
      <c r="A38" s="2">
        <v>41944</v>
      </c>
      <c r="B38" s="38">
        <v>10.19</v>
      </c>
      <c r="C38" s="38">
        <v>4.2580260000000001</v>
      </c>
      <c r="D38" s="156"/>
    </row>
    <row r="39" spans="1:4" x14ac:dyDescent="0.2">
      <c r="A39" s="2">
        <v>41974</v>
      </c>
      <c r="B39" s="38">
        <v>10.01</v>
      </c>
      <c r="C39" s="38">
        <v>3.5969060000000002</v>
      </c>
      <c r="D39" s="156"/>
    </row>
    <row r="40" spans="1:4" x14ac:dyDescent="0.2">
      <c r="A40" s="2">
        <v>42005</v>
      </c>
      <c r="B40" s="38">
        <v>9.5</v>
      </c>
      <c r="C40" s="38">
        <v>3.104778</v>
      </c>
      <c r="D40" s="156"/>
    </row>
    <row r="41" spans="1:4" x14ac:dyDescent="0.2">
      <c r="A41" s="2">
        <v>42036</v>
      </c>
      <c r="B41" s="38">
        <v>9.08</v>
      </c>
      <c r="C41" s="38">
        <v>2.979301</v>
      </c>
      <c r="D41" s="156"/>
    </row>
    <row r="42" spans="1:4" x14ac:dyDescent="0.2">
      <c r="A42" s="2">
        <v>42064</v>
      </c>
      <c r="B42" s="38">
        <v>9.2799999999999994</v>
      </c>
      <c r="C42" s="38">
        <v>2.9357470000000001</v>
      </c>
      <c r="D42" s="156"/>
    </row>
    <row r="43" spans="1:4" x14ac:dyDescent="0.2">
      <c r="A43" s="2">
        <v>42095</v>
      </c>
      <c r="B43" s="38">
        <v>10.43</v>
      </c>
      <c r="C43" s="38">
        <v>2.7065700000000001</v>
      </c>
      <c r="D43" s="156"/>
    </row>
    <row r="44" spans="1:4" x14ac:dyDescent="0.2">
      <c r="A44" s="2">
        <v>42125</v>
      </c>
      <c r="B44" s="38">
        <v>12.73</v>
      </c>
      <c r="C44" s="38">
        <v>2.9544130000000002</v>
      </c>
      <c r="D44" s="156"/>
    </row>
    <row r="45" spans="1:4" x14ac:dyDescent="0.2">
      <c r="A45" s="2">
        <v>42156</v>
      </c>
      <c r="B45" s="38">
        <v>15.07</v>
      </c>
      <c r="C45" s="38">
        <v>2.8870079999999998</v>
      </c>
      <c r="D45" s="156"/>
    </row>
    <row r="46" spans="1:4" x14ac:dyDescent="0.2">
      <c r="A46" s="2">
        <v>42186</v>
      </c>
      <c r="B46" s="38">
        <v>16.28</v>
      </c>
      <c r="C46" s="38">
        <v>2.9440430000000002</v>
      </c>
      <c r="D46" s="156"/>
    </row>
    <row r="47" spans="1:4" x14ac:dyDescent="0.2">
      <c r="A47" s="2">
        <v>42217</v>
      </c>
      <c r="B47" s="38">
        <v>16.88</v>
      </c>
      <c r="C47" s="38">
        <v>2.8766379999999998</v>
      </c>
      <c r="D47" s="156"/>
    </row>
    <row r="48" spans="1:4" x14ac:dyDescent="0.2">
      <c r="A48" s="2">
        <v>42248</v>
      </c>
      <c r="B48" s="38">
        <v>16.399999999999999</v>
      </c>
      <c r="C48" s="38">
        <v>2.7584200000000001</v>
      </c>
      <c r="D48" s="156"/>
    </row>
    <row r="49" spans="1:4" x14ac:dyDescent="0.2">
      <c r="A49" s="2">
        <v>42278</v>
      </c>
      <c r="B49" s="38">
        <v>12.6</v>
      </c>
      <c r="C49" s="38">
        <v>2.4276170000000001</v>
      </c>
      <c r="D49" s="156"/>
    </row>
    <row r="50" spans="1:4" x14ac:dyDescent="0.2">
      <c r="A50" s="2">
        <v>42309</v>
      </c>
      <c r="B50" s="38">
        <v>10.02</v>
      </c>
      <c r="C50" s="38">
        <v>2.1704409999999998</v>
      </c>
      <c r="D50" s="156"/>
    </row>
    <row r="51" spans="1:4" x14ac:dyDescent="0.2">
      <c r="A51" s="2">
        <v>42339</v>
      </c>
      <c r="B51" s="38">
        <v>9.27</v>
      </c>
      <c r="C51" s="38">
        <v>2.0003730000000002</v>
      </c>
      <c r="D51" s="156"/>
    </row>
    <row r="52" spans="1:4" x14ac:dyDescent="0.2">
      <c r="A52" s="2">
        <v>42370</v>
      </c>
      <c r="B52" s="38">
        <v>8.2799999999999994</v>
      </c>
      <c r="C52" s="38">
        <v>2.3674710000000001</v>
      </c>
      <c r="D52" s="156"/>
    </row>
    <row r="53" spans="1:4" x14ac:dyDescent="0.2">
      <c r="A53" s="2">
        <v>42401</v>
      </c>
      <c r="B53" s="38">
        <v>8.36</v>
      </c>
      <c r="C53" s="38">
        <v>2.0625930000000001</v>
      </c>
      <c r="D53" s="156"/>
    </row>
    <row r="54" spans="1:4" x14ac:dyDescent="0.2">
      <c r="A54" s="2">
        <v>42430</v>
      </c>
      <c r="B54" s="38">
        <v>9.19</v>
      </c>
      <c r="C54" s="38">
        <v>1.7929729999999999</v>
      </c>
      <c r="D54" s="156"/>
    </row>
    <row r="55" spans="1:4" x14ac:dyDescent="0.2">
      <c r="A55" s="2">
        <v>42461</v>
      </c>
      <c r="B55" s="38">
        <v>9.65</v>
      </c>
      <c r="C55" s="38">
        <v>1.9879290000000001</v>
      </c>
      <c r="D55" s="156"/>
    </row>
    <row r="56" spans="1:4" x14ac:dyDescent="0.2">
      <c r="A56" s="2">
        <v>42491</v>
      </c>
      <c r="B56" s="38">
        <v>11.62</v>
      </c>
      <c r="C56" s="38">
        <v>1.9931140000000001</v>
      </c>
      <c r="D56" s="156"/>
    </row>
    <row r="57" spans="1:4" x14ac:dyDescent="0.2">
      <c r="A57" s="2">
        <v>42522</v>
      </c>
      <c r="B57" s="38">
        <v>14.43</v>
      </c>
      <c r="C57" s="38">
        <v>2.6827190000000001</v>
      </c>
      <c r="D57" s="156"/>
    </row>
    <row r="58" spans="1:4" x14ac:dyDescent="0.2">
      <c r="A58" s="2">
        <v>42552</v>
      </c>
      <c r="B58" s="38">
        <v>16.55</v>
      </c>
      <c r="C58" s="38">
        <v>2.9264139999999998</v>
      </c>
      <c r="D58" s="156"/>
    </row>
    <row r="59" spans="1:4" x14ac:dyDescent="0.2">
      <c r="A59" s="2">
        <v>42583</v>
      </c>
      <c r="B59" s="38">
        <v>17.600000000000001</v>
      </c>
      <c r="C59" s="38">
        <v>2.9264139999999998</v>
      </c>
      <c r="D59" s="156"/>
    </row>
    <row r="60" spans="1:4" x14ac:dyDescent="0.2">
      <c r="A60" s="2">
        <v>42614</v>
      </c>
      <c r="B60" s="38">
        <v>16.78</v>
      </c>
      <c r="C60" s="38">
        <v>3.1027040000000001</v>
      </c>
      <c r="D60" s="156"/>
    </row>
    <row r="61" spans="1:4" x14ac:dyDescent="0.2">
      <c r="A61" s="2">
        <v>42644</v>
      </c>
      <c r="B61" s="38">
        <v>13.74</v>
      </c>
      <c r="C61" s="38">
        <v>3.0871490000000001</v>
      </c>
      <c r="D61" s="156"/>
    </row>
    <row r="62" spans="1:4" x14ac:dyDescent="0.2">
      <c r="A62" s="2">
        <v>42675</v>
      </c>
      <c r="B62" s="38">
        <v>10.77</v>
      </c>
      <c r="C62" s="38">
        <v>2.6422759999999998</v>
      </c>
      <c r="D62" s="156"/>
    </row>
    <row r="63" spans="1:4" x14ac:dyDescent="0.2">
      <c r="A63" s="2">
        <v>42705</v>
      </c>
      <c r="B63" s="38">
        <v>9.06</v>
      </c>
      <c r="C63" s="38">
        <v>3.7238669999999998</v>
      </c>
      <c r="D63" s="156"/>
    </row>
    <row r="64" spans="1:4" x14ac:dyDescent="0.2">
      <c r="A64" s="2">
        <v>42736</v>
      </c>
      <c r="B64" s="38">
        <v>9.3800000000000008</v>
      </c>
      <c r="C64" s="38">
        <v>3.4262480000000002</v>
      </c>
      <c r="D64" s="156"/>
    </row>
    <row r="65" spans="1:4" x14ac:dyDescent="0.2">
      <c r="A65" s="2">
        <v>42767</v>
      </c>
      <c r="B65" s="38">
        <v>10.07</v>
      </c>
      <c r="C65" s="38">
        <v>2.9575239999999998</v>
      </c>
      <c r="D65" s="156"/>
    </row>
    <row r="66" spans="1:4" x14ac:dyDescent="0.2">
      <c r="A66" s="2">
        <v>42795</v>
      </c>
      <c r="B66" s="38">
        <v>9.9</v>
      </c>
      <c r="C66" s="38">
        <v>2.9865599999999999</v>
      </c>
      <c r="D66" s="156"/>
    </row>
    <row r="67" spans="1:4" x14ac:dyDescent="0.2">
      <c r="A67" s="2">
        <v>42826</v>
      </c>
      <c r="B67" s="38">
        <v>11.38</v>
      </c>
      <c r="C67" s="38">
        <v>3.2178110000000002</v>
      </c>
      <c r="D67" s="156"/>
    </row>
    <row r="68" spans="1:4" x14ac:dyDescent="0.2">
      <c r="A68" s="2">
        <v>42856</v>
      </c>
      <c r="B68" s="38">
        <v>13.32</v>
      </c>
      <c r="C68" s="38">
        <v>3.2665500000000001</v>
      </c>
      <c r="D68" s="156"/>
    </row>
    <row r="69" spans="1:4" x14ac:dyDescent="0.2">
      <c r="A69" s="2">
        <v>42887</v>
      </c>
      <c r="B69" s="38">
        <v>16.13</v>
      </c>
      <c r="C69" s="38">
        <v>3.0850749999999998</v>
      </c>
      <c r="D69" s="156"/>
    </row>
    <row r="70" spans="1:4" x14ac:dyDescent="0.2">
      <c r="A70" s="2">
        <v>42917</v>
      </c>
      <c r="B70" s="38">
        <v>17.96</v>
      </c>
      <c r="C70" s="38">
        <v>3.094408</v>
      </c>
      <c r="D70" s="156"/>
    </row>
    <row r="71" spans="1:4" x14ac:dyDescent="0.2">
      <c r="A71" s="2">
        <v>42948</v>
      </c>
      <c r="B71" s="38">
        <v>18.32</v>
      </c>
      <c r="C71" s="38">
        <v>3.0072999999999999</v>
      </c>
      <c r="D71" s="156"/>
    </row>
    <row r="72" spans="1:4" x14ac:dyDescent="0.2">
      <c r="A72" s="2">
        <v>42979</v>
      </c>
      <c r="B72" s="38">
        <v>17.010000000000002</v>
      </c>
      <c r="C72" s="38">
        <v>3.086112</v>
      </c>
      <c r="D72" s="156"/>
    </row>
    <row r="73" spans="1:4" x14ac:dyDescent="0.2">
      <c r="A73" s="2">
        <v>43009</v>
      </c>
      <c r="B73" s="38">
        <v>13.5</v>
      </c>
      <c r="C73" s="38">
        <v>2.9855230000000001</v>
      </c>
      <c r="D73" s="156"/>
    </row>
    <row r="74" spans="1:4" x14ac:dyDescent="0.2">
      <c r="A74" s="2">
        <v>43040</v>
      </c>
      <c r="B74" s="38">
        <v>10.26</v>
      </c>
      <c r="C74" s="38">
        <v>3.125518</v>
      </c>
      <c r="D74" s="156"/>
    </row>
    <row r="75" spans="1:4" x14ac:dyDescent="0.2">
      <c r="A75" s="2">
        <v>43070</v>
      </c>
      <c r="B75" s="38">
        <v>9.33</v>
      </c>
      <c r="C75" s="38">
        <v>2.9253770000000001</v>
      </c>
      <c r="D75" s="156"/>
    </row>
    <row r="76" spans="1:4" x14ac:dyDescent="0.2">
      <c r="A76" s="2">
        <v>43101</v>
      </c>
      <c r="B76" s="38">
        <v>8.93</v>
      </c>
      <c r="C76" s="38">
        <v>3.82653</v>
      </c>
      <c r="D76" s="156"/>
    </row>
    <row r="77" spans="1:4" x14ac:dyDescent="0.2">
      <c r="A77" s="2">
        <v>43132</v>
      </c>
      <c r="B77" s="38">
        <v>9.4066510000000001</v>
      </c>
      <c r="C77" s="38">
        <v>2.7594569999999998</v>
      </c>
      <c r="D77" s="156"/>
    </row>
    <row r="78" spans="1:4" x14ac:dyDescent="0.2">
      <c r="A78" s="2">
        <v>43160</v>
      </c>
      <c r="B78" s="38">
        <v>9.5541839999999993</v>
      </c>
      <c r="C78" s="38">
        <v>2.7895300000000001</v>
      </c>
      <c r="D78" s="156"/>
    </row>
    <row r="79" spans="1:4" x14ac:dyDescent="0.2">
      <c r="A79" s="2">
        <v>43191</v>
      </c>
      <c r="B79" s="38">
        <v>10.35426</v>
      </c>
      <c r="C79" s="38">
        <v>2.862422</v>
      </c>
      <c r="D79" s="156"/>
    </row>
    <row r="80" spans="1:4" x14ac:dyDescent="0.2">
      <c r="A80" s="2">
        <v>43221</v>
      </c>
      <c r="B80" s="38">
        <v>12.36239</v>
      </c>
      <c r="C80" s="38">
        <v>2.8986010000000002</v>
      </c>
      <c r="D80" s="156"/>
    </row>
    <row r="81" spans="1:4" x14ac:dyDescent="0.2">
      <c r="A81" s="2">
        <v>43252</v>
      </c>
      <c r="B81" s="38">
        <v>14.799200000000001</v>
      </c>
      <c r="C81" s="38">
        <v>3.0057999999999998</v>
      </c>
      <c r="D81" s="156"/>
    </row>
    <row r="82" spans="1:4" x14ac:dyDescent="0.2">
      <c r="A82" s="2">
        <v>43282</v>
      </c>
      <c r="B82" s="38">
        <v>16.33502</v>
      </c>
      <c r="C82" s="38">
        <v>3.1054189999999999</v>
      </c>
      <c r="D82" s="156"/>
    </row>
    <row r="83" spans="1:4" x14ac:dyDescent="0.2">
      <c r="A83" s="2">
        <v>43313</v>
      </c>
      <c r="B83" s="38">
        <v>17.231089999999998</v>
      </c>
      <c r="C83" s="38">
        <v>3.1211190000000002</v>
      </c>
      <c r="D83" s="156"/>
    </row>
    <row r="84" spans="1:4" x14ac:dyDescent="0.2">
      <c r="A84" s="2">
        <v>43344</v>
      </c>
      <c r="B84" s="38">
        <v>16.270790000000002</v>
      </c>
      <c r="C84" s="38">
        <v>3.1357240000000002</v>
      </c>
      <c r="D84" s="156"/>
    </row>
    <row r="85" spans="1:4" x14ac:dyDescent="0.2">
      <c r="A85" s="2">
        <v>43374</v>
      </c>
      <c r="B85" s="38">
        <v>13.253690000000001</v>
      </c>
      <c r="C85" s="38">
        <v>3.143764</v>
      </c>
      <c r="D85" s="156"/>
    </row>
    <row r="86" spans="1:4" x14ac:dyDescent="0.2">
      <c r="A86" s="2">
        <v>43405</v>
      </c>
      <c r="B86" s="38">
        <v>10.813739999999999</v>
      </c>
      <c r="C86" s="38">
        <v>3.1975169999999999</v>
      </c>
      <c r="D86" s="156"/>
    </row>
    <row r="87" spans="1:4" x14ac:dyDescent="0.2">
      <c r="A87" s="2">
        <v>43435</v>
      </c>
      <c r="B87" s="38">
        <v>9.8868410000000004</v>
      </c>
      <c r="C87" s="38">
        <v>3.3302870000000002</v>
      </c>
      <c r="D87" s="156"/>
    </row>
    <row r="88" spans="1:4" x14ac:dyDescent="0.2">
      <c r="A88" s="2">
        <v>43466</v>
      </c>
      <c r="B88" s="38">
        <v>9.6803089999999994</v>
      </c>
      <c r="C88" s="38">
        <v>3.4462250000000001</v>
      </c>
      <c r="D88" s="156"/>
    </row>
    <row r="89" spans="1:4" x14ac:dyDescent="0.2">
      <c r="A89" s="2">
        <v>43497</v>
      </c>
      <c r="B89" s="38">
        <v>9.7624849999999999</v>
      </c>
      <c r="C89" s="38">
        <v>3.396442</v>
      </c>
      <c r="D89" s="156"/>
    </row>
    <row r="90" spans="1:4" x14ac:dyDescent="0.2">
      <c r="A90" s="2">
        <v>43525</v>
      </c>
      <c r="B90" s="38">
        <v>10.099209999999999</v>
      </c>
      <c r="C90" s="38">
        <v>3.236818</v>
      </c>
      <c r="D90" s="156"/>
    </row>
    <row r="91" spans="1:4" x14ac:dyDescent="0.2">
      <c r="A91" s="2">
        <v>43556</v>
      </c>
      <c r="B91" s="38">
        <v>10.96359</v>
      </c>
      <c r="C91" s="38">
        <v>3.0829249999999999</v>
      </c>
      <c r="D91" s="156"/>
    </row>
    <row r="92" spans="1:4" x14ac:dyDescent="0.2">
      <c r="A92" s="2">
        <v>43586</v>
      </c>
      <c r="B92" s="38">
        <v>12.909050000000001</v>
      </c>
      <c r="C92" s="38">
        <v>3.0806040000000001</v>
      </c>
      <c r="D92" s="156"/>
    </row>
    <row r="93" spans="1:4" x14ac:dyDescent="0.2">
      <c r="A93" s="2">
        <v>43617</v>
      </c>
      <c r="B93" s="38">
        <v>15.23077</v>
      </c>
      <c r="C93" s="38">
        <v>3.0858370000000002</v>
      </c>
      <c r="D93" s="156"/>
    </row>
    <row r="94" spans="1:4" x14ac:dyDescent="0.2">
      <c r="A94" s="2">
        <v>43647</v>
      </c>
      <c r="B94" s="38">
        <v>16.654229999999998</v>
      </c>
      <c r="C94" s="38">
        <v>3.1231230000000001</v>
      </c>
      <c r="D94" s="156"/>
    </row>
    <row r="95" spans="1:4" x14ac:dyDescent="0.2">
      <c r="A95" s="2">
        <v>43678</v>
      </c>
      <c r="B95" s="38">
        <v>17.420020000000001</v>
      </c>
      <c r="C95" s="38">
        <v>3.1435810000000002</v>
      </c>
      <c r="D95" s="156"/>
    </row>
    <row r="96" spans="1:4" x14ac:dyDescent="0.2">
      <c r="A96" s="2">
        <v>43709</v>
      </c>
      <c r="B96" s="38">
        <v>16.4344</v>
      </c>
      <c r="C96" s="38">
        <v>3.1212759999999999</v>
      </c>
      <c r="D96" s="156"/>
    </row>
    <row r="97" spans="1:4" x14ac:dyDescent="0.2">
      <c r="A97" s="2">
        <v>43739</v>
      </c>
      <c r="B97" s="38">
        <v>13.363849999999999</v>
      </c>
      <c r="C97" s="38">
        <v>3.1067429999999998</v>
      </c>
      <c r="D97" s="156"/>
    </row>
    <row r="98" spans="1:4" x14ac:dyDescent="0.2">
      <c r="A98" s="2">
        <v>43770</v>
      </c>
      <c r="B98" s="38">
        <v>10.86206</v>
      </c>
      <c r="C98" s="38">
        <v>3.1405850000000002</v>
      </c>
      <c r="D98" s="156"/>
    </row>
    <row r="99" spans="1:4" x14ac:dyDescent="0.2">
      <c r="A99" s="84">
        <v>43800</v>
      </c>
      <c r="B99" s="86">
        <v>9.8975059999999999</v>
      </c>
      <c r="C99" s="86">
        <v>3.274213</v>
      </c>
      <c r="D99" s="156"/>
    </row>
    <row r="100" spans="1:4" x14ac:dyDescent="0.2">
      <c r="A100" t="s">
        <v>361</v>
      </c>
    </row>
    <row r="102" spans="1:4" x14ac:dyDescent="0.2">
      <c r="A102" s="6"/>
      <c r="B102" s="6" t="s">
        <v>0</v>
      </c>
    </row>
    <row r="103" spans="1:4" x14ac:dyDescent="0.2">
      <c r="A103" s="3">
        <v>51</v>
      </c>
      <c r="B103">
        <v>0</v>
      </c>
    </row>
    <row r="104" spans="1:4" x14ac:dyDescent="0.2">
      <c r="A104" s="3">
        <v>51</v>
      </c>
      <c r="B104">
        <v>1</v>
      </c>
    </row>
  </sheetData>
  <mergeCells count="1">
    <mergeCell ref="B25:C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74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60"/>
  <sheetViews>
    <sheetView workbookViewId="0"/>
  </sheetViews>
  <sheetFormatPr defaultRowHeight="12.75" x14ac:dyDescent="0.2"/>
  <sheetData>
    <row r="1" spans="1:13" x14ac:dyDescent="0.2">
      <c r="A1" s="40" t="s">
        <v>165</v>
      </c>
    </row>
    <row r="2" spans="1:13" ht="15.75" x14ac:dyDescent="0.25">
      <c r="A2" s="63" t="s">
        <v>358</v>
      </c>
    </row>
    <row r="3" spans="1:13" x14ac:dyDescent="0.2">
      <c r="A3" s="29" t="s">
        <v>32</v>
      </c>
    </row>
    <row r="6" spans="1:13" x14ac:dyDescent="0.2">
      <c r="M6" s="4"/>
    </row>
    <row r="25" spans="1:5" x14ac:dyDescent="0.2">
      <c r="A25" s="4"/>
      <c r="B25" s="4"/>
      <c r="C25" s="178" t="s">
        <v>25</v>
      </c>
      <c r="D25" s="178" t="s">
        <v>25</v>
      </c>
      <c r="E25" s="179" t="s">
        <v>185</v>
      </c>
    </row>
    <row r="26" spans="1:5" x14ac:dyDescent="0.2">
      <c r="A26" s="4"/>
      <c r="B26" s="4"/>
      <c r="C26" s="178" t="s">
        <v>119</v>
      </c>
      <c r="D26" s="178" t="s">
        <v>279</v>
      </c>
      <c r="E26" s="154" t="s">
        <v>186</v>
      </c>
    </row>
    <row r="27" spans="1:5" x14ac:dyDescent="0.2">
      <c r="A27" s="6" t="s">
        <v>30</v>
      </c>
      <c r="B27" s="6" t="s">
        <v>118</v>
      </c>
      <c r="C27" s="205" t="s">
        <v>60</v>
      </c>
      <c r="D27" s="205"/>
      <c r="E27" s="205"/>
    </row>
    <row r="28" spans="1:5" x14ac:dyDescent="0.2">
      <c r="A28" s="20" t="s">
        <v>362</v>
      </c>
      <c r="B28" s="124">
        <v>41275</v>
      </c>
      <c r="C28" s="7">
        <v>90.126273097999999</v>
      </c>
      <c r="D28" s="7">
        <v>91.442794515000003</v>
      </c>
      <c r="E28" s="7">
        <v>-1.3165214169999999</v>
      </c>
    </row>
    <row r="29" spans="1:5" x14ac:dyDescent="0.2">
      <c r="A29" s="20" t="s">
        <v>363</v>
      </c>
      <c r="B29" s="124">
        <v>41365</v>
      </c>
      <c r="C29" s="7">
        <v>91.210762786000004</v>
      </c>
      <c r="D29" s="7">
        <v>91.569203329999993</v>
      </c>
      <c r="E29" s="7">
        <v>-0.35844054423999999</v>
      </c>
    </row>
    <row r="30" spans="1:5" x14ac:dyDescent="0.2">
      <c r="A30" s="20" t="s">
        <v>364</v>
      </c>
      <c r="B30" s="124">
        <v>41456</v>
      </c>
      <c r="C30" s="7">
        <v>91.858806510999997</v>
      </c>
      <c r="D30" s="7">
        <v>92.617587176000001</v>
      </c>
      <c r="E30" s="7">
        <v>-0.75878066527999999</v>
      </c>
    </row>
    <row r="31" spans="1:5" x14ac:dyDescent="0.2">
      <c r="A31" s="20" t="s">
        <v>365</v>
      </c>
      <c r="B31" s="124">
        <v>41548</v>
      </c>
      <c r="C31" s="7">
        <v>91.920628644000004</v>
      </c>
      <c r="D31" s="7">
        <v>93.080781014999999</v>
      </c>
      <c r="E31" s="7">
        <v>-1.1601523713999999</v>
      </c>
    </row>
    <row r="32" spans="1:5" x14ac:dyDescent="0.2">
      <c r="A32" s="20" t="s">
        <v>366</v>
      </c>
      <c r="B32" s="124">
        <v>41640</v>
      </c>
      <c r="C32" s="7">
        <v>92.255149467999999</v>
      </c>
      <c r="D32" s="7">
        <v>92.792470702000003</v>
      </c>
      <c r="E32" s="7">
        <v>-0.53732123378999996</v>
      </c>
    </row>
    <row r="33" spans="1:5" x14ac:dyDescent="0.2">
      <c r="A33" s="4" t="s">
        <v>367</v>
      </c>
      <c r="B33" s="124">
        <v>41730</v>
      </c>
      <c r="C33" s="7">
        <v>92.945021268000005</v>
      </c>
      <c r="D33" s="7">
        <v>92.931642834000002</v>
      </c>
      <c r="E33" s="7">
        <v>1.3378434602E-2</v>
      </c>
    </row>
    <row r="34" spans="1:5" x14ac:dyDescent="0.2">
      <c r="A34" s="4" t="s">
        <v>368</v>
      </c>
      <c r="B34" s="124">
        <v>41821</v>
      </c>
      <c r="C34" s="7">
        <v>94.186117835999994</v>
      </c>
      <c r="D34" s="7">
        <v>94.043390548999994</v>
      </c>
      <c r="E34" s="7">
        <v>0.14272728724</v>
      </c>
    </row>
    <row r="35" spans="1:5" x14ac:dyDescent="0.2">
      <c r="A35" s="4" t="s">
        <v>369</v>
      </c>
      <c r="B35" s="124">
        <v>41913</v>
      </c>
      <c r="C35" s="7">
        <v>95.792913687999999</v>
      </c>
      <c r="D35" s="7">
        <v>94.517025524000005</v>
      </c>
      <c r="E35" s="7">
        <v>1.2758881635999999</v>
      </c>
    </row>
    <row r="36" spans="1:5" x14ac:dyDescent="0.2">
      <c r="A36" s="4" t="s">
        <v>370</v>
      </c>
      <c r="B36" s="124">
        <v>42005</v>
      </c>
      <c r="C36" s="7">
        <v>95.411140407000005</v>
      </c>
      <c r="D36" s="7">
        <v>94.001479676000002</v>
      </c>
      <c r="E36" s="7">
        <v>1.4096607312</v>
      </c>
    </row>
    <row r="37" spans="1:5" x14ac:dyDescent="0.2">
      <c r="A37" s="4" t="s">
        <v>371</v>
      </c>
      <c r="B37" s="124">
        <v>42095</v>
      </c>
      <c r="C37" s="7">
        <v>96.443405956999996</v>
      </c>
      <c r="D37" s="7">
        <v>94.948821202999994</v>
      </c>
      <c r="E37" s="7">
        <v>1.4945847543999999</v>
      </c>
    </row>
    <row r="38" spans="1:5" x14ac:dyDescent="0.2">
      <c r="A38" s="4" t="s">
        <v>372</v>
      </c>
      <c r="B38" s="124">
        <v>42186</v>
      </c>
      <c r="C38" s="7">
        <v>97.393674763000007</v>
      </c>
      <c r="D38" s="7">
        <v>96.576690933999998</v>
      </c>
      <c r="E38" s="7">
        <v>0.8169838291</v>
      </c>
    </row>
    <row r="39" spans="1:5" x14ac:dyDescent="0.2">
      <c r="A39" s="4" t="s">
        <v>373</v>
      </c>
      <c r="B39" s="124">
        <v>42278</v>
      </c>
      <c r="C39" s="7">
        <v>97.577208476999999</v>
      </c>
      <c r="D39" s="7">
        <v>95.839886804000002</v>
      </c>
      <c r="E39" s="7">
        <v>1.7373216735999999</v>
      </c>
    </row>
    <row r="40" spans="1:5" x14ac:dyDescent="0.2">
      <c r="A40" s="4" t="s">
        <v>374</v>
      </c>
      <c r="B40" s="124">
        <v>42370</v>
      </c>
      <c r="C40" s="7">
        <v>97.009234738000004</v>
      </c>
      <c r="D40" s="7">
        <v>96.287560249999999</v>
      </c>
      <c r="E40" s="7">
        <v>0.72167448813000001</v>
      </c>
    </row>
    <row r="41" spans="1:5" x14ac:dyDescent="0.2">
      <c r="A41" s="4" t="s">
        <v>375</v>
      </c>
      <c r="B41" s="124">
        <v>42461</v>
      </c>
      <c r="C41" s="7">
        <v>96.430826729000003</v>
      </c>
      <c r="D41" s="7">
        <v>96.393112080999998</v>
      </c>
      <c r="E41" s="7">
        <v>3.7714648056999998E-2</v>
      </c>
    </row>
    <row r="42" spans="1:5" x14ac:dyDescent="0.2">
      <c r="A42" s="4" t="s">
        <v>376</v>
      </c>
      <c r="B42" s="124">
        <v>42552</v>
      </c>
      <c r="C42" s="7">
        <v>97.03294554</v>
      </c>
      <c r="D42" s="7">
        <v>97.408862111000005</v>
      </c>
      <c r="E42" s="7">
        <v>-0.37591657116999999</v>
      </c>
    </row>
    <row r="43" spans="1:5" x14ac:dyDescent="0.2">
      <c r="A43" s="4" t="s">
        <v>377</v>
      </c>
      <c r="B43" s="124">
        <v>42644</v>
      </c>
      <c r="C43" s="7">
        <v>98.318280916999996</v>
      </c>
      <c r="D43" s="7">
        <v>97.366460343</v>
      </c>
      <c r="E43" s="7">
        <v>0.95182057402999998</v>
      </c>
    </row>
    <row r="44" spans="1:5" x14ac:dyDescent="0.2">
      <c r="A44" s="4" t="s">
        <v>378</v>
      </c>
      <c r="B44" s="124">
        <v>42736</v>
      </c>
      <c r="C44" s="7">
        <v>97.104921321999996</v>
      </c>
      <c r="D44" s="7">
        <v>97.581789835999999</v>
      </c>
      <c r="E44" s="7">
        <v>-0.47686851462000002</v>
      </c>
    </row>
    <row r="45" spans="1:5" x14ac:dyDescent="0.2">
      <c r="A45" s="4" t="s">
        <v>379</v>
      </c>
      <c r="B45" s="124">
        <v>42826</v>
      </c>
      <c r="C45" s="7">
        <v>97.647579323000002</v>
      </c>
      <c r="D45" s="7">
        <v>98.380100145</v>
      </c>
      <c r="E45" s="7">
        <v>-0.73252082228000004</v>
      </c>
    </row>
    <row r="46" spans="1:5" x14ac:dyDescent="0.2">
      <c r="A46" s="4" t="s">
        <v>380</v>
      </c>
      <c r="B46" s="124">
        <v>42917</v>
      </c>
      <c r="C46" s="7">
        <v>98.368597096000002</v>
      </c>
      <c r="D46" s="7">
        <v>98.934687237000006</v>
      </c>
      <c r="E46" s="7">
        <v>-0.56609014092999999</v>
      </c>
    </row>
    <row r="47" spans="1:5" x14ac:dyDescent="0.2">
      <c r="A47" s="4" t="s">
        <v>381</v>
      </c>
      <c r="B47" s="124">
        <v>43009</v>
      </c>
      <c r="C47" s="7">
        <v>98.654486227000007</v>
      </c>
      <c r="D47" s="7">
        <v>99.145751774999994</v>
      </c>
      <c r="E47" s="7">
        <v>-0.49126554814000001</v>
      </c>
    </row>
    <row r="48" spans="1:5" x14ac:dyDescent="0.2">
      <c r="A48" s="4" t="s">
        <v>382</v>
      </c>
      <c r="B48" s="124">
        <v>43101</v>
      </c>
      <c r="C48" s="7">
        <v>98.779832501000001</v>
      </c>
      <c r="D48" s="7">
        <v>99.620779850000005</v>
      </c>
      <c r="E48" s="7">
        <v>-0.84094734949000005</v>
      </c>
    </row>
    <row r="49" spans="1:5" x14ac:dyDescent="0.2">
      <c r="A49" s="4" t="s">
        <v>383</v>
      </c>
      <c r="B49" s="124">
        <v>43191</v>
      </c>
      <c r="C49" s="7">
        <v>100.25773966</v>
      </c>
      <c r="D49" s="7">
        <v>99.763200479999995</v>
      </c>
      <c r="E49" s="7">
        <v>0.49453917821999999</v>
      </c>
    </row>
    <row r="50" spans="1:5" x14ac:dyDescent="0.2">
      <c r="A50" s="4" t="s">
        <v>384</v>
      </c>
      <c r="B50" s="124">
        <v>43282</v>
      </c>
      <c r="C50" s="7">
        <v>101.13217168</v>
      </c>
      <c r="D50" s="7">
        <v>100.85126823</v>
      </c>
      <c r="E50" s="7">
        <v>0.28090344951000001</v>
      </c>
    </row>
    <row r="51" spans="1:5" x14ac:dyDescent="0.2">
      <c r="A51" s="4" t="s">
        <v>385</v>
      </c>
      <c r="B51" s="124">
        <v>43374</v>
      </c>
      <c r="C51" s="7">
        <v>101.67211983</v>
      </c>
      <c r="D51" s="7">
        <v>100.97581575</v>
      </c>
      <c r="E51" s="7">
        <v>0.69630408066000005</v>
      </c>
    </row>
    <row r="52" spans="1:5" x14ac:dyDescent="0.2">
      <c r="A52" s="4" t="s">
        <v>386</v>
      </c>
      <c r="B52" s="124">
        <v>43466</v>
      </c>
      <c r="C52" s="7">
        <v>101.29415514</v>
      </c>
      <c r="D52" s="7">
        <v>101.35831908</v>
      </c>
      <c r="E52" s="7">
        <v>-6.4163944373999998E-2</v>
      </c>
    </row>
    <row r="53" spans="1:5" x14ac:dyDescent="0.2">
      <c r="A53" s="4" t="s">
        <v>387</v>
      </c>
      <c r="B53" s="124">
        <v>43556</v>
      </c>
      <c r="C53" s="7">
        <v>102.12075604</v>
      </c>
      <c r="D53" s="7">
        <v>101.6213242</v>
      </c>
      <c r="E53" s="7">
        <v>0.49943184125000001</v>
      </c>
    </row>
    <row r="54" spans="1:5" x14ac:dyDescent="0.2">
      <c r="A54" s="4" t="s">
        <v>388</v>
      </c>
      <c r="B54" s="124">
        <v>43647</v>
      </c>
      <c r="C54" s="7">
        <v>102.62354863</v>
      </c>
      <c r="D54" s="7">
        <v>102.75118383</v>
      </c>
      <c r="E54" s="7">
        <v>-0.12763520209000001</v>
      </c>
    </row>
    <row r="55" spans="1:5" x14ac:dyDescent="0.2">
      <c r="A55" s="6" t="s">
        <v>389</v>
      </c>
      <c r="B55" s="125">
        <v>43739</v>
      </c>
      <c r="C55" s="85">
        <v>102.81974191</v>
      </c>
      <c r="D55" s="85">
        <v>102.87497666</v>
      </c>
      <c r="E55" s="85">
        <v>-5.5234746484000001E-2</v>
      </c>
    </row>
    <row r="56" spans="1:5" x14ac:dyDescent="0.2">
      <c r="A56" t="s">
        <v>360</v>
      </c>
      <c r="D56" s="7"/>
    </row>
    <row r="58" spans="1:5" x14ac:dyDescent="0.2">
      <c r="A58" s="6"/>
      <c r="B58" s="6" t="s">
        <v>0</v>
      </c>
    </row>
    <row r="59" spans="1:5" x14ac:dyDescent="0.2">
      <c r="A59">
        <v>21.5</v>
      </c>
      <c r="B59" s="22">
        <v>88</v>
      </c>
      <c r="D59" s="22"/>
    </row>
    <row r="60" spans="1:5" x14ac:dyDescent="0.2">
      <c r="A60">
        <v>21.5</v>
      </c>
      <c r="B60" s="22">
        <v>106</v>
      </c>
      <c r="D60" s="22"/>
    </row>
  </sheetData>
  <mergeCells count="1">
    <mergeCell ref="C27:E27"/>
  </mergeCells>
  <hyperlinks>
    <hyperlink ref="A3" location="Contents!B4" display="Return to Contents"/>
  </hyperlink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J10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0" x14ac:dyDescent="0.2">
      <c r="A25" s="204" t="s">
        <v>294</v>
      </c>
      <c r="B25" s="204"/>
      <c r="C25" s="204"/>
      <c r="D25" s="204"/>
      <c r="E25" s="204"/>
      <c r="F25" s="204"/>
      <c r="G25" s="204"/>
      <c r="H25" s="204"/>
      <c r="I25" s="30"/>
    </row>
    <row r="26" spans="1:10" x14ac:dyDescent="0.2">
      <c r="A26" s="188"/>
      <c r="B26" s="188"/>
      <c r="C26" s="188"/>
      <c r="D26" s="188"/>
      <c r="E26" s="188"/>
      <c r="G26" s="4" t="s">
        <v>297</v>
      </c>
    </row>
    <row r="27" spans="1:10" x14ac:dyDescent="0.2">
      <c r="A27" s="12"/>
      <c r="B27" s="6" t="s">
        <v>280</v>
      </c>
      <c r="C27" s="6" t="s">
        <v>281</v>
      </c>
      <c r="D27" s="6" t="s">
        <v>282</v>
      </c>
      <c r="E27" s="6" t="s">
        <v>283</v>
      </c>
      <c r="F27" s="6" t="s">
        <v>296</v>
      </c>
      <c r="G27" s="6" t="s">
        <v>298</v>
      </c>
      <c r="H27" s="6" t="s">
        <v>10</v>
      </c>
    </row>
    <row r="28" spans="1:10" x14ac:dyDescent="0.2">
      <c r="A28" s="2">
        <v>41275</v>
      </c>
      <c r="B28" s="185">
        <v>0.7</v>
      </c>
      <c r="C28" s="185">
        <v>0.215</v>
      </c>
      <c r="D28" s="185">
        <v>0.25524999999999998</v>
      </c>
      <c r="E28" s="185">
        <v>0.20516999999999999</v>
      </c>
      <c r="F28" s="185">
        <v>0</v>
      </c>
      <c r="G28" s="185">
        <v>0</v>
      </c>
      <c r="H28" s="185">
        <v>1.3754199999999999</v>
      </c>
    </row>
    <row r="29" spans="1:10" x14ac:dyDescent="0.2">
      <c r="A29" s="2">
        <v>41306</v>
      </c>
      <c r="B29" s="185">
        <v>0.7</v>
      </c>
      <c r="C29" s="185">
        <v>0.16500000000000001</v>
      </c>
      <c r="D29" s="185">
        <v>0.35525000000000001</v>
      </c>
      <c r="E29" s="185">
        <v>0.06</v>
      </c>
      <c r="F29" s="185">
        <v>0</v>
      </c>
      <c r="G29" s="185">
        <v>0</v>
      </c>
      <c r="H29" s="185">
        <v>1.2802500000000001</v>
      </c>
      <c r="J29" s="29"/>
    </row>
    <row r="30" spans="1:10" x14ac:dyDescent="0.2">
      <c r="A30" s="2">
        <v>41334</v>
      </c>
      <c r="B30" s="185">
        <v>0.7</v>
      </c>
      <c r="C30" s="185">
        <v>0.215</v>
      </c>
      <c r="D30" s="185">
        <v>0.2601</v>
      </c>
      <c r="E30" s="185">
        <v>0.13548499999999999</v>
      </c>
      <c r="F30" s="185">
        <v>0</v>
      </c>
      <c r="G30" s="185">
        <v>0</v>
      </c>
      <c r="H30" s="185">
        <v>1.3105850000000001</v>
      </c>
    </row>
    <row r="31" spans="1:10" x14ac:dyDescent="0.2">
      <c r="A31" s="2">
        <v>41365</v>
      </c>
      <c r="B31" s="185">
        <v>0.7</v>
      </c>
      <c r="C31" s="185">
        <v>0.115</v>
      </c>
      <c r="D31" s="185">
        <v>0.28300999999999998</v>
      </c>
      <c r="E31" s="185">
        <v>0.09</v>
      </c>
      <c r="F31" s="185">
        <v>0</v>
      </c>
      <c r="G31" s="185">
        <v>0</v>
      </c>
      <c r="H31" s="185">
        <v>1.18801</v>
      </c>
    </row>
    <row r="32" spans="1:10" x14ac:dyDescent="0.2">
      <c r="A32" s="2">
        <v>41395</v>
      </c>
      <c r="B32" s="185">
        <v>0.7</v>
      </c>
      <c r="C32" s="185">
        <v>0.14499999999999999</v>
      </c>
      <c r="D32" s="185">
        <v>0.26591999999999999</v>
      </c>
      <c r="E32" s="185">
        <v>0.12</v>
      </c>
      <c r="F32" s="185">
        <v>0</v>
      </c>
      <c r="G32" s="185">
        <v>0</v>
      </c>
      <c r="H32" s="185">
        <v>1.2309199999999998</v>
      </c>
    </row>
    <row r="33" spans="1:8" x14ac:dyDescent="0.2">
      <c r="A33" s="2">
        <v>41426</v>
      </c>
      <c r="B33" s="185">
        <v>0.7</v>
      </c>
      <c r="C33" s="185">
        <v>0.435</v>
      </c>
      <c r="D33" s="185">
        <v>0.41882999999999998</v>
      </c>
      <c r="E33" s="185">
        <v>0.232125</v>
      </c>
      <c r="F33" s="185">
        <v>0</v>
      </c>
      <c r="G33" s="185">
        <v>0</v>
      </c>
      <c r="H33" s="185">
        <v>1.785955</v>
      </c>
    </row>
    <row r="34" spans="1:8" x14ac:dyDescent="0.2">
      <c r="A34" s="2">
        <v>41456</v>
      </c>
      <c r="B34" s="185">
        <v>0.7</v>
      </c>
      <c r="C34" s="185">
        <v>0.57999999999999996</v>
      </c>
      <c r="D34" s="185">
        <v>0.29174</v>
      </c>
      <c r="E34" s="185">
        <v>0.232125</v>
      </c>
      <c r="F34" s="185">
        <v>0</v>
      </c>
      <c r="G34" s="185">
        <v>0</v>
      </c>
      <c r="H34" s="185">
        <v>1.8038649999999996</v>
      </c>
    </row>
    <row r="35" spans="1:8" x14ac:dyDescent="0.2">
      <c r="A35" s="2">
        <v>41487</v>
      </c>
      <c r="B35" s="185">
        <v>0.7</v>
      </c>
      <c r="C35" s="185">
        <v>0.98</v>
      </c>
      <c r="D35" s="185">
        <v>0.32464999999999999</v>
      </c>
      <c r="E35" s="185">
        <v>0.13</v>
      </c>
      <c r="F35" s="185">
        <v>0</v>
      </c>
      <c r="G35" s="185">
        <v>0</v>
      </c>
      <c r="H35" s="185">
        <v>2.1346499999999997</v>
      </c>
    </row>
    <row r="36" spans="1:8" x14ac:dyDescent="0.2">
      <c r="A36" s="2">
        <v>41518</v>
      </c>
      <c r="B36" s="185">
        <v>0.7</v>
      </c>
      <c r="C36" s="185">
        <v>1.22</v>
      </c>
      <c r="D36" s="185">
        <v>0.27465000000000001</v>
      </c>
      <c r="E36" s="185">
        <v>0.48212500000000003</v>
      </c>
      <c r="F36" s="185">
        <v>0</v>
      </c>
      <c r="G36" s="185">
        <v>0</v>
      </c>
      <c r="H36" s="185">
        <v>2.6767749999999997</v>
      </c>
    </row>
    <row r="37" spans="1:8" x14ac:dyDescent="0.2">
      <c r="A37" s="2">
        <v>41548</v>
      </c>
      <c r="B37" s="185">
        <v>0.7</v>
      </c>
      <c r="C37" s="185">
        <v>1.03</v>
      </c>
      <c r="D37" s="185">
        <v>0.32464999999999999</v>
      </c>
      <c r="E37" s="185">
        <v>0.30212499999999998</v>
      </c>
      <c r="F37" s="185">
        <v>0</v>
      </c>
      <c r="G37" s="185">
        <v>0</v>
      </c>
      <c r="H37" s="185">
        <v>2.3567749999999998</v>
      </c>
    </row>
    <row r="38" spans="1:8" x14ac:dyDescent="0.2">
      <c r="A38" s="2">
        <v>41579</v>
      </c>
      <c r="B38" s="185">
        <v>0.7</v>
      </c>
      <c r="C38" s="185">
        <v>1.36</v>
      </c>
      <c r="D38" s="185">
        <v>0.30464999999999998</v>
      </c>
      <c r="E38" s="185">
        <v>0.172125</v>
      </c>
      <c r="F38" s="185">
        <v>0</v>
      </c>
      <c r="G38" s="185">
        <v>0</v>
      </c>
      <c r="H38" s="185">
        <v>2.536775</v>
      </c>
    </row>
    <row r="39" spans="1:8" x14ac:dyDescent="0.2">
      <c r="A39" s="2">
        <v>41609</v>
      </c>
      <c r="B39" s="185">
        <v>0.7</v>
      </c>
      <c r="C39" s="185">
        <v>1.35</v>
      </c>
      <c r="D39" s="185">
        <v>0.34465000000000001</v>
      </c>
      <c r="E39" s="185">
        <v>0.21212500000000001</v>
      </c>
      <c r="F39" s="185">
        <v>0</v>
      </c>
      <c r="G39" s="185">
        <v>0</v>
      </c>
      <c r="H39" s="185">
        <v>2.6067749999999998</v>
      </c>
    </row>
    <row r="40" spans="1:8" x14ac:dyDescent="0.2">
      <c r="A40" s="2">
        <v>41640</v>
      </c>
      <c r="B40" s="185">
        <v>0.6</v>
      </c>
      <c r="C40" s="185">
        <v>1.07</v>
      </c>
      <c r="D40" s="185">
        <v>0.20119999999999999</v>
      </c>
      <c r="E40" s="185">
        <v>0.32264112902999997</v>
      </c>
      <c r="F40" s="185">
        <v>0</v>
      </c>
      <c r="G40" s="185">
        <v>0</v>
      </c>
      <c r="H40" s="185">
        <v>2.1938411290299999</v>
      </c>
    </row>
    <row r="41" spans="1:8" x14ac:dyDescent="0.2">
      <c r="A41" s="2">
        <v>41671</v>
      </c>
      <c r="B41" s="185">
        <v>0.6</v>
      </c>
      <c r="C41" s="185">
        <v>1.2</v>
      </c>
      <c r="D41" s="185">
        <v>0.25119999999999998</v>
      </c>
      <c r="E41" s="185">
        <v>0.107</v>
      </c>
      <c r="F41" s="185">
        <v>0</v>
      </c>
      <c r="G41" s="185">
        <v>0</v>
      </c>
      <c r="H41" s="185">
        <v>2.1581999999999999</v>
      </c>
    </row>
    <row r="42" spans="1:8" x14ac:dyDescent="0.2">
      <c r="A42" s="2">
        <v>41699</v>
      </c>
      <c r="B42" s="185">
        <v>0.6</v>
      </c>
      <c r="C42" s="185">
        <v>1.33</v>
      </c>
      <c r="D42" s="185">
        <v>0.30120000000000002</v>
      </c>
      <c r="E42" s="185">
        <v>0.374</v>
      </c>
      <c r="F42" s="185">
        <v>0</v>
      </c>
      <c r="G42" s="185">
        <v>0</v>
      </c>
      <c r="H42" s="185">
        <v>2.6052000000000004</v>
      </c>
    </row>
    <row r="43" spans="1:8" x14ac:dyDescent="0.2">
      <c r="A43" s="2">
        <v>41730</v>
      </c>
      <c r="B43" s="185">
        <v>0.6</v>
      </c>
      <c r="C43" s="185">
        <v>1.37</v>
      </c>
      <c r="D43" s="185">
        <v>0.25119999999999998</v>
      </c>
      <c r="E43" s="185">
        <v>0.3</v>
      </c>
      <c r="F43" s="185">
        <v>0</v>
      </c>
      <c r="G43" s="185">
        <v>0</v>
      </c>
      <c r="H43" s="185">
        <v>2.5211999999999999</v>
      </c>
    </row>
    <row r="44" spans="1:8" x14ac:dyDescent="0.2">
      <c r="A44" s="2">
        <v>41760</v>
      </c>
      <c r="B44" s="185">
        <v>0.6</v>
      </c>
      <c r="C44" s="185">
        <v>1.35</v>
      </c>
      <c r="D44" s="185">
        <v>0.35120000000000001</v>
      </c>
      <c r="E44" s="185">
        <v>0.3</v>
      </c>
      <c r="F44" s="185">
        <v>0</v>
      </c>
      <c r="G44" s="185">
        <v>0</v>
      </c>
      <c r="H44" s="185">
        <v>2.6012</v>
      </c>
    </row>
    <row r="45" spans="1:8" x14ac:dyDescent="0.2">
      <c r="A45" s="2">
        <v>41791</v>
      </c>
      <c r="B45" s="185">
        <v>0.6</v>
      </c>
      <c r="C45" s="185">
        <v>1.345</v>
      </c>
      <c r="D45" s="185">
        <v>0.25119999999999998</v>
      </c>
      <c r="E45" s="185">
        <v>0.4</v>
      </c>
      <c r="F45" s="185">
        <v>0</v>
      </c>
      <c r="G45" s="185">
        <v>0</v>
      </c>
      <c r="H45" s="185">
        <v>2.5961999999999996</v>
      </c>
    </row>
    <row r="46" spans="1:8" x14ac:dyDescent="0.2">
      <c r="A46" s="2">
        <v>41821</v>
      </c>
      <c r="B46" s="185">
        <v>0.6</v>
      </c>
      <c r="C46" s="185">
        <v>1.145</v>
      </c>
      <c r="D46" s="185">
        <v>0.20119999999999999</v>
      </c>
      <c r="E46" s="185">
        <v>0.5</v>
      </c>
      <c r="F46" s="185">
        <v>0</v>
      </c>
      <c r="G46" s="185">
        <v>0</v>
      </c>
      <c r="H46" s="185">
        <v>2.4462000000000002</v>
      </c>
    </row>
    <row r="47" spans="1:8" x14ac:dyDescent="0.2">
      <c r="A47" s="2">
        <v>41852</v>
      </c>
      <c r="B47" s="185">
        <v>0.6</v>
      </c>
      <c r="C47" s="185">
        <v>1.05</v>
      </c>
      <c r="D47" s="185">
        <v>0.156</v>
      </c>
      <c r="E47" s="185">
        <v>0.45</v>
      </c>
      <c r="F47" s="185">
        <v>0</v>
      </c>
      <c r="G47" s="185">
        <v>0</v>
      </c>
      <c r="H47" s="185">
        <v>2.2559999999999998</v>
      </c>
    </row>
    <row r="48" spans="1:8" x14ac:dyDescent="0.2">
      <c r="A48" s="2">
        <v>41883</v>
      </c>
      <c r="B48" s="185">
        <v>0.6</v>
      </c>
      <c r="C48" s="185">
        <v>0.79500000000000004</v>
      </c>
      <c r="D48" s="185">
        <v>0.21560000000000001</v>
      </c>
      <c r="E48" s="185">
        <v>0.45</v>
      </c>
      <c r="F48" s="185">
        <v>0</v>
      </c>
      <c r="G48" s="185">
        <v>0</v>
      </c>
      <c r="H48" s="185">
        <v>2.0606</v>
      </c>
    </row>
    <row r="49" spans="1:8" x14ac:dyDescent="0.2">
      <c r="A49" s="2">
        <v>41913</v>
      </c>
      <c r="B49" s="185">
        <v>0.6</v>
      </c>
      <c r="C49" s="185">
        <v>0.63</v>
      </c>
      <c r="D49" s="185">
        <v>0.32519999999999999</v>
      </c>
      <c r="E49" s="185">
        <v>0.42499999999999999</v>
      </c>
      <c r="F49" s="185">
        <v>7.4999999999999997E-2</v>
      </c>
      <c r="G49" s="185">
        <v>7.4999999999999997E-2</v>
      </c>
      <c r="H49" s="185">
        <v>2.1302000000000003</v>
      </c>
    </row>
    <row r="50" spans="1:8" x14ac:dyDescent="0.2">
      <c r="A50" s="2">
        <v>41944</v>
      </c>
      <c r="B50" s="185">
        <v>0.6</v>
      </c>
      <c r="C50" s="185">
        <v>0.96499999999999997</v>
      </c>
      <c r="D50" s="185">
        <v>0.2848</v>
      </c>
      <c r="E50" s="185">
        <v>0.4</v>
      </c>
      <c r="F50" s="185">
        <v>0.15</v>
      </c>
      <c r="G50" s="185">
        <v>0.15</v>
      </c>
      <c r="H50" s="185">
        <v>2.5497999999999998</v>
      </c>
    </row>
    <row r="51" spans="1:8" x14ac:dyDescent="0.2">
      <c r="A51" s="2">
        <v>41974</v>
      </c>
      <c r="B51" s="185">
        <v>0.6</v>
      </c>
      <c r="C51" s="185">
        <v>1.07</v>
      </c>
      <c r="D51" s="185">
        <v>0.28960000000000002</v>
      </c>
      <c r="E51" s="185">
        <v>0.35</v>
      </c>
      <c r="F51" s="185">
        <v>0.15</v>
      </c>
      <c r="G51" s="185">
        <v>0.15</v>
      </c>
      <c r="H51" s="185">
        <v>2.6095999999999999</v>
      </c>
    </row>
    <row r="52" spans="1:8" x14ac:dyDescent="0.2">
      <c r="A52" s="2">
        <v>42005</v>
      </c>
      <c r="B52" s="185">
        <v>0.8</v>
      </c>
      <c r="C52" s="185">
        <v>1.06</v>
      </c>
      <c r="D52" s="185">
        <v>0.191</v>
      </c>
      <c r="E52" s="185">
        <v>0.3</v>
      </c>
      <c r="F52" s="185">
        <v>0.15</v>
      </c>
      <c r="G52" s="185">
        <v>0.15</v>
      </c>
      <c r="H52" s="185">
        <v>2.6509999999999998</v>
      </c>
    </row>
    <row r="53" spans="1:8" x14ac:dyDescent="0.2">
      <c r="A53" s="2">
        <v>42036</v>
      </c>
      <c r="B53" s="185">
        <v>0.8</v>
      </c>
      <c r="C53" s="185">
        <v>1.07</v>
      </c>
      <c r="D53" s="185">
        <v>0.16700000000000001</v>
      </c>
      <c r="E53" s="185">
        <v>0.25700000000000001</v>
      </c>
      <c r="F53" s="185">
        <v>0.15</v>
      </c>
      <c r="G53" s="185">
        <v>0.15</v>
      </c>
      <c r="H53" s="185">
        <v>2.5939999999999999</v>
      </c>
    </row>
    <row r="54" spans="1:8" x14ac:dyDescent="0.2">
      <c r="A54" s="2">
        <v>42064</v>
      </c>
      <c r="B54" s="185">
        <v>0.8</v>
      </c>
      <c r="C54" s="185">
        <v>0.95499999999999996</v>
      </c>
      <c r="D54" s="185">
        <v>0.24223548386999999</v>
      </c>
      <c r="E54" s="185">
        <v>0.15</v>
      </c>
      <c r="F54" s="185">
        <v>0.15</v>
      </c>
      <c r="G54" s="185">
        <v>0.15</v>
      </c>
      <c r="H54" s="185">
        <v>2.4472354838699997</v>
      </c>
    </row>
    <row r="55" spans="1:8" x14ac:dyDescent="0.2">
      <c r="A55" s="2">
        <v>42095</v>
      </c>
      <c r="B55" s="185">
        <v>0.8</v>
      </c>
      <c r="C55" s="185">
        <v>0.92500000000000004</v>
      </c>
      <c r="D55" s="185">
        <v>0.16800000000000001</v>
      </c>
      <c r="E55" s="185">
        <v>0.1</v>
      </c>
      <c r="F55" s="185">
        <v>0.15</v>
      </c>
      <c r="G55" s="185">
        <v>0.15</v>
      </c>
      <c r="H55" s="185">
        <v>2.2930000000000001</v>
      </c>
    </row>
    <row r="56" spans="1:8" x14ac:dyDescent="0.2">
      <c r="A56" s="2">
        <v>42125</v>
      </c>
      <c r="B56" s="185">
        <v>0.8</v>
      </c>
      <c r="C56" s="185">
        <v>1.0649999999999999</v>
      </c>
      <c r="D56" s="185">
        <v>0.39300000000000002</v>
      </c>
      <c r="E56" s="185">
        <v>0.1</v>
      </c>
      <c r="F56" s="185">
        <v>0.2</v>
      </c>
      <c r="G56" s="185">
        <v>0.2</v>
      </c>
      <c r="H56" s="185">
        <v>2.7580000000000005</v>
      </c>
    </row>
    <row r="57" spans="1:8" x14ac:dyDescent="0.2">
      <c r="A57" s="2">
        <v>42156</v>
      </c>
      <c r="B57" s="185">
        <v>0.8</v>
      </c>
      <c r="C57" s="185">
        <v>1.02</v>
      </c>
      <c r="D57" s="185">
        <v>0.34300000000000003</v>
      </c>
      <c r="E57" s="185">
        <v>0.127</v>
      </c>
      <c r="F57" s="185">
        <v>0.25</v>
      </c>
      <c r="G57" s="185">
        <v>0.25</v>
      </c>
      <c r="H57" s="185">
        <v>2.79</v>
      </c>
    </row>
    <row r="58" spans="1:8" x14ac:dyDescent="0.2">
      <c r="A58" s="2">
        <v>42186</v>
      </c>
      <c r="B58" s="185">
        <v>0.8</v>
      </c>
      <c r="C58" s="185">
        <v>1.03</v>
      </c>
      <c r="D58" s="185">
        <v>0.29299999999999998</v>
      </c>
      <c r="E58" s="185">
        <v>0.127</v>
      </c>
      <c r="F58" s="185">
        <v>0.25</v>
      </c>
      <c r="G58" s="185">
        <v>0.25</v>
      </c>
      <c r="H58" s="185">
        <v>2.75</v>
      </c>
    </row>
    <row r="59" spans="1:8" x14ac:dyDescent="0.2">
      <c r="A59" s="2">
        <v>42217</v>
      </c>
      <c r="B59" s="185">
        <v>0.8</v>
      </c>
      <c r="C59" s="185">
        <v>1.07</v>
      </c>
      <c r="D59" s="185">
        <v>0.29227741935000001</v>
      </c>
      <c r="E59" s="185">
        <v>8.8999999999999996E-2</v>
      </c>
      <c r="F59" s="185">
        <v>0.25</v>
      </c>
      <c r="G59" s="185">
        <v>0.25</v>
      </c>
      <c r="H59" s="185">
        <v>2.75127741935</v>
      </c>
    </row>
    <row r="60" spans="1:8" x14ac:dyDescent="0.2">
      <c r="A60" s="2">
        <v>42248</v>
      </c>
      <c r="B60" s="185">
        <v>0.8</v>
      </c>
      <c r="C60" s="185">
        <v>1.0549999999999999</v>
      </c>
      <c r="D60" s="185">
        <v>0.29499999999999998</v>
      </c>
      <c r="E60" s="185">
        <v>7.9000000000000001E-2</v>
      </c>
      <c r="F60" s="185">
        <v>0.25</v>
      </c>
      <c r="G60" s="185">
        <v>0.25</v>
      </c>
      <c r="H60" s="185">
        <v>2.7290000000000001</v>
      </c>
    </row>
    <row r="61" spans="1:8" x14ac:dyDescent="0.2">
      <c r="A61" s="2">
        <v>42278</v>
      </c>
      <c r="B61" s="185">
        <v>0.8</v>
      </c>
      <c r="C61" s="185">
        <v>1.0149999999999999</v>
      </c>
      <c r="D61" s="185">
        <v>0.24427741935</v>
      </c>
      <c r="E61" s="185">
        <v>0.28399999999999997</v>
      </c>
      <c r="F61" s="185">
        <v>0.25</v>
      </c>
      <c r="G61" s="185">
        <v>0.25</v>
      </c>
      <c r="H61" s="185">
        <v>2.8432774193499997</v>
      </c>
    </row>
    <row r="62" spans="1:8" x14ac:dyDescent="0.2">
      <c r="A62" s="2">
        <v>42309</v>
      </c>
      <c r="B62" s="185">
        <v>0.8</v>
      </c>
      <c r="C62" s="185">
        <v>1.0549999999999999</v>
      </c>
      <c r="D62" s="185">
        <v>0.24299000000000001</v>
      </c>
      <c r="E62" s="185">
        <v>0.109</v>
      </c>
      <c r="F62" s="185">
        <v>0.25</v>
      </c>
      <c r="G62" s="185">
        <v>0.25</v>
      </c>
      <c r="H62" s="185">
        <v>2.7069899999999998</v>
      </c>
    </row>
    <row r="63" spans="1:8" x14ac:dyDescent="0.2">
      <c r="A63" s="2">
        <v>42339</v>
      </c>
      <c r="B63" s="185">
        <v>0.8</v>
      </c>
      <c r="C63" s="185">
        <v>1.06</v>
      </c>
      <c r="D63" s="185">
        <v>0.32211774193999998</v>
      </c>
      <c r="E63" s="185">
        <v>0.109</v>
      </c>
      <c r="F63" s="185">
        <v>0.25</v>
      </c>
      <c r="G63" s="185">
        <v>0.25</v>
      </c>
      <c r="H63" s="185">
        <v>2.79111774194</v>
      </c>
    </row>
    <row r="64" spans="1:8" x14ac:dyDescent="0.2">
      <c r="A64" s="2">
        <v>42370</v>
      </c>
      <c r="B64" s="185">
        <v>0</v>
      </c>
      <c r="C64" s="185">
        <v>0.93</v>
      </c>
      <c r="D64" s="185">
        <v>0.34200000000000003</v>
      </c>
      <c r="E64" s="185">
        <v>0.109</v>
      </c>
      <c r="F64" s="185">
        <v>0.25</v>
      </c>
      <c r="G64" s="185">
        <v>0.25</v>
      </c>
      <c r="H64" s="185">
        <v>1.881</v>
      </c>
    </row>
    <row r="65" spans="1:8" x14ac:dyDescent="0.2">
      <c r="A65" s="2">
        <v>42401</v>
      </c>
      <c r="B65" s="185">
        <v>0</v>
      </c>
      <c r="C65" s="185">
        <v>0.94</v>
      </c>
      <c r="D65" s="185">
        <v>0.40400000000000003</v>
      </c>
      <c r="E65" s="185">
        <v>0.309</v>
      </c>
      <c r="F65" s="185">
        <v>0.25</v>
      </c>
      <c r="G65" s="185">
        <v>0.25</v>
      </c>
      <c r="H65" s="185">
        <v>2.1529999999999996</v>
      </c>
    </row>
    <row r="66" spans="1:8" x14ac:dyDescent="0.2">
      <c r="A66" s="2">
        <v>42430</v>
      </c>
      <c r="B66" s="185">
        <v>0</v>
      </c>
      <c r="C66" s="185">
        <v>0.98</v>
      </c>
      <c r="D66" s="185">
        <v>0.48262877811999999</v>
      </c>
      <c r="E66" s="185">
        <v>0.28899999999999998</v>
      </c>
      <c r="F66" s="185">
        <v>0.25</v>
      </c>
      <c r="G66" s="185">
        <v>0.25</v>
      </c>
      <c r="H66" s="185">
        <v>2.2516287781199997</v>
      </c>
    </row>
    <row r="67" spans="1:8" x14ac:dyDescent="0.2">
      <c r="A67" s="2">
        <v>42461</v>
      </c>
      <c r="B67" s="185">
        <v>0</v>
      </c>
      <c r="C67" s="185">
        <v>0.97</v>
      </c>
      <c r="D67" s="185">
        <v>0.5</v>
      </c>
      <c r="E67" s="185">
        <v>0.24399999999999999</v>
      </c>
      <c r="F67" s="185">
        <v>0.48</v>
      </c>
      <c r="G67" s="185">
        <v>0.25</v>
      </c>
      <c r="H67" s="185">
        <v>2.444</v>
      </c>
    </row>
    <row r="68" spans="1:8" x14ac:dyDescent="0.2">
      <c r="A68" s="2">
        <v>42491</v>
      </c>
      <c r="B68" s="185">
        <v>0</v>
      </c>
      <c r="C68" s="185">
        <v>1.0149999999999999</v>
      </c>
      <c r="D68" s="185">
        <v>0.75020836544000002</v>
      </c>
      <c r="E68" s="185">
        <v>0.31900000000000001</v>
      </c>
      <c r="F68" s="185">
        <v>0.25</v>
      </c>
      <c r="G68" s="185">
        <v>0.25</v>
      </c>
      <c r="H68" s="185">
        <v>2.5842083654399999</v>
      </c>
    </row>
    <row r="69" spans="1:8" x14ac:dyDescent="0.2">
      <c r="A69" s="2">
        <v>42522</v>
      </c>
      <c r="B69" s="185">
        <v>0</v>
      </c>
      <c r="C69" s="185">
        <v>0.96</v>
      </c>
      <c r="D69" s="185">
        <v>0.61901628178000001</v>
      </c>
      <c r="E69" s="185">
        <v>0.21</v>
      </c>
      <c r="F69" s="185">
        <v>0.25</v>
      </c>
      <c r="G69" s="185">
        <v>0.25</v>
      </c>
      <c r="H69" s="185">
        <v>2.2890162817799999</v>
      </c>
    </row>
    <row r="70" spans="1:8" x14ac:dyDescent="0.2">
      <c r="A70" s="2">
        <v>42552</v>
      </c>
      <c r="B70" s="185">
        <v>0</v>
      </c>
      <c r="C70" s="185">
        <v>0.99</v>
      </c>
      <c r="D70" s="185">
        <v>0.71783611896999999</v>
      </c>
      <c r="E70" s="185">
        <v>0.11</v>
      </c>
      <c r="F70" s="185">
        <v>0.25</v>
      </c>
      <c r="G70" s="185">
        <v>0.25</v>
      </c>
      <c r="H70" s="185">
        <v>2.3178361189699999</v>
      </c>
    </row>
    <row r="71" spans="1:8" x14ac:dyDescent="0.2">
      <c r="A71" s="2">
        <v>42583</v>
      </c>
      <c r="B71" s="185">
        <v>0</v>
      </c>
      <c r="C71" s="185">
        <v>1.05</v>
      </c>
      <c r="D71" s="185">
        <v>0.67666775777999999</v>
      </c>
      <c r="E71" s="185">
        <v>0.18</v>
      </c>
      <c r="F71" s="185">
        <v>0.26</v>
      </c>
      <c r="G71" s="185">
        <v>0.25</v>
      </c>
      <c r="H71" s="185">
        <v>2.41666775778</v>
      </c>
    </row>
    <row r="72" spans="1:8" x14ac:dyDescent="0.2">
      <c r="A72" s="2">
        <v>42614</v>
      </c>
      <c r="B72" s="185">
        <v>0</v>
      </c>
      <c r="C72" s="185">
        <v>0.99</v>
      </c>
      <c r="D72" s="185">
        <v>0.64551108020000003</v>
      </c>
      <c r="E72" s="185">
        <v>0.158</v>
      </c>
      <c r="F72" s="185">
        <v>0.25</v>
      </c>
      <c r="G72" s="185">
        <v>0.25</v>
      </c>
      <c r="H72" s="185">
        <v>2.2935110802000001</v>
      </c>
    </row>
    <row r="73" spans="1:8" x14ac:dyDescent="0.2">
      <c r="A73" s="2">
        <v>42644</v>
      </c>
      <c r="B73" s="185">
        <v>0</v>
      </c>
      <c r="C73" s="185">
        <v>0.75</v>
      </c>
      <c r="D73" s="185">
        <v>0.59936596939999998</v>
      </c>
      <c r="E73" s="185">
        <v>0.13800000000000001</v>
      </c>
      <c r="F73" s="185">
        <v>0.25</v>
      </c>
      <c r="G73" s="185">
        <v>0.25</v>
      </c>
      <c r="H73" s="185">
        <v>1.9873659693999999</v>
      </c>
    </row>
    <row r="74" spans="1:8" x14ac:dyDescent="0.2">
      <c r="A74" s="2">
        <v>42675</v>
      </c>
      <c r="B74" s="185">
        <v>0</v>
      </c>
      <c r="C74" s="185">
        <v>0.71499999999999997</v>
      </c>
      <c r="D74" s="185">
        <v>0.56323230970000004</v>
      </c>
      <c r="E74" s="185">
        <v>0.13</v>
      </c>
      <c r="F74" s="185">
        <v>0.25</v>
      </c>
      <c r="G74" s="185">
        <v>0.25</v>
      </c>
      <c r="H74" s="185">
        <v>1.9082323096999998</v>
      </c>
    </row>
    <row r="75" spans="1:8" x14ac:dyDescent="0.2">
      <c r="A75" s="2">
        <v>42705</v>
      </c>
      <c r="B75" s="185">
        <v>0</v>
      </c>
      <c r="C75" s="185">
        <v>0.69</v>
      </c>
      <c r="D75" s="185">
        <v>0.57710998661000001</v>
      </c>
      <c r="E75" s="185">
        <v>0.13</v>
      </c>
      <c r="F75" s="185">
        <v>0.25</v>
      </c>
      <c r="G75" s="185">
        <v>0.25</v>
      </c>
      <c r="H75" s="185">
        <v>1.8971099866099999</v>
      </c>
    </row>
    <row r="76" spans="1:8" x14ac:dyDescent="0.2">
      <c r="A76" s="2">
        <v>42736</v>
      </c>
      <c r="B76" s="185">
        <v>0</v>
      </c>
      <c r="C76" s="185">
        <v>0.622</v>
      </c>
      <c r="D76" s="185">
        <v>0.55275446702999997</v>
      </c>
      <c r="E76" s="185">
        <v>0.13</v>
      </c>
      <c r="F76" s="185">
        <v>0.25</v>
      </c>
      <c r="G76" s="185">
        <v>0.25</v>
      </c>
      <c r="H76" s="185">
        <v>1.80475446703</v>
      </c>
    </row>
    <row r="77" spans="1:8" x14ac:dyDescent="0.2">
      <c r="A77" s="2">
        <v>42767</v>
      </c>
      <c r="B77" s="185">
        <v>0</v>
      </c>
      <c r="C77" s="185">
        <v>0.61</v>
      </c>
      <c r="D77" s="185">
        <v>0.51132692235999999</v>
      </c>
      <c r="E77" s="185">
        <v>0.16</v>
      </c>
      <c r="F77" s="185">
        <v>0.25</v>
      </c>
      <c r="G77" s="185">
        <v>0.25</v>
      </c>
      <c r="H77" s="185">
        <v>1.7813269223599999</v>
      </c>
    </row>
    <row r="78" spans="1:8" x14ac:dyDescent="0.2">
      <c r="A78" s="2">
        <v>42795</v>
      </c>
      <c r="B78" s="185">
        <v>0</v>
      </c>
      <c r="C78" s="185">
        <v>0.71</v>
      </c>
      <c r="D78" s="185">
        <v>0.40491365314</v>
      </c>
      <c r="E78" s="185">
        <v>0.223</v>
      </c>
      <c r="F78" s="185">
        <v>0.25</v>
      </c>
      <c r="G78" s="185">
        <v>0.25</v>
      </c>
      <c r="H78" s="185">
        <v>1.83791365314</v>
      </c>
    </row>
    <row r="79" spans="1:8" x14ac:dyDescent="0.2">
      <c r="A79" s="2">
        <v>42826</v>
      </c>
      <c r="B79" s="185">
        <v>0</v>
      </c>
      <c r="C79" s="185">
        <v>0.76500000000000001</v>
      </c>
      <c r="D79" s="185">
        <v>0.36951451661000001</v>
      </c>
      <c r="E79" s="185">
        <v>0.26</v>
      </c>
      <c r="F79" s="185">
        <v>0.25</v>
      </c>
      <c r="G79" s="185">
        <v>0.25</v>
      </c>
      <c r="H79" s="185">
        <v>1.8945145166099999</v>
      </c>
    </row>
    <row r="80" spans="1:8" x14ac:dyDescent="0.2">
      <c r="A80" s="2">
        <v>42856</v>
      </c>
      <c r="B80" s="185">
        <v>0</v>
      </c>
      <c r="C80" s="185">
        <v>0.52</v>
      </c>
      <c r="D80" s="185">
        <v>0.36012937144000001</v>
      </c>
      <c r="E80" s="185">
        <v>0.16</v>
      </c>
      <c r="F80" s="185">
        <v>0.25</v>
      </c>
      <c r="G80" s="185">
        <v>0.25</v>
      </c>
      <c r="H80" s="185">
        <v>1.54012937144</v>
      </c>
    </row>
    <row r="81" spans="1:8" x14ac:dyDescent="0.2">
      <c r="A81" s="2">
        <v>42887</v>
      </c>
      <c r="B81" s="185">
        <v>0</v>
      </c>
      <c r="C81" s="185">
        <v>0.45</v>
      </c>
      <c r="D81" s="185">
        <v>0.28975807773000001</v>
      </c>
      <c r="E81" s="185">
        <v>0.13</v>
      </c>
      <c r="F81" s="185">
        <v>0.25</v>
      </c>
      <c r="G81" s="185">
        <v>0.25</v>
      </c>
      <c r="H81" s="185">
        <v>1.36975807773</v>
      </c>
    </row>
    <row r="82" spans="1:8" x14ac:dyDescent="0.2">
      <c r="A82" s="2">
        <v>42917</v>
      </c>
      <c r="B82" s="185">
        <v>0</v>
      </c>
      <c r="C82" s="185">
        <v>0.29499999999999998</v>
      </c>
      <c r="D82" s="185">
        <v>0.25340049695</v>
      </c>
      <c r="E82" s="185">
        <v>0.1</v>
      </c>
      <c r="F82" s="185">
        <v>0.25</v>
      </c>
      <c r="G82" s="185">
        <v>0.25</v>
      </c>
      <c r="H82" s="185">
        <v>1.1484004969499999</v>
      </c>
    </row>
    <row r="83" spans="1:8" x14ac:dyDescent="0.2">
      <c r="A83" s="2">
        <v>42948</v>
      </c>
      <c r="B83" s="185">
        <v>0</v>
      </c>
      <c r="C83" s="185">
        <v>0.41</v>
      </c>
      <c r="D83" s="185">
        <v>0.22705649198</v>
      </c>
      <c r="E83" s="185">
        <v>0.1</v>
      </c>
      <c r="F83" s="185">
        <v>0.25</v>
      </c>
      <c r="G83" s="185">
        <v>0.25</v>
      </c>
      <c r="H83" s="185">
        <v>1.2370564919799998</v>
      </c>
    </row>
    <row r="84" spans="1:8" x14ac:dyDescent="0.2">
      <c r="A84" s="2">
        <v>42979</v>
      </c>
      <c r="B84" s="185">
        <v>0</v>
      </c>
      <c r="C84" s="185">
        <v>0.375</v>
      </c>
      <c r="D84" s="185">
        <v>0.2</v>
      </c>
      <c r="E84" s="185">
        <v>0.05</v>
      </c>
      <c r="F84" s="185">
        <v>0.25</v>
      </c>
      <c r="G84" s="185">
        <v>0.25</v>
      </c>
      <c r="H84" s="185">
        <v>1.125</v>
      </c>
    </row>
    <row r="85" spans="1:8" x14ac:dyDescent="0.2">
      <c r="A85" s="2">
        <v>43009</v>
      </c>
      <c r="B85" s="185">
        <v>0</v>
      </c>
      <c r="C85" s="185">
        <v>0.34</v>
      </c>
      <c r="D85" s="185">
        <v>0.20499999999999999</v>
      </c>
      <c r="E85" s="185">
        <v>0.18</v>
      </c>
      <c r="F85" s="185">
        <v>0.25</v>
      </c>
      <c r="G85" s="185">
        <v>0.25</v>
      </c>
      <c r="H85" s="185">
        <v>1.2250000000000001</v>
      </c>
    </row>
    <row r="86" spans="1:8" x14ac:dyDescent="0.2">
      <c r="A86" s="2">
        <v>43040</v>
      </c>
      <c r="B86" s="185">
        <v>0</v>
      </c>
      <c r="C86" s="185">
        <v>0.32</v>
      </c>
      <c r="D86" s="185">
        <v>0.16500000000000001</v>
      </c>
      <c r="E86" s="185">
        <v>0.22</v>
      </c>
      <c r="F86" s="185">
        <v>0.25</v>
      </c>
      <c r="G86" s="185">
        <v>0.25</v>
      </c>
      <c r="H86" s="185">
        <v>1.2050000000000001</v>
      </c>
    </row>
    <row r="87" spans="1:8" x14ac:dyDescent="0.2">
      <c r="A87" s="2">
        <v>43070</v>
      </c>
      <c r="B87" s="185">
        <v>0</v>
      </c>
      <c r="C87" s="185">
        <v>0.38</v>
      </c>
      <c r="D87" s="185">
        <v>0.14000000000000001</v>
      </c>
      <c r="E87" s="185">
        <v>0.17</v>
      </c>
      <c r="F87" s="185">
        <v>0.25</v>
      </c>
      <c r="G87" s="185">
        <v>0.25</v>
      </c>
      <c r="H87" s="185">
        <v>1.19</v>
      </c>
    </row>
    <row r="88" spans="1:8" x14ac:dyDescent="0.2">
      <c r="A88" s="2">
        <v>43101</v>
      </c>
      <c r="B88" s="185">
        <v>0</v>
      </c>
      <c r="C88" s="185">
        <v>0.28499999999999998</v>
      </c>
      <c r="D88" s="185">
        <v>0.14000000000000001</v>
      </c>
      <c r="E88" s="185">
        <v>0.23</v>
      </c>
      <c r="F88" s="185">
        <v>0.25</v>
      </c>
      <c r="G88" s="185">
        <v>0.25</v>
      </c>
      <c r="H88" s="185">
        <v>1.155</v>
      </c>
    </row>
    <row r="89" spans="1:8" x14ac:dyDescent="0.2">
      <c r="A89" s="2">
        <v>43132</v>
      </c>
      <c r="B89" s="185">
        <v>0</v>
      </c>
      <c r="C89" s="185">
        <v>0.31</v>
      </c>
      <c r="D89" s="185">
        <v>0.14000000000000001</v>
      </c>
      <c r="E89" s="185">
        <v>0.28000000000000003</v>
      </c>
      <c r="F89" s="185">
        <v>0.25</v>
      </c>
      <c r="G89" s="185">
        <v>0.25</v>
      </c>
      <c r="H89" s="185">
        <v>1.23</v>
      </c>
    </row>
    <row r="90" spans="1:8" x14ac:dyDescent="0.2">
      <c r="A90" s="2">
        <v>43160</v>
      </c>
      <c r="B90" s="185">
        <v>0</v>
      </c>
      <c r="C90" s="185">
        <v>0.32500000000000001</v>
      </c>
      <c r="D90" s="185">
        <v>0.14000000000000001</v>
      </c>
      <c r="E90" s="185">
        <v>0.25</v>
      </c>
      <c r="F90" s="185">
        <v>0.25</v>
      </c>
      <c r="G90" s="185">
        <v>0.25</v>
      </c>
      <c r="H90" s="185">
        <v>1.2150000000000001</v>
      </c>
    </row>
    <row r="91" spans="1:8" x14ac:dyDescent="0.2">
      <c r="A91" s="2">
        <v>43191</v>
      </c>
      <c r="B91" s="185" t="e">
        <v>#N/A</v>
      </c>
      <c r="C91" s="185" t="e">
        <v>#N/A</v>
      </c>
      <c r="D91" s="185" t="e">
        <v>#N/A</v>
      </c>
      <c r="E91" s="185" t="e">
        <v>#N/A</v>
      </c>
      <c r="F91" s="185" t="e">
        <v>#N/A</v>
      </c>
      <c r="G91" s="185" t="e">
        <v>#N/A</v>
      </c>
      <c r="H91" s="185" t="e">
        <v>#N/A</v>
      </c>
    </row>
    <row r="92" spans="1:8" x14ac:dyDescent="0.2">
      <c r="A92" s="2">
        <v>43221</v>
      </c>
      <c r="B92" s="185" t="e">
        <v>#N/A</v>
      </c>
      <c r="C92" s="185" t="e">
        <v>#N/A</v>
      </c>
      <c r="D92" s="185" t="e">
        <v>#N/A</v>
      </c>
      <c r="E92" s="185" t="e">
        <v>#N/A</v>
      </c>
      <c r="F92" s="185" t="e">
        <v>#N/A</v>
      </c>
      <c r="G92" s="185" t="e">
        <v>#N/A</v>
      </c>
      <c r="H92" s="185" t="e">
        <v>#N/A</v>
      </c>
    </row>
    <row r="93" spans="1:8" x14ac:dyDescent="0.2">
      <c r="A93" s="2">
        <v>43252</v>
      </c>
      <c r="B93" s="185" t="e">
        <v>#N/A</v>
      </c>
      <c r="C93" s="185" t="e">
        <v>#N/A</v>
      </c>
      <c r="D93" s="185" t="e">
        <v>#N/A</v>
      </c>
      <c r="E93" s="185" t="e">
        <v>#N/A</v>
      </c>
      <c r="F93" s="185" t="e">
        <v>#N/A</v>
      </c>
      <c r="G93" s="185" t="e">
        <v>#N/A</v>
      </c>
      <c r="H93" s="185" t="e">
        <v>#N/A</v>
      </c>
    </row>
    <row r="94" spans="1:8" x14ac:dyDescent="0.2">
      <c r="A94" s="2">
        <v>43282</v>
      </c>
      <c r="B94" s="185" t="e">
        <v>#N/A</v>
      </c>
      <c r="C94" s="185" t="e">
        <v>#N/A</v>
      </c>
      <c r="D94" s="185" t="e">
        <v>#N/A</v>
      </c>
      <c r="E94" s="185" t="e">
        <v>#N/A</v>
      </c>
      <c r="F94" s="185" t="e">
        <v>#N/A</v>
      </c>
      <c r="G94" s="185" t="e">
        <v>#N/A</v>
      </c>
      <c r="H94" s="185" t="e">
        <v>#N/A</v>
      </c>
    </row>
    <row r="95" spans="1:8" x14ac:dyDescent="0.2">
      <c r="A95" s="2">
        <v>43313</v>
      </c>
      <c r="B95" s="185" t="e">
        <v>#N/A</v>
      </c>
      <c r="C95" s="185" t="e">
        <v>#N/A</v>
      </c>
      <c r="D95" s="185" t="e">
        <v>#N/A</v>
      </c>
      <c r="E95" s="185" t="e">
        <v>#N/A</v>
      </c>
      <c r="F95" s="185" t="e">
        <v>#N/A</v>
      </c>
      <c r="G95" s="185" t="e">
        <v>#N/A</v>
      </c>
      <c r="H95" s="185" t="e">
        <v>#N/A</v>
      </c>
    </row>
    <row r="96" spans="1:8" x14ac:dyDescent="0.2">
      <c r="A96" s="2">
        <v>43344</v>
      </c>
      <c r="B96" s="185" t="e">
        <v>#N/A</v>
      </c>
      <c r="C96" s="185" t="e">
        <v>#N/A</v>
      </c>
      <c r="D96" s="185" t="e">
        <v>#N/A</v>
      </c>
      <c r="E96" s="185" t="e">
        <v>#N/A</v>
      </c>
      <c r="F96" s="185" t="e">
        <v>#N/A</v>
      </c>
      <c r="G96" s="185" t="e">
        <v>#N/A</v>
      </c>
      <c r="H96" s="185" t="e">
        <v>#N/A</v>
      </c>
    </row>
    <row r="97" spans="1:8" x14ac:dyDescent="0.2">
      <c r="A97" s="2">
        <v>43374</v>
      </c>
      <c r="B97" s="185" t="e">
        <v>#N/A</v>
      </c>
      <c r="C97" s="185" t="e">
        <v>#N/A</v>
      </c>
      <c r="D97" s="185" t="e">
        <v>#N/A</v>
      </c>
      <c r="E97" s="185" t="e">
        <v>#N/A</v>
      </c>
      <c r="F97" s="185" t="e">
        <v>#N/A</v>
      </c>
      <c r="G97" s="185" t="e">
        <v>#N/A</v>
      </c>
      <c r="H97" s="185" t="e">
        <v>#N/A</v>
      </c>
    </row>
    <row r="98" spans="1:8" x14ac:dyDescent="0.2">
      <c r="A98" s="2">
        <v>43405</v>
      </c>
      <c r="B98" s="185" t="e">
        <v>#N/A</v>
      </c>
      <c r="C98" s="185" t="e">
        <v>#N/A</v>
      </c>
      <c r="D98" s="185" t="e">
        <v>#N/A</v>
      </c>
      <c r="E98" s="185" t="e">
        <v>#N/A</v>
      </c>
      <c r="F98" s="185" t="e">
        <v>#N/A</v>
      </c>
      <c r="G98" s="185" t="e">
        <v>#N/A</v>
      </c>
      <c r="H98" s="185" t="e">
        <v>#N/A</v>
      </c>
    </row>
    <row r="99" spans="1:8" x14ac:dyDescent="0.2">
      <c r="A99" s="84">
        <v>43435</v>
      </c>
      <c r="B99" s="186" t="e">
        <v>#N/A</v>
      </c>
      <c r="C99" s="186" t="e">
        <v>#N/A</v>
      </c>
      <c r="D99" s="186" t="e">
        <v>#N/A</v>
      </c>
      <c r="E99" s="186" t="e">
        <v>#N/A</v>
      </c>
      <c r="F99" s="186" t="e">
        <v>#N/A</v>
      </c>
      <c r="G99" s="186" t="e">
        <v>#N/A</v>
      </c>
      <c r="H99" s="186" t="e">
        <v>#N/A</v>
      </c>
    </row>
    <row r="100" spans="1:8" x14ac:dyDescent="0.2">
      <c r="A100" t="s">
        <v>360</v>
      </c>
    </row>
    <row r="101" spans="1:8" x14ac:dyDescent="0.2">
      <c r="A101" s="2"/>
    </row>
    <row r="102" spans="1:8" x14ac:dyDescent="0.2">
      <c r="A102" s="19"/>
      <c r="B102" s="20"/>
    </row>
    <row r="103" spans="1:8" x14ac:dyDescent="0.2">
      <c r="A103" s="77"/>
      <c r="B103" s="19"/>
    </row>
    <row r="104" spans="1:8" x14ac:dyDescent="0.2">
      <c r="A104" s="77"/>
      <c r="B104" s="19"/>
    </row>
  </sheetData>
  <mergeCells count="1">
    <mergeCell ref="A25:H25"/>
  </mergeCells>
  <conditionalFormatting sqref="B28:H99">
    <cfRule type="expression" dxfId="31" priority="2">
      <formula>ISNA(B28)</formula>
    </cfRule>
  </conditionalFormatting>
  <hyperlinks>
    <hyperlink ref="A3" location="Contents!B4" display="Return to Contents"/>
  </hyperlink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W79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23" x14ac:dyDescent="0.2">
      <c r="B25" s="204" t="s">
        <v>295</v>
      </c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P25" s="206" t="s">
        <v>301</v>
      </c>
      <c r="Q25" s="206"/>
      <c r="R25" s="206"/>
      <c r="S25" s="206"/>
      <c r="T25" s="206"/>
      <c r="U25" s="206"/>
      <c r="V25" s="206"/>
      <c r="W25" s="206"/>
    </row>
    <row r="26" spans="1:23" ht="25.5" x14ac:dyDescent="0.2">
      <c r="A26" s="12"/>
      <c r="B26" s="191" t="s">
        <v>204</v>
      </c>
      <c r="C26" s="190" t="s">
        <v>26</v>
      </c>
      <c r="D26" s="190" t="s">
        <v>284</v>
      </c>
      <c r="E26" s="190" t="s">
        <v>202</v>
      </c>
      <c r="F26" s="190" t="s">
        <v>205</v>
      </c>
      <c r="G26" s="190" t="s">
        <v>190</v>
      </c>
      <c r="H26" s="190" t="s">
        <v>191</v>
      </c>
      <c r="I26" s="190" t="s">
        <v>354</v>
      </c>
      <c r="J26" s="190" t="s">
        <v>189</v>
      </c>
      <c r="K26" s="190" t="s">
        <v>203</v>
      </c>
      <c r="L26" s="190" t="s">
        <v>188</v>
      </c>
      <c r="M26" s="190" t="s">
        <v>11</v>
      </c>
      <c r="N26" s="190" t="s">
        <v>10</v>
      </c>
      <c r="P26" s="190" t="s">
        <v>285</v>
      </c>
      <c r="Q26" s="190" t="s">
        <v>199</v>
      </c>
      <c r="R26" s="190" t="s">
        <v>197</v>
      </c>
      <c r="S26" s="190" t="s">
        <v>300</v>
      </c>
      <c r="T26" s="190" t="s">
        <v>286</v>
      </c>
      <c r="U26" s="190" t="s">
        <v>48</v>
      </c>
      <c r="V26" s="191" t="s">
        <v>304</v>
      </c>
      <c r="W26" s="6" t="s">
        <v>201</v>
      </c>
    </row>
    <row r="27" spans="1:23" x14ac:dyDescent="0.2">
      <c r="A27" s="2">
        <v>42005</v>
      </c>
      <c r="B27" s="184">
        <v>0</v>
      </c>
      <c r="C27" s="184">
        <v>0</v>
      </c>
      <c r="D27" s="184">
        <v>6.3E-2</v>
      </c>
      <c r="E27" s="184"/>
      <c r="F27" s="184"/>
      <c r="G27" s="184">
        <v>0.01</v>
      </c>
      <c r="H27" s="184">
        <v>0.04</v>
      </c>
      <c r="I27" s="184">
        <v>0.12</v>
      </c>
      <c r="J27" s="184">
        <v>0</v>
      </c>
      <c r="K27" s="184">
        <v>0.01</v>
      </c>
      <c r="L27" s="184">
        <v>0</v>
      </c>
      <c r="M27" s="184">
        <v>0</v>
      </c>
      <c r="N27" s="184">
        <v>0.24299999999999999</v>
      </c>
      <c r="P27" s="184">
        <v>0</v>
      </c>
      <c r="Q27" s="184">
        <v>0</v>
      </c>
      <c r="R27" s="184">
        <v>0</v>
      </c>
      <c r="S27" s="184">
        <v>0</v>
      </c>
      <c r="T27" s="184">
        <v>0</v>
      </c>
      <c r="U27" s="184">
        <v>0</v>
      </c>
      <c r="V27" s="184">
        <v>0</v>
      </c>
      <c r="W27" s="184">
        <v>0</v>
      </c>
    </row>
    <row r="28" spans="1:23" x14ac:dyDescent="0.2">
      <c r="A28" s="2">
        <v>42036</v>
      </c>
      <c r="B28" s="184">
        <v>0</v>
      </c>
      <c r="C28" s="184">
        <v>0</v>
      </c>
      <c r="D28" s="184">
        <v>6.2E-2</v>
      </c>
      <c r="E28" s="184"/>
      <c r="F28" s="184"/>
      <c r="G28" s="184">
        <v>0.01</v>
      </c>
      <c r="H28" s="184">
        <v>0.04</v>
      </c>
      <c r="I28" s="184">
        <v>0.12</v>
      </c>
      <c r="J28" s="184">
        <v>0</v>
      </c>
      <c r="K28" s="184">
        <v>0.01</v>
      </c>
      <c r="L28" s="184">
        <v>0</v>
      </c>
      <c r="M28" s="184">
        <v>1.7000000000000001E-2</v>
      </c>
      <c r="N28" s="184">
        <v>0.25900000000000001</v>
      </c>
      <c r="P28" s="184">
        <v>0</v>
      </c>
      <c r="Q28" s="184">
        <v>1.7000000000000001E-2</v>
      </c>
      <c r="R28" s="184">
        <v>0</v>
      </c>
      <c r="S28" s="184">
        <v>0</v>
      </c>
      <c r="T28" s="184">
        <v>0</v>
      </c>
      <c r="U28" s="184">
        <v>0</v>
      </c>
      <c r="V28" s="184">
        <v>0</v>
      </c>
      <c r="W28" s="184">
        <v>0</v>
      </c>
    </row>
    <row r="29" spans="1:23" x14ac:dyDescent="0.2">
      <c r="A29" s="2">
        <v>42064</v>
      </c>
      <c r="B29" s="184">
        <v>0</v>
      </c>
      <c r="C29" s="184">
        <v>0</v>
      </c>
      <c r="D29" s="184">
        <v>8.1000000000000003E-2</v>
      </c>
      <c r="E29" s="184"/>
      <c r="F29" s="184"/>
      <c r="G29" s="184">
        <v>0.01</v>
      </c>
      <c r="H29" s="184">
        <v>0.04</v>
      </c>
      <c r="I29" s="184">
        <v>0.12</v>
      </c>
      <c r="J29" s="184">
        <v>0</v>
      </c>
      <c r="K29" s="184">
        <v>0.01</v>
      </c>
      <c r="L29" s="184">
        <v>0</v>
      </c>
      <c r="M29" s="184">
        <v>0.04</v>
      </c>
      <c r="N29" s="184">
        <v>0.30099999999999999</v>
      </c>
      <c r="P29" s="184">
        <v>0</v>
      </c>
      <c r="Q29" s="184">
        <v>0.04</v>
      </c>
      <c r="R29" s="184">
        <v>0</v>
      </c>
      <c r="S29" s="184">
        <v>0</v>
      </c>
      <c r="T29" s="184">
        <v>0</v>
      </c>
      <c r="U29" s="184">
        <v>0</v>
      </c>
      <c r="V29" s="184">
        <v>0</v>
      </c>
      <c r="W29" s="184">
        <v>0</v>
      </c>
    </row>
    <row r="30" spans="1:23" x14ac:dyDescent="0.2">
      <c r="A30" s="2">
        <v>42095</v>
      </c>
      <c r="B30" s="184">
        <v>0</v>
      </c>
      <c r="C30" s="184">
        <v>0</v>
      </c>
      <c r="D30" s="184">
        <v>0.1</v>
      </c>
      <c r="E30" s="184"/>
      <c r="F30" s="184"/>
      <c r="G30" s="184">
        <v>0.01</v>
      </c>
      <c r="H30" s="184">
        <v>0.04</v>
      </c>
      <c r="I30" s="184">
        <v>0.12</v>
      </c>
      <c r="J30" s="184">
        <v>0.16</v>
      </c>
      <c r="K30" s="184">
        <v>0.04</v>
      </c>
      <c r="L30" s="184">
        <v>0</v>
      </c>
      <c r="M30" s="184">
        <v>4.5000000000000005E-2</v>
      </c>
      <c r="N30" s="184">
        <v>0.51500000000000001</v>
      </c>
      <c r="P30" s="184">
        <v>0</v>
      </c>
      <c r="Q30" s="184">
        <v>3.5000000000000003E-2</v>
      </c>
      <c r="R30" s="184">
        <v>0.01</v>
      </c>
      <c r="S30" s="184">
        <v>0</v>
      </c>
      <c r="T30" s="184">
        <v>0</v>
      </c>
      <c r="U30" s="184">
        <v>0</v>
      </c>
      <c r="V30" s="184">
        <v>0</v>
      </c>
      <c r="W30" s="184">
        <v>0</v>
      </c>
    </row>
    <row r="31" spans="1:23" x14ac:dyDescent="0.2">
      <c r="A31" s="2">
        <v>42125</v>
      </c>
      <c r="B31" s="184">
        <v>0</v>
      </c>
      <c r="C31" s="184">
        <v>0</v>
      </c>
      <c r="D31" s="184">
        <v>0.12</v>
      </c>
      <c r="E31" s="184"/>
      <c r="F31" s="184"/>
      <c r="G31" s="184">
        <v>3.5000000000000003E-2</v>
      </c>
      <c r="H31" s="184">
        <v>0.04</v>
      </c>
      <c r="I31" s="184">
        <v>0.13500000000000001</v>
      </c>
      <c r="J31" s="184">
        <v>5.8000000000000003E-2</v>
      </c>
      <c r="K31" s="184">
        <v>0.04</v>
      </c>
      <c r="L31" s="184">
        <v>0</v>
      </c>
      <c r="M31" s="184">
        <v>3.5000000000000003E-2</v>
      </c>
      <c r="N31" s="184">
        <v>0.46299999999999997</v>
      </c>
      <c r="P31" s="184">
        <v>0</v>
      </c>
      <c r="Q31" s="184">
        <v>3.5000000000000003E-2</v>
      </c>
      <c r="R31" s="184">
        <v>0</v>
      </c>
      <c r="S31" s="184">
        <v>0</v>
      </c>
      <c r="T31" s="184">
        <v>0</v>
      </c>
      <c r="U31" s="184">
        <v>0</v>
      </c>
      <c r="V31" s="184">
        <v>0</v>
      </c>
      <c r="W31" s="184">
        <v>0</v>
      </c>
    </row>
    <row r="32" spans="1:23" x14ac:dyDescent="0.2">
      <c r="A32" s="2">
        <v>42156</v>
      </c>
      <c r="B32" s="184">
        <v>0</v>
      </c>
      <c r="C32" s="184">
        <v>0</v>
      </c>
      <c r="D32" s="184">
        <v>0.12</v>
      </c>
      <c r="E32" s="184"/>
      <c r="F32" s="184"/>
      <c r="G32" s="184">
        <v>4.8000000000000001E-2</v>
      </c>
      <c r="H32" s="184">
        <v>0.04</v>
      </c>
      <c r="I32" s="184">
        <v>0.12</v>
      </c>
      <c r="J32" s="184">
        <v>5.8000000000000003E-2</v>
      </c>
      <c r="K32" s="184">
        <v>0.03</v>
      </c>
      <c r="L32" s="184">
        <v>0</v>
      </c>
      <c r="M32" s="184">
        <v>0</v>
      </c>
      <c r="N32" s="184">
        <v>0.41599999999999993</v>
      </c>
      <c r="P32" s="184">
        <v>0</v>
      </c>
      <c r="Q32" s="184">
        <v>0</v>
      </c>
      <c r="R32" s="184">
        <v>0</v>
      </c>
      <c r="S32" s="184">
        <v>0</v>
      </c>
      <c r="T32" s="184">
        <v>0</v>
      </c>
      <c r="U32" s="184">
        <v>0</v>
      </c>
      <c r="V32" s="184">
        <v>0</v>
      </c>
      <c r="W32" s="184">
        <v>0</v>
      </c>
    </row>
    <row r="33" spans="1:23" x14ac:dyDescent="0.2">
      <c r="A33" s="2">
        <v>42186</v>
      </c>
      <c r="B33" s="184">
        <v>0</v>
      </c>
      <c r="C33" s="184">
        <v>0</v>
      </c>
      <c r="D33" s="184">
        <v>0.12</v>
      </c>
      <c r="E33" s="184"/>
      <c r="F33" s="184"/>
      <c r="G33" s="184">
        <v>0.01</v>
      </c>
      <c r="H33" s="184">
        <v>0.08</v>
      </c>
      <c r="I33" s="184">
        <v>0.12</v>
      </c>
      <c r="J33" s="184">
        <v>0</v>
      </c>
      <c r="K33" s="184">
        <v>0.01</v>
      </c>
      <c r="L33" s="184">
        <v>0</v>
      </c>
      <c r="M33" s="184">
        <v>0.04</v>
      </c>
      <c r="N33" s="184">
        <v>0.38</v>
      </c>
      <c r="P33" s="184">
        <v>0</v>
      </c>
      <c r="Q33" s="184">
        <v>0</v>
      </c>
      <c r="R33" s="184">
        <v>0</v>
      </c>
      <c r="S33" s="184">
        <v>0.04</v>
      </c>
      <c r="T33" s="184">
        <v>0</v>
      </c>
      <c r="U33" s="184">
        <v>0</v>
      </c>
      <c r="V33" s="184">
        <v>0</v>
      </c>
      <c r="W33" s="184">
        <v>0</v>
      </c>
    </row>
    <row r="34" spans="1:23" x14ac:dyDescent="0.2">
      <c r="A34" s="2">
        <v>42217</v>
      </c>
      <c r="B34" s="184">
        <v>0</v>
      </c>
      <c r="C34" s="184">
        <v>0</v>
      </c>
      <c r="D34" s="184">
        <v>0.12</v>
      </c>
      <c r="E34" s="184"/>
      <c r="F34" s="184"/>
      <c r="G34" s="184">
        <v>0.01</v>
      </c>
      <c r="H34" s="184">
        <v>0.05</v>
      </c>
      <c r="I34" s="184">
        <v>0.12</v>
      </c>
      <c r="J34" s="184">
        <v>0.02</v>
      </c>
      <c r="K34" s="184">
        <v>0</v>
      </c>
      <c r="L34" s="184">
        <v>0</v>
      </c>
      <c r="M34" s="184">
        <v>0</v>
      </c>
      <c r="N34" s="184">
        <v>0.32</v>
      </c>
      <c r="P34" s="184">
        <v>0</v>
      </c>
      <c r="Q34" s="184">
        <v>0</v>
      </c>
      <c r="R34" s="184">
        <v>0</v>
      </c>
      <c r="S34" s="184">
        <v>0</v>
      </c>
      <c r="T34" s="184">
        <v>0</v>
      </c>
      <c r="U34" s="184">
        <v>0</v>
      </c>
      <c r="V34" s="184">
        <v>0</v>
      </c>
      <c r="W34" s="184">
        <v>0</v>
      </c>
    </row>
    <row r="35" spans="1:23" x14ac:dyDescent="0.2">
      <c r="A35" s="2">
        <v>42248</v>
      </c>
      <c r="B35" s="184">
        <v>0</v>
      </c>
      <c r="C35" s="184">
        <v>0</v>
      </c>
      <c r="D35" s="184">
        <v>0.13</v>
      </c>
      <c r="E35" s="184"/>
      <c r="F35" s="184"/>
      <c r="G35" s="184">
        <v>0</v>
      </c>
      <c r="H35" s="184">
        <v>0.04</v>
      </c>
      <c r="I35" s="184">
        <v>0.12</v>
      </c>
      <c r="J35" s="184">
        <v>0.2</v>
      </c>
      <c r="K35" s="184">
        <v>0</v>
      </c>
      <c r="L35" s="184">
        <v>0</v>
      </c>
      <c r="M35" s="184">
        <v>0.01</v>
      </c>
      <c r="N35" s="184">
        <v>0.5</v>
      </c>
      <c r="P35" s="184">
        <v>0</v>
      </c>
      <c r="Q35" s="184">
        <v>0</v>
      </c>
      <c r="R35" s="184">
        <v>0</v>
      </c>
      <c r="S35" s="184">
        <v>0</v>
      </c>
      <c r="T35" s="184">
        <v>0</v>
      </c>
      <c r="U35" s="184">
        <v>0</v>
      </c>
      <c r="V35" s="184">
        <v>0.01</v>
      </c>
      <c r="W35" s="184">
        <v>0</v>
      </c>
    </row>
    <row r="36" spans="1:23" x14ac:dyDescent="0.2">
      <c r="A36" s="2">
        <v>42278</v>
      </c>
      <c r="B36" s="184">
        <v>0</v>
      </c>
      <c r="C36" s="184">
        <v>0</v>
      </c>
      <c r="D36" s="184">
        <v>0.13</v>
      </c>
      <c r="E36" s="184"/>
      <c r="F36" s="184"/>
      <c r="G36" s="184">
        <v>0</v>
      </c>
      <c r="H36" s="184">
        <v>0.04</v>
      </c>
      <c r="I36" s="184">
        <v>0.12</v>
      </c>
      <c r="J36" s="184">
        <v>0</v>
      </c>
      <c r="K36" s="184">
        <v>0</v>
      </c>
      <c r="L36" s="184">
        <v>0</v>
      </c>
      <c r="M36" s="184">
        <v>0</v>
      </c>
      <c r="N36" s="184">
        <v>0.29000000000000004</v>
      </c>
      <c r="P36" s="184">
        <v>0</v>
      </c>
      <c r="Q36" s="184">
        <v>0</v>
      </c>
      <c r="R36" s="184">
        <v>0</v>
      </c>
      <c r="S36" s="184">
        <v>0</v>
      </c>
      <c r="T36" s="184">
        <v>0</v>
      </c>
      <c r="U36" s="184">
        <v>0</v>
      </c>
      <c r="V36" s="184">
        <v>0</v>
      </c>
      <c r="W36" s="184">
        <v>0</v>
      </c>
    </row>
    <row r="37" spans="1:23" x14ac:dyDescent="0.2">
      <c r="A37" s="2">
        <v>42309</v>
      </c>
      <c r="B37" s="184">
        <v>0</v>
      </c>
      <c r="C37" s="184">
        <v>0</v>
      </c>
      <c r="D37" s="184">
        <v>0.13</v>
      </c>
      <c r="E37" s="184"/>
      <c r="F37" s="184"/>
      <c r="G37" s="184">
        <v>0.09</v>
      </c>
      <c r="H37" s="184">
        <v>0.02</v>
      </c>
      <c r="I37" s="184">
        <v>0.12</v>
      </c>
      <c r="J37" s="184">
        <v>0</v>
      </c>
      <c r="K37" s="184">
        <v>0</v>
      </c>
      <c r="L37" s="184">
        <v>0</v>
      </c>
      <c r="M37" s="184">
        <v>0</v>
      </c>
      <c r="N37" s="184">
        <v>0.36</v>
      </c>
      <c r="P37" s="184">
        <v>0</v>
      </c>
      <c r="Q37" s="184">
        <v>0</v>
      </c>
      <c r="R37" s="184">
        <v>0</v>
      </c>
      <c r="S37" s="184">
        <v>0</v>
      </c>
      <c r="T37" s="184">
        <v>0</v>
      </c>
      <c r="U37" s="184">
        <v>0</v>
      </c>
      <c r="V37" s="184">
        <v>0</v>
      </c>
      <c r="W37" s="184">
        <v>0</v>
      </c>
    </row>
    <row r="38" spans="1:23" x14ac:dyDescent="0.2">
      <c r="A38" s="2">
        <v>42339</v>
      </c>
      <c r="B38" s="184">
        <v>0</v>
      </c>
      <c r="C38" s="184">
        <v>0</v>
      </c>
      <c r="D38" s="184">
        <v>0.13</v>
      </c>
      <c r="E38" s="184"/>
      <c r="F38" s="184"/>
      <c r="G38" s="184">
        <v>0</v>
      </c>
      <c r="H38" s="184">
        <v>0.02</v>
      </c>
      <c r="I38" s="184">
        <v>0.12</v>
      </c>
      <c r="J38" s="184">
        <v>0</v>
      </c>
      <c r="K38" s="184">
        <v>0</v>
      </c>
      <c r="L38" s="184">
        <v>0</v>
      </c>
      <c r="M38" s="184">
        <v>7.4999999999999997E-2</v>
      </c>
      <c r="N38" s="184">
        <v>0.34500000000000003</v>
      </c>
      <c r="P38" s="184">
        <v>0</v>
      </c>
      <c r="Q38" s="184">
        <v>0</v>
      </c>
      <c r="R38" s="184">
        <v>0</v>
      </c>
      <c r="S38" s="184">
        <v>0</v>
      </c>
      <c r="T38" s="184">
        <v>0</v>
      </c>
      <c r="U38" s="184">
        <v>0</v>
      </c>
      <c r="V38" s="184">
        <v>0</v>
      </c>
      <c r="W38" s="184">
        <v>7.4999999999999997E-2</v>
      </c>
    </row>
    <row r="39" spans="1:23" x14ac:dyDescent="0.2">
      <c r="A39" s="2">
        <v>42370</v>
      </c>
      <c r="B39" s="185">
        <v>0</v>
      </c>
      <c r="C39" s="185">
        <v>0</v>
      </c>
      <c r="D39" s="185">
        <v>0.13</v>
      </c>
      <c r="E39" s="185">
        <v>0</v>
      </c>
      <c r="F39" s="185">
        <v>0</v>
      </c>
      <c r="G39" s="185">
        <v>0</v>
      </c>
      <c r="H39" s="185">
        <v>0.02</v>
      </c>
      <c r="I39" s="185">
        <v>0.12</v>
      </c>
      <c r="J39" s="185">
        <v>2.5000000000000001E-2</v>
      </c>
      <c r="K39" s="185">
        <v>0</v>
      </c>
      <c r="L39" s="185">
        <v>0</v>
      </c>
      <c r="M39" s="185">
        <v>7.4999999999999997E-2</v>
      </c>
      <c r="N39" s="185">
        <v>0.37000000000000005</v>
      </c>
      <c r="P39" s="185">
        <v>0</v>
      </c>
      <c r="Q39" s="185">
        <v>0</v>
      </c>
      <c r="R39" s="185">
        <v>0</v>
      </c>
      <c r="S39" s="185">
        <v>0</v>
      </c>
      <c r="T39" s="185">
        <v>0</v>
      </c>
      <c r="U39" s="185"/>
      <c r="V39" s="185">
        <v>0</v>
      </c>
      <c r="W39" s="185">
        <v>7.4999999999999997E-2</v>
      </c>
    </row>
    <row r="40" spans="1:23" x14ac:dyDescent="0.2">
      <c r="A40" s="2">
        <v>42401</v>
      </c>
      <c r="B40" s="185">
        <v>0</v>
      </c>
      <c r="C40" s="185">
        <v>0</v>
      </c>
      <c r="D40" s="185">
        <v>0.13</v>
      </c>
      <c r="E40" s="185">
        <v>0</v>
      </c>
      <c r="F40" s="185">
        <v>0</v>
      </c>
      <c r="G40" s="185">
        <v>0</v>
      </c>
      <c r="H40" s="185">
        <v>0.04</v>
      </c>
      <c r="I40" s="185">
        <v>0.12</v>
      </c>
      <c r="J40" s="185">
        <v>0.05</v>
      </c>
      <c r="K40" s="185">
        <v>0</v>
      </c>
      <c r="L40" s="185">
        <v>0</v>
      </c>
      <c r="M40" s="185">
        <v>3.7499999999999999E-2</v>
      </c>
      <c r="N40" s="185">
        <v>0.3775</v>
      </c>
      <c r="P40" s="185">
        <v>0</v>
      </c>
      <c r="Q40" s="185">
        <v>0</v>
      </c>
      <c r="R40" s="185">
        <v>0</v>
      </c>
      <c r="S40" s="185">
        <v>0</v>
      </c>
      <c r="T40" s="185">
        <v>0</v>
      </c>
      <c r="U40" s="185"/>
      <c r="V40" s="185">
        <v>0</v>
      </c>
      <c r="W40" s="185">
        <v>3.7499999999999999E-2</v>
      </c>
    </row>
    <row r="41" spans="1:23" x14ac:dyDescent="0.2">
      <c r="A41" s="2">
        <v>42430</v>
      </c>
      <c r="B41" s="185">
        <v>0</v>
      </c>
      <c r="C41" s="185">
        <v>0</v>
      </c>
      <c r="D41" s="185">
        <v>0.13</v>
      </c>
      <c r="E41" s="185">
        <v>0</v>
      </c>
      <c r="F41" s="185">
        <v>0</v>
      </c>
      <c r="G41" s="185">
        <v>2.5000000000000001E-2</v>
      </c>
      <c r="H41" s="185">
        <v>0.03</v>
      </c>
      <c r="I41" s="185">
        <v>0.12</v>
      </c>
      <c r="J41" s="185">
        <v>0.05</v>
      </c>
      <c r="K41" s="185">
        <v>0</v>
      </c>
      <c r="L41" s="185">
        <v>0</v>
      </c>
      <c r="M41" s="185">
        <v>3.9E-2</v>
      </c>
      <c r="N41" s="185">
        <v>0.39399999999999996</v>
      </c>
      <c r="P41" s="185">
        <v>0</v>
      </c>
      <c r="Q41" s="185">
        <v>0</v>
      </c>
      <c r="R41" s="185">
        <v>0</v>
      </c>
      <c r="S41" s="185">
        <v>2.5000000000000001E-2</v>
      </c>
      <c r="T41" s="185">
        <v>0</v>
      </c>
      <c r="U41" s="185"/>
      <c r="V41" s="185">
        <v>0</v>
      </c>
      <c r="W41" s="185">
        <v>1.4E-2</v>
      </c>
    </row>
    <row r="42" spans="1:23" x14ac:dyDescent="0.2">
      <c r="A42" s="2">
        <v>42461</v>
      </c>
      <c r="B42" s="185">
        <v>0</v>
      </c>
      <c r="C42" s="185">
        <v>0</v>
      </c>
      <c r="D42" s="185">
        <v>0.13</v>
      </c>
      <c r="E42" s="185">
        <v>0</v>
      </c>
      <c r="F42" s="185">
        <v>0</v>
      </c>
      <c r="G42" s="185">
        <v>0.05</v>
      </c>
      <c r="H42" s="185">
        <v>0.02</v>
      </c>
      <c r="I42" s="185">
        <v>0.12</v>
      </c>
      <c r="J42" s="185">
        <v>0</v>
      </c>
      <c r="K42" s="185">
        <v>0</v>
      </c>
      <c r="L42" s="185">
        <v>0</v>
      </c>
      <c r="M42" s="185">
        <v>5.3999999999999999E-2</v>
      </c>
      <c r="N42" s="185">
        <v>0.37399999999999994</v>
      </c>
      <c r="P42" s="185">
        <v>0</v>
      </c>
      <c r="Q42" s="185">
        <v>0</v>
      </c>
      <c r="R42" s="185">
        <v>0</v>
      </c>
      <c r="S42" s="185">
        <v>0.04</v>
      </c>
      <c r="T42" s="185">
        <v>0</v>
      </c>
      <c r="U42" s="185"/>
      <c r="V42" s="185">
        <v>0</v>
      </c>
      <c r="W42" s="185">
        <v>1.4E-2</v>
      </c>
    </row>
    <row r="43" spans="1:23" x14ac:dyDescent="0.2">
      <c r="A43" s="2">
        <v>42491</v>
      </c>
      <c r="B43" s="185">
        <v>0</v>
      </c>
      <c r="C43" s="185">
        <v>0</v>
      </c>
      <c r="D43" s="185">
        <v>0.13</v>
      </c>
      <c r="E43" s="185">
        <v>0</v>
      </c>
      <c r="F43" s="185">
        <v>0</v>
      </c>
      <c r="G43" s="185">
        <v>0</v>
      </c>
      <c r="H43" s="185">
        <v>0.04</v>
      </c>
      <c r="I43" s="185">
        <v>0.12</v>
      </c>
      <c r="J43" s="185">
        <v>0.75</v>
      </c>
      <c r="K43" s="185">
        <v>0</v>
      </c>
      <c r="L43" s="185">
        <v>5.0000000000000001E-3</v>
      </c>
      <c r="M43" s="185">
        <v>4.3999999999999997E-2</v>
      </c>
      <c r="N43" s="185">
        <v>1.089</v>
      </c>
      <c r="P43" s="185">
        <v>1.4999999999999999E-2</v>
      </c>
      <c r="Q43" s="185">
        <v>0</v>
      </c>
      <c r="R43" s="185">
        <v>0</v>
      </c>
      <c r="S43" s="185">
        <v>1.4999999999999999E-2</v>
      </c>
      <c r="T43" s="185">
        <v>0</v>
      </c>
      <c r="U43" s="185"/>
      <c r="V43" s="185">
        <v>0</v>
      </c>
      <c r="W43" s="185">
        <v>1.4E-2</v>
      </c>
    </row>
    <row r="44" spans="1:23" x14ac:dyDescent="0.2">
      <c r="A44" s="2">
        <v>42522</v>
      </c>
      <c r="B44" s="185">
        <v>0</v>
      </c>
      <c r="C44" s="185">
        <v>0</v>
      </c>
      <c r="D44" s="185">
        <v>0.13</v>
      </c>
      <c r="E44" s="185">
        <v>0</v>
      </c>
      <c r="F44" s="185">
        <v>0</v>
      </c>
      <c r="G44" s="185">
        <v>0</v>
      </c>
      <c r="H44" s="185">
        <v>0.04</v>
      </c>
      <c r="I44" s="185">
        <v>0.12</v>
      </c>
      <c r="J44" s="185">
        <v>0.4</v>
      </c>
      <c r="K44" s="185">
        <v>0</v>
      </c>
      <c r="L44" s="185">
        <v>0.05</v>
      </c>
      <c r="M44" s="185">
        <v>5.3999999999999999E-2</v>
      </c>
      <c r="N44" s="185">
        <v>0.79400000000000015</v>
      </c>
      <c r="P44" s="185">
        <v>0.01</v>
      </c>
      <c r="Q44" s="185">
        <v>0</v>
      </c>
      <c r="R44" s="185">
        <v>0</v>
      </c>
      <c r="S44" s="185">
        <v>1.4999999999999999E-2</v>
      </c>
      <c r="T44" s="185">
        <v>0</v>
      </c>
      <c r="U44" s="185"/>
      <c r="V44" s="185">
        <v>1.4999999999999999E-2</v>
      </c>
      <c r="W44" s="185">
        <v>1.4E-2</v>
      </c>
    </row>
    <row r="45" spans="1:23" x14ac:dyDescent="0.2">
      <c r="A45" s="2">
        <v>42552</v>
      </c>
      <c r="B45" s="185">
        <v>0</v>
      </c>
      <c r="C45" s="185">
        <v>0.01</v>
      </c>
      <c r="D45" s="185">
        <v>0.13</v>
      </c>
      <c r="E45" s="185">
        <v>0</v>
      </c>
      <c r="F45" s="185">
        <v>0</v>
      </c>
      <c r="G45" s="185">
        <v>0</v>
      </c>
      <c r="H45" s="185">
        <v>0.04</v>
      </c>
      <c r="I45" s="185">
        <v>0.12</v>
      </c>
      <c r="J45" s="185">
        <v>0.05</v>
      </c>
      <c r="K45" s="185">
        <v>0</v>
      </c>
      <c r="L45" s="185">
        <v>7.0000000000000007E-2</v>
      </c>
      <c r="M45" s="185">
        <v>3.5000000000000003E-2</v>
      </c>
      <c r="N45" s="185">
        <v>0.45500000000000007</v>
      </c>
      <c r="P45" s="185">
        <v>0</v>
      </c>
      <c r="Q45" s="185">
        <v>0</v>
      </c>
      <c r="R45" s="185">
        <v>0</v>
      </c>
      <c r="S45" s="185">
        <v>1.4999999999999999E-2</v>
      </c>
      <c r="T45" s="185">
        <v>0</v>
      </c>
      <c r="U45" s="185"/>
      <c r="V45" s="185">
        <v>0.02</v>
      </c>
      <c r="W45" s="185">
        <v>0</v>
      </c>
    </row>
    <row r="46" spans="1:23" x14ac:dyDescent="0.2">
      <c r="A46" s="2">
        <v>42583</v>
      </c>
      <c r="B46" s="185">
        <v>0</v>
      </c>
      <c r="C46" s="185">
        <v>0.01</v>
      </c>
      <c r="D46" s="185">
        <v>0.13</v>
      </c>
      <c r="E46" s="185">
        <v>0</v>
      </c>
      <c r="F46" s="185">
        <v>1.3935483871E-2</v>
      </c>
      <c r="G46" s="185">
        <v>0</v>
      </c>
      <c r="H46" s="185">
        <v>0.02</v>
      </c>
      <c r="I46" s="185">
        <v>0.12</v>
      </c>
      <c r="J46" s="185">
        <v>0</v>
      </c>
      <c r="K46" s="185">
        <v>0</v>
      </c>
      <c r="L46" s="185">
        <v>2.8200838709999999E-2</v>
      </c>
      <c r="M46" s="185">
        <v>3.5000000000000003E-2</v>
      </c>
      <c r="N46" s="185">
        <v>0.35713632258100003</v>
      </c>
      <c r="P46" s="185">
        <v>0</v>
      </c>
      <c r="Q46" s="185">
        <v>0</v>
      </c>
      <c r="R46" s="185">
        <v>0</v>
      </c>
      <c r="S46" s="185">
        <v>1.4999999999999999E-2</v>
      </c>
      <c r="T46" s="185">
        <v>0</v>
      </c>
      <c r="U46" s="185"/>
      <c r="V46" s="185">
        <v>0.02</v>
      </c>
      <c r="W46" s="185">
        <v>0</v>
      </c>
    </row>
    <row r="47" spans="1:23" x14ac:dyDescent="0.2">
      <c r="A47" s="2">
        <v>42614</v>
      </c>
      <c r="B47" s="185">
        <v>0</v>
      </c>
      <c r="C47" s="185">
        <v>0.01</v>
      </c>
      <c r="D47" s="185">
        <v>0.13</v>
      </c>
      <c r="E47" s="185">
        <v>0</v>
      </c>
      <c r="F47" s="185">
        <v>7.1999999999999995E-2</v>
      </c>
      <c r="G47" s="185">
        <v>0</v>
      </c>
      <c r="H47" s="185">
        <v>7.0000000000000007E-2</v>
      </c>
      <c r="I47" s="185">
        <v>0.12</v>
      </c>
      <c r="J47" s="185">
        <v>0</v>
      </c>
      <c r="K47" s="185">
        <v>0</v>
      </c>
      <c r="L47" s="185">
        <v>0</v>
      </c>
      <c r="M47" s="185">
        <v>3.5000000000000003E-2</v>
      </c>
      <c r="N47" s="185">
        <v>0.43700000000000006</v>
      </c>
      <c r="P47" s="185">
        <v>0</v>
      </c>
      <c r="Q47" s="185">
        <v>0</v>
      </c>
      <c r="R47" s="185">
        <v>0</v>
      </c>
      <c r="S47" s="185">
        <v>1.4999999999999999E-2</v>
      </c>
      <c r="T47" s="185">
        <v>0</v>
      </c>
      <c r="U47" s="185"/>
      <c r="V47" s="185">
        <v>0.02</v>
      </c>
      <c r="W47" s="185">
        <v>0</v>
      </c>
    </row>
    <row r="48" spans="1:23" x14ac:dyDescent="0.2">
      <c r="A48" s="2">
        <v>42644</v>
      </c>
      <c r="B48" s="185">
        <v>0</v>
      </c>
      <c r="C48" s="185">
        <v>0.01</v>
      </c>
      <c r="D48" s="185">
        <v>0.13</v>
      </c>
      <c r="E48" s="185">
        <v>0</v>
      </c>
      <c r="F48" s="185">
        <v>0.01</v>
      </c>
      <c r="G48" s="185">
        <v>0</v>
      </c>
      <c r="H48" s="185">
        <v>0.02</v>
      </c>
      <c r="I48" s="185">
        <v>0.12</v>
      </c>
      <c r="J48" s="185">
        <v>0</v>
      </c>
      <c r="K48" s="185">
        <v>0</v>
      </c>
      <c r="L48" s="185">
        <v>0</v>
      </c>
      <c r="M48" s="185">
        <v>4.4999999999999998E-2</v>
      </c>
      <c r="N48" s="185">
        <v>0.33500000000000002</v>
      </c>
      <c r="P48" s="185">
        <v>0</v>
      </c>
      <c r="Q48" s="185">
        <v>0</v>
      </c>
      <c r="R48" s="185">
        <v>0.01</v>
      </c>
      <c r="S48" s="185">
        <v>1.4999999999999999E-2</v>
      </c>
      <c r="T48" s="185">
        <v>0</v>
      </c>
      <c r="U48" s="185"/>
      <c r="V48" s="185">
        <v>0.02</v>
      </c>
      <c r="W48" s="185">
        <v>0</v>
      </c>
    </row>
    <row r="49" spans="1:23" x14ac:dyDescent="0.2">
      <c r="A49" s="2">
        <v>42675</v>
      </c>
      <c r="B49" s="185">
        <v>0</v>
      </c>
      <c r="C49" s="185">
        <v>0.01</v>
      </c>
      <c r="D49" s="185">
        <v>0.13</v>
      </c>
      <c r="E49" s="185">
        <v>0</v>
      </c>
      <c r="F49" s="185">
        <v>0</v>
      </c>
      <c r="G49" s="185">
        <v>0</v>
      </c>
      <c r="H49" s="185">
        <v>0.08</v>
      </c>
      <c r="I49" s="185">
        <v>0.12</v>
      </c>
      <c r="J49" s="185">
        <v>0</v>
      </c>
      <c r="K49" s="185">
        <v>0</v>
      </c>
      <c r="L49" s="185">
        <v>0</v>
      </c>
      <c r="M49" s="185">
        <v>3.5000000000000003E-2</v>
      </c>
      <c r="N49" s="185">
        <v>0.375</v>
      </c>
      <c r="P49" s="185">
        <v>0</v>
      </c>
      <c r="Q49" s="185">
        <v>0</v>
      </c>
      <c r="R49" s="185">
        <v>0</v>
      </c>
      <c r="S49" s="185">
        <v>1.4999999999999999E-2</v>
      </c>
      <c r="T49" s="185">
        <v>0</v>
      </c>
      <c r="U49" s="185"/>
      <c r="V49" s="185">
        <v>0.02</v>
      </c>
      <c r="W49" s="185">
        <v>0</v>
      </c>
    </row>
    <row r="50" spans="1:23" x14ac:dyDescent="0.2">
      <c r="A50" s="2">
        <v>42705</v>
      </c>
      <c r="B50" s="185">
        <v>0</v>
      </c>
      <c r="C50" s="185">
        <v>0</v>
      </c>
      <c r="D50" s="185">
        <v>0.13</v>
      </c>
      <c r="E50" s="185">
        <v>0</v>
      </c>
      <c r="F50" s="185">
        <v>0.01</v>
      </c>
      <c r="G50" s="185">
        <v>0</v>
      </c>
      <c r="H50" s="185">
        <v>0.04</v>
      </c>
      <c r="I50" s="185">
        <v>0.12</v>
      </c>
      <c r="J50" s="185">
        <v>0</v>
      </c>
      <c r="K50" s="185">
        <v>0</v>
      </c>
      <c r="L50" s="185">
        <v>0</v>
      </c>
      <c r="M50" s="185">
        <v>3.5000000000000003E-2</v>
      </c>
      <c r="N50" s="185">
        <v>0.33500000000000008</v>
      </c>
      <c r="P50" s="185">
        <v>0</v>
      </c>
      <c r="Q50" s="185">
        <v>0</v>
      </c>
      <c r="R50" s="185">
        <v>0</v>
      </c>
      <c r="S50" s="185">
        <v>1.4999999999999999E-2</v>
      </c>
      <c r="T50" s="185">
        <v>0</v>
      </c>
      <c r="U50" s="185"/>
      <c r="V50" s="185">
        <v>0.02</v>
      </c>
      <c r="W50" s="185">
        <v>0</v>
      </c>
    </row>
    <row r="51" spans="1:23" x14ac:dyDescent="0.2">
      <c r="A51" s="2">
        <v>42736</v>
      </c>
      <c r="B51" s="185">
        <v>0</v>
      </c>
      <c r="C51" s="185">
        <v>0</v>
      </c>
      <c r="D51" s="185">
        <v>0.13</v>
      </c>
      <c r="E51" s="185">
        <v>3.8709677419000001E-3</v>
      </c>
      <c r="F51" s="185">
        <v>0.1</v>
      </c>
      <c r="G51" s="185">
        <v>0</v>
      </c>
      <c r="H51" s="185">
        <v>0.05</v>
      </c>
      <c r="I51" s="185">
        <v>0.12</v>
      </c>
      <c r="J51" s="185">
        <v>0</v>
      </c>
      <c r="K51" s="185">
        <v>0</v>
      </c>
      <c r="L51" s="185">
        <v>0</v>
      </c>
      <c r="M51" s="185">
        <v>4.4999999999999998E-2</v>
      </c>
      <c r="N51" s="185">
        <v>0.4488709677419</v>
      </c>
      <c r="P51" s="185">
        <v>0</v>
      </c>
      <c r="Q51" s="185">
        <v>0</v>
      </c>
      <c r="R51" s="185">
        <v>0.01</v>
      </c>
      <c r="S51" s="185">
        <v>1.4999999999999999E-2</v>
      </c>
      <c r="T51" s="185">
        <v>0</v>
      </c>
      <c r="U51" s="185"/>
      <c r="V51" s="185">
        <v>0.02</v>
      </c>
      <c r="W51" s="185">
        <v>0</v>
      </c>
    </row>
    <row r="52" spans="1:23" x14ac:dyDescent="0.2">
      <c r="A52" s="2">
        <v>42767</v>
      </c>
      <c r="B52" s="185">
        <v>0</v>
      </c>
      <c r="C52" s="185">
        <v>0</v>
      </c>
      <c r="D52" s="185">
        <v>0.13</v>
      </c>
      <c r="E52" s="185">
        <v>4.2857142856999996E-3</v>
      </c>
      <c r="F52" s="185">
        <v>1.7857142857000002E-2</v>
      </c>
      <c r="G52" s="185">
        <v>0</v>
      </c>
      <c r="H52" s="185">
        <v>0.03</v>
      </c>
      <c r="I52" s="185">
        <v>0.12</v>
      </c>
      <c r="J52" s="185">
        <v>0</v>
      </c>
      <c r="K52" s="185">
        <v>0</v>
      </c>
      <c r="L52" s="185">
        <v>0</v>
      </c>
      <c r="M52" s="185">
        <v>0.04</v>
      </c>
      <c r="N52" s="185">
        <v>0.34214285714269993</v>
      </c>
      <c r="P52" s="185">
        <v>0</v>
      </c>
      <c r="Q52" s="185">
        <v>0</v>
      </c>
      <c r="R52" s="185">
        <v>5.0000000000000001E-3</v>
      </c>
      <c r="S52" s="185">
        <v>1.4999999999999999E-2</v>
      </c>
      <c r="T52" s="185">
        <v>0</v>
      </c>
      <c r="U52" s="185"/>
      <c r="V52" s="185">
        <v>0.02</v>
      </c>
      <c r="W52" s="185">
        <v>0</v>
      </c>
    </row>
    <row r="53" spans="1:23" x14ac:dyDescent="0.2">
      <c r="A53" s="2">
        <v>42795</v>
      </c>
      <c r="B53" s="185">
        <v>0</v>
      </c>
      <c r="C53" s="185">
        <v>0</v>
      </c>
      <c r="D53" s="185">
        <v>0.13</v>
      </c>
      <c r="E53" s="185">
        <v>0</v>
      </c>
      <c r="F53" s="185">
        <v>0</v>
      </c>
      <c r="G53" s="185">
        <v>0</v>
      </c>
      <c r="H53" s="185">
        <v>0.03</v>
      </c>
      <c r="I53" s="185">
        <v>0.12</v>
      </c>
      <c r="J53" s="185">
        <v>0.192</v>
      </c>
      <c r="K53" s="185">
        <v>0</v>
      </c>
      <c r="L53" s="185">
        <v>0</v>
      </c>
      <c r="M53" s="185">
        <v>3.5000000000000003E-2</v>
      </c>
      <c r="N53" s="185">
        <v>0.50700000000000001</v>
      </c>
      <c r="P53" s="185">
        <v>0</v>
      </c>
      <c r="Q53" s="185">
        <v>0</v>
      </c>
      <c r="R53" s="185">
        <v>0</v>
      </c>
      <c r="S53" s="185">
        <v>1.4999999999999999E-2</v>
      </c>
      <c r="T53" s="185">
        <v>0</v>
      </c>
      <c r="U53" s="185"/>
      <c r="V53" s="185">
        <v>0.02</v>
      </c>
      <c r="W53" s="185">
        <v>0</v>
      </c>
    </row>
    <row r="54" spans="1:23" x14ac:dyDescent="0.2">
      <c r="A54" s="2">
        <v>42826</v>
      </c>
      <c r="B54" s="185">
        <v>0</v>
      </c>
      <c r="C54" s="185">
        <v>0</v>
      </c>
      <c r="D54" s="185">
        <v>0.13</v>
      </c>
      <c r="E54" s="185">
        <v>1.1333333333E-2</v>
      </c>
      <c r="F54" s="185">
        <v>0</v>
      </c>
      <c r="G54" s="185">
        <v>0</v>
      </c>
      <c r="H54" s="185">
        <v>0.03</v>
      </c>
      <c r="I54" s="185">
        <v>0.12</v>
      </c>
      <c r="J54" s="185">
        <v>0.42499999999999999</v>
      </c>
      <c r="K54" s="185">
        <v>0</v>
      </c>
      <c r="L54" s="185">
        <v>0</v>
      </c>
      <c r="M54" s="185">
        <v>3.5000000000000003E-2</v>
      </c>
      <c r="N54" s="185">
        <v>0.75133333333300001</v>
      </c>
      <c r="P54" s="185">
        <v>0</v>
      </c>
      <c r="Q54" s="185">
        <v>0</v>
      </c>
      <c r="R54" s="185">
        <v>0</v>
      </c>
      <c r="S54" s="185">
        <v>1.4999999999999999E-2</v>
      </c>
      <c r="T54" s="185">
        <v>0</v>
      </c>
      <c r="U54" s="185"/>
      <c r="V54" s="185">
        <v>0.02</v>
      </c>
      <c r="W54" s="185">
        <v>0</v>
      </c>
    </row>
    <row r="55" spans="1:23" x14ac:dyDescent="0.2">
      <c r="A55" s="2">
        <v>42856</v>
      </c>
      <c r="B55" s="185">
        <v>0</v>
      </c>
      <c r="C55" s="185">
        <v>0</v>
      </c>
      <c r="D55" s="185">
        <v>0.13</v>
      </c>
      <c r="E55" s="185">
        <v>0</v>
      </c>
      <c r="F55" s="185">
        <v>0</v>
      </c>
      <c r="G55" s="185">
        <v>0</v>
      </c>
      <c r="H55" s="185">
        <v>4.4999999999999998E-2</v>
      </c>
      <c r="I55" s="185">
        <v>0.12</v>
      </c>
      <c r="J55" s="185">
        <v>0.36499999999999999</v>
      </c>
      <c r="K55" s="185">
        <v>0</v>
      </c>
      <c r="L55" s="185">
        <v>0</v>
      </c>
      <c r="M55" s="185">
        <v>0.02</v>
      </c>
      <c r="N55" s="185">
        <v>0.67999999999999994</v>
      </c>
      <c r="P55" s="185">
        <v>0</v>
      </c>
      <c r="Q55" s="185">
        <v>0</v>
      </c>
      <c r="R55" s="185">
        <v>0</v>
      </c>
      <c r="S55" s="185">
        <v>0</v>
      </c>
      <c r="T55" s="185">
        <v>0</v>
      </c>
      <c r="U55" s="185"/>
      <c r="V55" s="185">
        <v>0.02</v>
      </c>
      <c r="W55" s="185">
        <v>0</v>
      </c>
    </row>
    <row r="56" spans="1:23" x14ac:dyDescent="0.2">
      <c r="A56" s="2">
        <v>42887</v>
      </c>
      <c r="B56" s="185">
        <v>0</v>
      </c>
      <c r="C56" s="185">
        <v>0</v>
      </c>
      <c r="D56" s="185">
        <v>0.13</v>
      </c>
      <c r="E56" s="185">
        <v>0</v>
      </c>
      <c r="F56" s="185">
        <v>1.8333333332999999E-2</v>
      </c>
      <c r="G56" s="185">
        <v>0</v>
      </c>
      <c r="H56" s="185">
        <v>0.01</v>
      </c>
      <c r="I56" s="185">
        <v>0.13</v>
      </c>
      <c r="J56" s="185">
        <v>0.29499999999999998</v>
      </c>
      <c r="K56" s="185">
        <v>0</v>
      </c>
      <c r="L56" s="185">
        <v>0</v>
      </c>
      <c r="M56" s="185">
        <v>0.02</v>
      </c>
      <c r="N56" s="185">
        <v>0.60333333333299999</v>
      </c>
      <c r="P56" s="185">
        <v>0</v>
      </c>
      <c r="Q56" s="185">
        <v>0</v>
      </c>
      <c r="R56" s="185">
        <v>0</v>
      </c>
      <c r="S56" s="185">
        <v>0</v>
      </c>
      <c r="T56" s="185">
        <v>0</v>
      </c>
      <c r="U56" s="185"/>
      <c r="V56" s="185">
        <v>0.02</v>
      </c>
      <c r="W56" s="185">
        <v>0</v>
      </c>
    </row>
    <row r="57" spans="1:23" x14ac:dyDescent="0.2">
      <c r="A57" s="2">
        <v>42917</v>
      </c>
      <c r="B57" s="185">
        <v>0</v>
      </c>
      <c r="C57" s="185">
        <v>0</v>
      </c>
      <c r="D57" s="185">
        <v>0.13</v>
      </c>
      <c r="E57" s="185">
        <v>0</v>
      </c>
      <c r="F57" s="185">
        <v>1.2419354839E-2</v>
      </c>
      <c r="G57" s="185">
        <v>0</v>
      </c>
      <c r="H57" s="185">
        <v>0.04</v>
      </c>
      <c r="I57" s="185">
        <v>0.12</v>
      </c>
      <c r="J57" s="185">
        <v>0.22</v>
      </c>
      <c r="K57" s="185">
        <v>0</v>
      </c>
      <c r="L57" s="185">
        <v>0</v>
      </c>
      <c r="M57" s="185">
        <v>0.02</v>
      </c>
      <c r="N57" s="185">
        <v>0.54241935483900006</v>
      </c>
      <c r="P57" s="185">
        <v>0</v>
      </c>
      <c r="Q57" s="185">
        <v>0</v>
      </c>
      <c r="R57" s="185">
        <v>0</v>
      </c>
      <c r="S57" s="185">
        <v>0</v>
      </c>
      <c r="T57" s="185">
        <v>0</v>
      </c>
      <c r="U57" s="185"/>
      <c r="V57" s="185">
        <v>0.02</v>
      </c>
      <c r="W57" s="185">
        <v>0</v>
      </c>
    </row>
    <row r="58" spans="1:23" x14ac:dyDescent="0.2">
      <c r="A58" s="2">
        <v>42948</v>
      </c>
      <c r="B58" s="185">
        <v>0</v>
      </c>
      <c r="C58" s="185">
        <v>1.7000000000000001E-2</v>
      </c>
      <c r="D58" s="185">
        <v>0.13</v>
      </c>
      <c r="E58" s="185">
        <v>0</v>
      </c>
      <c r="F58" s="185">
        <v>0</v>
      </c>
      <c r="G58" s="185">
        <v>0</v>
      </c>
      <c r="H58" s="185">
        <v>0.02</v>
      </c>
      <c r="I58" s="185">
        <v>0.12</v>
      </c>
      <c r="J58" s="185">
        <v>0.13</v>
      </c>
      <c r="K58" s="185">
        <v>0</v>
      </c>
      <c r="L58" s="185">
        <v>0.27700000000000002</v>
      </c>
      <c r="M58" s="185">
        <v>0.02</v>
      </c>
      <c r="N58" s="185">
        <v>0.71400000000000008</v>
      </c>
      <c r="P58" s="185">
        <v>0</v>
      </c>
      <c r="Q58" s="185">
        <v>0</v>
      </c>
      <c r="R58" s="185">
        <v>0</v>
      </c>
      <c r="S58" s="185">
        <v>0</v>
      </c>
      <c r="T58" s="185">
        <v>0</v>
      </c>
      <c r="U58" s="185"/>
      <c r="V58" s="185">
        <v>0.02</v>
      </c>
      <c r="W58" s="185">
        <v>0</v>
      </c>
    </row>
    <row r="59" spans="1:23" x14ac:dyDescent="0.2">
      <c r="A59" s="2">
        <v>42979</v>
      </c>
      <c r="B59" s="185">
        <v>0</v>
      </c>
      <c r="C59" s="185">
        <v>2.5000000000000001E-2</v>
      </c>
      <c r="D59" s="185">
        <v>0.13</v>
      </c>
      <c r="E59" s="185">
        <v>0</v>
      </c>
      <c r="F59" s="185">
        <v>0</v>
      </c>
      <c r="G59" s="185">
        <v>5.5E-2</v>
      </c>
      <c r="H59" s="185">
        <v>0.02</v>
      </c>
      <c r="I59" s="185">
        <v>0.12</v>
      </c>
      <c r="J59" s="185">
        <v>0.17499999999999999</v>
      </c>
      <c r="K59" s="185">
        <v>7.6999999999999999E-2</v>
      </c>
      <c r="L59" s="185">
        <v>1.6E-2</v>
      </c>
      <c r="M59" s="185">
        <v>1.4999999999999999E-2</v>
      </c>
      <c r="N59" s="185">
        <v>0.6329999999999999</v>
      </c>
      <c r="P59" s="185">
        <v>0</v>
      </c>
      <c r="Q59" s="185">
        <v>0</v>
      </c>
      <c r="R59" s="185">
        <v>0</v>
      </c>
      <c r="S59" s="185">
        <v>0</v>
      </c>
      <c r="T59" s="185">
        <v>0</v>
      </c>
      <c r="U59" s="185"/>
      <c r="V59" s="185">
        <v>1.4999999999999999E-2</v>
      </c>
      <c r="W59" s="185">
        <v>0</v>
      </c>
    </row>
    <row r="60" spans="1:23" x14ac:dyDescent="0.2">
      <c r="A60" s="2">
        <v>43009</v>
      </c>
      <c r="B60" s="185">
        <v>0</v>
      </c>
      <c r="C60" s="185">
        <v>2.5000000000000001E-2</v>
      </c>
      <c r="D60" s="185">
        <v>0.13</v>
      </c>
      <c r="E60" s="185">
        <v>0</v>
      </c>
      <c r="F60" s="185">
        <v>5.0322580644999997E-2</v>
      </c>
      <c r="G60" s="185">
        <v>0</v>
      </c>
      <c r="H60" s="185">
        <v>0.02</v>
      </c>
      <c r="I60" s="185">
        <v>0.12</v>
      </c>
      <c r="J60" s="185">
        <v>0</v>
      </c>
      <c r="K60" s="185">
        <v>0</v>
      </c>
      <c r="L60" s="185">
        <v>0.27100000000000002</v>
      </c>
      <c r="M60" s="185">
        <v>0</v>
      </c>
      <c r="N60" s="185">
        <v>0.61632258064500001</v>
      </c>
      <c r="P60" s="185">
        <v>0</v>
      </c>
      <c r="Q60" s="185">
        <v>0</v>
      </c>
      <c r="R60" s="185">
        <v>0</v>
      </c>
      <c r="S60" s="185">
        <v>0</v>
      </c>
      <c r="T60" s="185">
        <v>0</v>
      </c>
      <c r="U60" s="185"/>
      <c r="V60" s="185">
        <v>0</v>
      </c>
      <c r="W60" s="185">
        <v>0</v>
      </c>
    </row>
    <row r="61" spans="1:23" x14ac:dyDescent="0.2">
      <c r="A61" s="2">
        <v>43040</v>
      </c>
      <c r="B61" s="185">
        <v>0</v>
      </c>
      <c r="C61" s="185">
        <v>2.5000000000000001E-2</v>
      </c>
      <c r="D61" s="185">
        <v>0.13</v>
      </c>
      <c r="E61" s="185">
        <v>0</v>
      </c>
      <c r="F61" s="185">
        <v>0.06</v>
      </c>
      <c r="G61" s="185">
        <v>0</v>
      </c>
      <c r="H61" s="185">
        <v>0.02</v>
      </c>
      <c r="I61" s="185">
        <v>0.12</v>
      </c>
      <c r="J61" s="185">
        <v>0</v>
      </c>
      <c r="K61" s="185">
        <v>0</v>
      </c>
      <c r="L61" s="185">
        <v>0</v>
      </c>
      <c r="M61" s="185">
        <v>0</v>
      </c>
      <c r="N61" s="185">
        <v>0.35499999999999998</v>
      </c>
      <c r="P61" s="185">
        <v>0</v>
      </c>
      <c r="Q61" s="185">
        <v>0</v>
      </c>
      <c r="R61" s="185">
        <v>0</v>
      </c>
      <c r="S61" s="185">
        <v>0</v>
      </c>
      <c r="T61" s="185">
        <v>0</v>
      </c>
      <c r="U61" s="185"/>
      <c r="V61" s="185">
        <v>0</v>
      </c>
      <c r="W61" s="185">
        <v>0</v>
      </c>
    </row>
    <row r="62" spans="1:23" x14ac:dyDescent="0.2">
      <c r="A62" s="2">
        <v>43070</v>
      </c>
      <c r="B62" s="185">
        <v>0</v>
      </c>
      <c r="C62" s="185">
        <v>2.5000000000000001E-2</v>
      </c>
      <c r="D62" s="185">
        <v>0.13</v>
      </c>
      <c r="E62" s="185">
        <v>0.28620967741999997</v>
      </c>
      <c r="F62" s="185">
        <v>3.6774193548000003E-2</v>
      </c>
      <c r="G62" s="185">
        <v>0</v>
      </c>
      <c r="H62" s="185">
        <v>0.02</v>
      </c>
      <c r="I62" s="185">
        <v>0.12</v>
      </c>
      <c r="J62" s="185">
        <v>0</v>
      </c>
      <c r="K62" s="185">
        <v>0</v>
      </c>
      <c r="L62" s="185">
        <v>0.03</v>
      </c>
      <c r="M62" s="185">
        <v>0</v>
      </c>
      <c r="N62" s="185">
        <v>0.64798387096799992</v>
      </c>
      <c r="P62" s="185">
        <v>0</v>
      </c>
      <c r="Q62" s="185">
        <v>0</v>
      </c>
      <c r="R62" s="185">
        <v>0</v>
      </c>
      <c r="S62" s="185">
        <v>0</v>
      </c>
      <c r="T62" s="185">
        <v>0</v>
      </c>
      <c r="U62" s="185"/>
      <c r="V62" s="185">
        <v>0</v>
      </c>
      <c r="W62" s="185">
        <v>0</v>
      </c>
    </row>
    <row r="63" spans="1:23" x14ac:dyDescent="0.2">
      <c r="A63" s="2">
        <v>43101</v>
      </c>
      <c r="B63" s="185">
        <v>0</v>
      </c>
      <c r="C63" s="185">
        <v>2.5000000000000001E-2</v>
      </c>
      <c r="D63" s="185">
        <v>0.13</v>
      </c>
      <c r="E63" s="185">
        <v>0</v>
      </c>
      <c r="F63" s="185">
        <v>0</v>
      </c>
      <c r="G63" s="185">
        <v>0</v>
      </c>
      <c r="H63" s="185">
        <v>0.02</v>
      </c>
      <c r="I63" s="185">
        <v>0.12</v>
      </c>
      <c r="J63" s="185">
        <v>0.1</v>
      </c>
      <c r="K63" s="185">
        <v>0</v>
      </c>
      <c r="L63" s="185">
        <v>0.124</v>
      </c>
      <c r="M63" s="185">
        <v>0</v>
      </c>
      <c r="N63" s="185">
        <v>0.51900000000000002</v>
      </c>
      <c r="P63" s="185">
        <v>0</v>
      </c>
      <c r="Q63" s="185">
        <v>0</v>
      </c>
      <c r="R63" s="185">
        <v>0</v>
      </c>
      <c r="S63" s="185">
        <v>0</v>
      </c>
      <c r="T63" s="185">
        <v>0</v>
      </c>
      <c r="U63" s="185"/>
      <c r="V63" s="185">
        <v>0</v>
      </c>
      <c r="W63" s="185">
        <v>0</v>
      </c>
    </row>
    <row r="64" spans="1:23" x14ac:dyDescent="0.2">
      <c r="A64" s="2">
        <v>43132</v>
      </c>
      <c r="B64" s="185">
        <v>0</v>
      </c>
      <c r="C64" s="185">
        <v>0</v>
      </c>
      <c r="D64" s="185">
        <v>0.13</v>
      </c>
      <c r="E64" s="185">
        <v>4.0625000000000001E-2</v>
      </c>
      <c r="F64" s="185">
        <v>0</v>
      </c>
      <c r="G64" s="185">
        <v>0</v>
      </c>
      <c r="H64" s="185">
        <v>3.5000000000000003E-2</v>
      </c>
      <c r="I64" s="185">
        <v>0.12</v>
      </c>
      <c r="J64" s="185">
        <v>0.17</v>
      </c>
      <c r="K64" s="185">
        <v>0</v>
      </c>
      <c r="L64" s="185">
        <v>4.9000000000000002E-2</v>
      </c>
      <c r="M64" s="185">
        <v>0</v>
      </c>
      <c r="N64" s="185">
        <v>0.54462500000000003</v>
      </c>
      <c r="P64" s="185">
        <v>0</v>
      </c>
      <c r="Q64" s="185">
        <v>0</v>
      </c>
      <c r="R64" s="185">
        <v>0</v>
      </c>
      <c r="S64" s="185">
        <v>0</v>
      </c>
      <c r="T64" s="185">
        <v>0</v>
      </c>
      <c r="U64" s="185"/>
      <c r="V64" s="185">
        <v>0</v>
      </c>
      <c r="W64" s="185">
        <v>0</v>
      </c>
    </row>
    <row r="65" spans="1:23" x14ac:dyDescent="0.2">
      <c r="A65" s="2">
        <v>43160</v>
      </c>
      <c r="B65" s="185">
        <v>0</v>
      </c>
      <c r="C65" s="185">
        <v>0</v>
      </c>
      <c r="D65" s="185">
        <v>0.13</v>
      </c>
      <c r="E65" s="185">
        <v>0</v>
      </c>
      <c r="F65" s="185">
        <v>0</v>
      </c>
      <c r="G65" s="185">
        <v>0</v>
      </c>
      <c r="H65" s="185">
        <v>0.03</v>
      </c>
      <c r="I65" s="185">
        <v>0.12</v>
      </c>
      <c r="J65" s="185">
        <v>0.249</v>
      </c>
      <c r="K65" s="185">
        <v>0</v>
      </c>
      <c r="L65" s="185">
        <v>4.9000000000000002E-2</v>
      </c>
      <c r="M65" s="185">
        <v>0</v>
      </c>
      <c r="N65" s="185">
        <v>0.57800000000000007</v>
      </c>
      <c r="P65" s="185">
        <v>0</v>
      </c>
      <c r="Q65" s="185">
        <v>0</v>
      </c>
      <c r="R65" s="185">
        <v>0</v>
      </c>
      <c r="S65" s="185">
        <v>0</v>
      </c>
      <c r="T65" s="185">
        <v>0</v>
      </c>
      <c r="U65" s="185"/>
      <c r="V65" s="185">
        <v>0</v>
      </c>
      <c r="W65" s="185">
        <v>0</v>
      </c>
    </row>
    <row r="66" spans="1:23" x14ac:dyDescent="0.2">
      <c r="A66" s="2">
        <v>43191</v>
      </c>
      <c r="B66" s="185" t="e">
        <v>#N/A</v>
      </c>
      <c r="C66" s="185" t="e">
        <v>#N/A</v>
      </c>
      <c r="D66" s="185" t="e">
        <v>#N/A</v>
      </c>
      <c r="E66" s="185" t="e">
        <v>#N/A</v>
      </c>
      <c r="F66" s="185" t="e">
        <v>#N/A</v>
      </c>
      <c r="G66" s="185" t="e">
        <v>#N/A</v>
      </c>
      <c r="H66" s="185" t="e">
        <v>#N/A</v>
      </c>
      <c r="I66" s="185" t="e">
        <v>#N/A</v>
      </c>
      <c r="J66" s="185" t="e">
        <v>#N/A</v>
      </c>
      <c r="K66" s="185" t="e">
        <v>#N/A</v>
      </c>
      <c r="L66" s="185" t="e">
        <v>#N/A</v>
      </c>
      <c r="M66" s="185" t="e">
        <v>#N/A</v>
      </c>
      <c r="N66" s="185" t="e">
        <v>#N/A</v>
      </c>
      <c r="P66" s="185" t="e">
        <v>#N/A</v>
      </c>
      <c r="Q66" s="185" t="e">
        <v>#N/A</v>
      </c>
      <c r="R66" s="185" t="e">
        <v>#N/A</v>
      </c>
      <c r="S66" s="185" t="e">
        <v>#N/A</v>
      </c>
      <c r="T66" s="185" t="e">
        <v>#N/A</v>
      </c>
      <c r="U66" s="185"/>
      <c r="V66" s="185" t="e">
        <v>#N/A</v>
      </c>
      <c r="W66" s="185" t="e">
        <v>#N/A</v>
      </c>
    </row>
    <row r="67" spans="1:23" x14ac:dyDescent="0.2">
      <c r="A67" s="2">
        <v>43221</v>
      </c>
      <c r="B67" s="185" t="e">
        <v>#N/A</v>
      </c>
      <c r="C67" s="185" t="e">
        <v>#N/A</v>
      </c>
      <c r="D67" s="185" t="e">
        <v>#N/A</v>
      </c>
      <c r="E67" s="185" t="e">
        <v>#N/A</v>
      </c>
      <c r="F67" s="185" t="e">
        <v>#N/A</v>
      </c>
      <c r="G67" s="185" t="e">
        <v>#N/A</v>
      </c>
      <c r="H67" s="185" t="e">
        <v>#N/A</v>
      </c>
      <c r="I67" s="185" t="e">
        <v>#N/A</v>
      </c>
      <c r="J67" s="185" t="e">
        <v>#N/A</v>
      </c>
      <c r="K67" s="185" t="e">
        <v>#N/A</v>
      </c>
      <c r="L67" s="185" t="e">
        <v>#N/A</v>
      </c>
      <c r="M67" s="185" t="e">
        <v>#N/A</v>
      </c>
      <c r="N67" s="185" t="e">
        <v>#N/A</v>
      </c>
      <c r="P67" s="185" t="e">
        <v>#N/A</v>
      </c>
      <c r="Q67" s="185" t="e">
        <v>#N/A</v>
      </c>
      <c r="R67" s="185" t="e">
        <v>#N/A</v>
      </c>
      <c r="S67" s="185" t="e">
        <v>#N/A</v>
      </c>
      <c r="T67" s="185" t="e">
        <v>#N/A</v>
      </c>
      <c r="U67" s="185"/>
      <c r="V67" s="185" t="e">
        <v>#N/A</v>
      </c>
      <c r="W67" s="185" t="e">
        <v>#N/A</v>
      </c>
    </row>
    <row r="68" spans="1:23" x14ac:dyDescent="0.2">
      <c r="A68" s="2">
        <v>43252</v>
      </c>
      <c r="B68" s="185" t="e">
        <v>#N/A</v>
      </c>
      <c r="C68" s="185" t="e">
        <v>#N/A</v>
      </c>
      <c r="D68" s="185" t="e">
        <v>#N/A</v>
      </c>
      <c r="E68" s="185" t="e">
        <v>#N/A</v>
      </c>
      <c r="F68" s="185" t="e">
        <v>#N/A</v>
      </c>
      <c r="G68" s="185" t="e">
        <v>#N/A</v>
      </c>
      <c r="H68" s="185" t="e">
        <v>#N/A</v>
      </c>
      <c r="I68" s="185" t="e">
        <v>#N/A</v>
      </c>
      <c r="J68" s="185" t="e">
        <v>#N/A</v>
      </c>
      <c r="K68" s="185" t="e">
        <v>#N/A</v>
      </c>
      <c r="L68" s="185" t="e">
        <v>#N/A</v>
      </c>
      <c r="M68" s="185" t="e">
        <v>#N/A</v>
      </c>
      <c r="N68" s="185" t="e">
        <v>#N/A</v>
      </c>
      <c r="P68" s="185" t="e">
        <v>#N/A</v>
      </c>
      <c r="Q68" s="185" t="e">
        <v>#N/A</v>
      </c>
      <c r="R68" s="185" t="e">
        <v>#N/A</v>
      </c>
      <c r="S68" s="185" t="e">
        <v>#N/A</v>
      </c>
      <c r="T68" s="185" t="e">
        <v>#N/A</v>
      </c>
      <c r="U68" s="185"/>
      <c r="V68" s="185" t="e">
        <v>#N/A</v>
      </c>
      <c r="W68" s="185" t="e">
        <v>#N/A</v>
      </c>
    </row>
    <row r="69" spans="1:23" x14ac:dyDescent="0.2">
      <c r="A69" s="2">
        <v>43282</v>
      </c>
      <c r="B69" s="185" t="e">
        <v>#N/A</v>
      </c>
      <c r="C69" s="185" t="e">
        <v>#N/A</v>
      </c>
      <c r="D69" s="185" t="e">
        <v>#N/A</v>
      </c>
      <c r="E69" s="185" t="e">
        <v>#N/A</v>
      </c>
      <c r="F69" s="185" t="e">
        <v>#N/A</v>
      </c>
      <c r="G69" s="185" t="e">
        <v>#N/A</v>
      </c>
      <c r="H69" s="185" t="e">
        <v>#N/A</v>
      </c>
      <c r="I69" s="185" t="e">
        <v>#N/A</v>
      </c>
      <c r="J69" s="185" t="e">
        <v>#N/A</v>
      </c>
      <c r="K69" s="185" t="e">
        <v>#N/A</v>
      </c>
      <c r="L69" s="185" t="e">
        <v>#N/A</v>
      </c>
      <c r="M69" s="185" t="e">
        <v>#N/A</v>
      </c>
      <c r="N69" s="185" t="e">
        <v>#N/A</v>
      </c>
      <c r="P69" s="185" t="e">
        <v>#N/A</v>
      </c>
      <c r="Q69" s="185" t="e">
        <v>#N/A</v>
      </c>
      <c r="R69" s="185" t="e">
        <v>#N/A</v>
      </c>
      <c r="S69" s="185" t="e">
        <v>#N/A</v>
      </c>
      <c r="T69" s="185" t="e">
        <v>#N/A</v>
      </c>
      <c r="U69" s="185"/>
      <c r="V69" s="185" t="e">
        <v>#N/A</v>
      </c>
      <c r="W69" s="185" t="e">
        <v>#N/A</v>
      </c>
    </row>
    <row r="70" spans="1:23" x14ac:dyDescent="0.2">
      <c r="A70" s="2">
        <v>43313</v>
      </c>
      <c r="B70" s="185" t="e">
        <v>#N/A</v>
      </c>
      <c r="C70" s="185" t="e">
        <v>#N/A</v>
      </c>
      <c r="D70" s="185" t="e">
        <v>#N/A</v>
      </c>
      <c r="E70" s="185" t="e">
        <v>#N/A</v>
      </c>
      <c r="F70" s="185" t="e">
        <v>#N/A</v>
      </c>
      <c r="G70" s="185" t="e">
        <v>#N/A</v>
      </c>
      <c r="H70" s="185" t="e">
        <v>#N/A</v>
      </c>
      <c r="I70" s="185" t="e">
        <v>#N/A</v>
      </c>
      <c r="J70" s="185" t="e">
        <v>#N/A</v>
      </c>
      <c r="K70" s="185" t="e">
        <v>#N/A</v>
      </c>
      <c r="L70" s="185" t="e">
        <v>#N/A</v>
      </c>
      <c r="M70" s="185" t="e">
        <v>#N/A</v>
      </c>
      <c r="N70" s="185" t="e">
        <v>#N/A</v>
      </c>
      <c r="P70" s="185" t="e">
        <v>#N/A</v>
      </c>
      <c r="Q70" s="185" t="e">
        <v>#N/A</v>
      </c>
      <c r="R70" s="185" t="e">
        <v>#N/A</v>
      </c>
      <c r="S70" s="185" t="e">
        <v>#N/A</v>
      </c>
      <c r="T70" s="185" t="e">
        <v>#N/A</v>
      </c>
      <c r="U70" s="185"/>
      <c r="V70" s="185" t="e">
        <v>#N/A</v>
      </c>
      <c r="W70" s="185" t="e">
        <v>#N/A</v>
      </c>
    </row>
    <row r="71" spans="1:23" x14ac:dyDescent="0.2">
      <c r="A71" s="2">
        <v>43344</v>
      </c>
      <c r="B71" s="185" t="e">
        <v>#N/A</v>
      </c>
      <c r="C71" s="185" t="e">
        <v>#N/A</v>
      </c>
      <c r="D71" s="185" t="e">
        <v>#N/A</v>
      </c>
      <c r="E71" s="185" t="e">
        <v>#N/A</v>
      </c>
      <c r="F71" s="185" t="e">
        <v>#N/A</v>
      </c>
      <c r="G71" s="185" t="e">
        <v>#N/A</v>
      </c>
      <c r="H71" s="185" t="e">
        <v>#N/A</v>
      </c>
      <c r="I71" s="185" t="e">
        <v>#N/A</v>
      </c>
      <c r="J71" s="185" t="e">
        <v>#N/A</v>
      </c>
      <c r="K71" s="185" t="e">
        <v>#N/A</v>
      </c>
      <c r="L71" s="185" t="e">
        <v>#N/A</v>
      </c>
      <c r="M71" s="185" t="e">
        <v>#N/A</v>
      </c>
      <c r="N71" s="185" t="e">
        <v>#N/A</v>
      </c>
      <c r="P71" s="185" t="e">
        <v>#N/A</v>
      </c>
      <c r="Q71" s="185" t="e">
        <v>#N/A</v>
      </c>
      <c r="R71" s="185" t="e">
        <v>#N/A</v>
      </c>
      <c r="S71" s="185" t="e">
        <v>#N/A</v>
      </c>
      <c r="T71" s="185" t="e">
        <v>#N/A</v>
      </c>
      <c r="U71" s="185"/>
      <c r="V71" s="185" t="e">
        <v>#N/A</v>
      </c>
      <c r="W71" s="185" t="e">
        <v>#N/A</v>
      </c>
    </row>
    <row r="72" spans="1:23" x14ac:dyDescent="0.2">
      <c r="A72" s="2">
        <v>43374</v>
      </c>
      <c r="B72" s="185" t="e">
        <v>#N/A</v>
      </c>
      <c r="C72" s="185" t="e">
        <v>#N/A</v>
      </c>
      <c r="D72" s="185" t="e">
        <v>#N/A</v>
      </c>
      <c r="E72" s="185" t="e">
        <v>#N/A</v>
      </c>
      <c r="F72" s="185" t="e">
        <v>#N/A</v>
      </c>
      <c r="G72" s="185" t="e">
        <v>#N/A</v>
      </c>
      <c r="H72" s="185" t="e">
        <v>#N/A</v>
      </c>
      <c r="I72" s="185" t="e">
        <v>#N/A</v>
      </c>
      <c r="J72" s="185" t="e">
        <v>#N/A</v>
      </c>
      <c r="K72" s="185" t="e">
        <v>#N/A</v>
      </c>
      <c r="L72" s="185" t="e">
        <v>#N/A</v>
      </c>
      <c r="M72" s="185" t="e">
        <v>#N/A</v>
      </c>
      <c r="N72" s="185" t="e">
        <v>#N/A</v>
      </c>
      <c r="P72" s="185" t="e">
        <v>#N/A</v>
      </c>
      <c r="Q72" s="185" t="e">
        <v>#N/A</v>
      </c>
      <c r="R72" s="185" t="e">
        <v>#N/A</v>
      </c>
      <c r="S72" s="185" t="e">
        <v>#N/A</v>
      </c>
      <c r="T72" s="185" t="e">
        <v>#N/A</v>
      </c>
      <c r="U72" s="185"/>
      <c r="V72" s="185" t="e">
        <v>#N/A</v>
      </c>
      <c r="W72" s="185" t="e">
        <v>#N/A</v>
      </c>
    </row>
    <row r="73" spans="1:23" x14ac:dyDescent="0.2">
      <c r="A73" s="2">
        <v>43405</v>
      </c>
      <c r="B73" s="185" t="e">
        <v>#N/A</v>
      </c>
      <c r="C73" s="185" t="e">
        <v>#N/A</v>
      </c>
      <c r="D73" s="185" t="e">
        <v>#N/A</v>
      </c>
      <c r="E73" s="185" t="e">
        <v>#N/A</v>
      </c>
      <c r="F73" s="185" t="e">
        <v>#N/A</v>
      </c>
      <c r="G73" s="185" t="e">
        <v>#N/A</v>
      </c>
      <c r="H73" s="185" t="e">
        <v>#N/A</v>
      </c>
      <c r="I73" s="185" t="e">
        <v>#N/A</v>
      </c>
      <c r="J73" s="185" t="e">
        <v>#N/A</v>
      </c>
      <c r="K73" s="185" t="e">
        <v>#N/A</v>
      </c>
      <c r="L73" s="185" t="e">
        <v>#N/A</v>
      </c>
      <c r="M73" s="185" t="e">
        <v>#N/A</v>
      </c>
      <c r="N73" s="185" t="e">
        <v>#N/A</v>
      </c>
      <c r="P73" s="185" t="e">
        <v>#N/A</v>
      </c>
      <c r="Q73" s="185" t="e">
        <v>#N/A</v>
      </c>
      <c r="R73" s="185" t="e">
        <v>#N/A</v>
      </c>
      <c r="S73" s="185" t="e">
        <v>#N/A</v>
      </c>
      <c r="T73" s="185" t="e">
        <v>#N/A</v>
      </c>
      <c r="U73" s="185"/>
      <c r="V73" s="185" t="e">
        <v>#N/A</v>
      </c>
      <c r="W73" s="185" t="e">
        <v>#N/A</v>
      </c>
    </row>
    <row r="74" spans="1:23" x14ac:dyDescent="0.2">
      <c r="A74" s="84">
        <v>43435</v>
      </c>
      <c r="B74" s="186" t="e">
        <v>#N/A</v>
      </c>
      <c r="C74" s="186" t="e">
        <v>#N/A</v>
      </c>
      <c r="D74" s="186" t="e">
        <v>#N/A</v>
      </c>
      <c r="E74" s="186" t="e">
        <v>#N/A</v>
      </c>
      <c r="F74" s="186" t="e">
        <v>#N/A</v>
      </c>
      <c r="G74" s="186" t="e">
        <v>#N/A</v>
      </c>
      <c r="H74" s="186" t="e">
        <v>#N/A</v>
      </c>
      <c r="I74" s="186" t="e">
        <v>#N/A</v>
      </c>
      <c r="J74" s="186" t="e">
        <v>#N/A</v>
      </c>
      <c r="K74" s="186" t="e">
        <v>#N/A</v>
      </c>
      <c r="L74" s="186" t="e">
        <v>#N/A</v>
      </c>
      <c r="M74" s="186" t="e">
        <v>#N/A</v>
      </c>
      <c r="N74" s="186" t="e">
        <v>#N/A</v>
      </c>
      <c r="P74" s="186" t="e">
        <v>#N/A</v>
      </c>
      <c r="Q74" s="186" t="e">
        <v>#N/A</v>
      </c>
      <c r="R74" s="186" t="e">
        <v>#N/A</v>
      </c>
      <c r="S74" s="186" t="e">
        <v>#N/A</v>
      </c>
      <c r="T74" s="186" t="e">
        <v>#N/A</v>
      </c>
      <c r="U74" s="186"/>
      <c r="V74" s="186" t="e">
        <v>#N/A</v>
      </c>
      <c r="W74" s="186" t="e">
        <v>#N/A</v>
      </c>
    </row>
    <row r="75" spans="1:23" x14ac:dyDescent="0.2">
      <c r="A75" t="s">
        <v>360</v>
      </c>
    </row>
    <row r="76" spans="1:23" x14ac:dyDescent="0.2">
      <c r="A76" s="2" t="s">
        <v>353</v>
      </c>
    </row>
    <row r="77" spans="1:23" x14ac:dyDescent="0.2">
      <c r="A77" s="19"/>
    </row>
    <row r="78" spans="1:23" x14ac:dyDescent="0.2">
      <c r="A78" s="77"/>
    </row>
    <row r="79" spans="1:23" x14ac:dyDescent="0.2">
      <c r="A79" s="77"/>
    </row>
  </sheetData>
  <mergeCells count="2">
    <mergeCell ref="B25:N25"/>
    <mergeCell ref="P25:W25"/>
  </mergeCells>
  <conditionalFormatting sqref="N39:N74 B39:D74 F39:L74 T39:U74">
    <cfRule type="expression" dxfId="30" priority="16">
      <formula>ISNA(B39)</formula>
    </cfRule>
  </conditionalFormatting>
  <conditionalFormatting sqref="P74">
    <cfRule type="expression" dxfId="29" priority="14">
      <formula>ISNA(P74)</formula>
    </cfRule>
  </conditionalFormatting>
  <conditionalFormatting sqref="P39:P73">
    <cfRule type="expression" dxfId="28" priority="13">
      <formula>ISNA(P39)</formula>
    </cfRule>
  </conditionalFormatting>
  <conditionalFormatting sqref="Q74">
    <cfRule type="expression" dxfId="27" priority="12">
      <formula>ISNA(Q74)</formula>
    </cfRule>
  </conditionalFormatting>
  <conditionalFormatting sqref="Q39:Q73">
    <cfRule type="expression" dxfId="26" priority="11">
      <formula>ISNA(Q39)</formula>
    </cfRule>
  </conditionalFormatting>
  <conditionalFormatting sqref="R74">
    <cfRule type="expression" dxfId="25" priority="10">
      <formula>ISNA(R74)</formula>
    </cfRule>
  </conditionalFormatting>
  <conditionalFormatting sqref="R39:R73">
    <cfRule type="expression" dxfId="24" priority="9">
      <formula>ISNA(R39)</formula>
    </cfRule>
  </conditionalFormatting>
  <conditionalFormatting sqref="W74">
    <cfRule type="expression" dxfId="23" priority="8">
      <formula>ISNA(W74)</formula>
    </cfRule>
  </conditionalFormatting>
  <conditionalFormatting sqref="W39:W73">
    <cfRule type="expression" dxfId="22" priority="7">
      <formula>ISNA(W39)</formula>
    </cfRule>
  </conditionalFormatting>
  <conditionalFormatting sqref="S74">
    <cfRule type="expression" dxfId="21" priority="6">
      <formula>ISNA(S74)</formula>
    </cfRule>
  </conditionalFormatting>
  <conditionalFormatting sqref="S39:S73">
    <cfRule type="expression" dxfId="20" priority="5">
      <formula>ISNA(S39)</formula>
    </cfRule>
  </conditionalFormatting>
  <conditionalFormatting sqref="M39:M74">
    <cfRule type="expression" dxfId="19" priority="4">
      <formula>ISNA(M39)</formula>
    </cfRule>
  </conditionalFormatting>
  <conditionalFormatting sqref="V74">
    <cfRule type="expression" dxfId="18" priority="3">
      <formula>ISNA(V74)</formula>
    </cfRule>
  </conditionalFormatting>
  <conditionalFormatting sqref="V39:V73">
    <cfRule type="expression" dxfId="17" priority="2">
      <formula>ISNA(V39)</formula>
    </cfRule>
  </conditionalFormatting>
  <conditionalFormatting sqref="E39:E74">
    <cfRule type="expression" dxfId="16" priority="1">
      <formula>ISNA(E39)</formula>
    </cfRule>
  </conditionalFormatting>
  <hyperlinks>
    <hyperlink ref="A3" location="Contents!B4" display="Return to Contents"/>
  </hyperlink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2:L43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4" spans="1:12" x14ac:dyDescent="0.2">
      <c r="L24" s="4"/>
    </row>
    <row r="25" spans="1:12" x14ac:dyDescent="0.2">
      <c r="B25" s="207" t="s">
        <v>72</v>
      </c>
      <c r="C25" s="207"/>
      <c r="D25" s="207"/>
      <c r="E25" s="207"/>
      <c r="F25" s="47"/>
      <c r="G25" s="207" t="s">
        <v>74</v>
      </c>
      <c r="H25" s="207"/>
      <c r="I25" s="207"/>
      <c r="J25" s="207"/>
    </row>
    <row r="26" spans="1:12" x14ac:dyDescent="0.2">
      <c r="A26" s="12"/>
      <c r="B26" s="48" t="s">
        <v>26</v>
      </c>
      <c r="C26" s="48" t="s">
        <v>27</v>
      </c>
      <c r="D26" s="48" t="s">
        <v>11</v>
      </c>
      <c r="E26" s="48" t="s">
        <v>25</v>
      </c>
      <c r="F26" s="49"/>
      <c r="G26" s="48" t="s">
        <v>26</v>
      </c>
      <c r="H26" s="48" t="s">
        <v>27</v>
      </c>
      <c r="I26" s="48" t="s">
        <v>11</v>
      </c>
      <c r="J26" s="48" t="s">
        <v>25</v>
      </c>
    </row>
    <row r="27" spans="1:12" x14ac:dyDescent="0.2">
      <c r="A27">
        <v>2010</v>
      </c>
      <c r="B27" s="27">
        <v>9.5272460050000003</v>
      </c>
      <c r="C27" s="27">
        <v>19.180113847000001</v>
      </c>
      <c r="D27" s="27">
        <f>E27-C27-B27</f>
        <v>60.35212263399999</v>
      </c>
      <c r="E27" s="39">
        <v>89.059482485999993</v>
      </c>
      <c r="G27" s="40"/>
      <c r="H27" s="40"/>
      <c r="I27" s="40"/>
      <c r="J27" s="40"/>
    </row>
    <row r="28" spans="1:12" x14ac:dyDescent="0.2">
      <c r="A28">
        <v>2011</v>
      </c>
      <c r="B28" s="27">
        <v>10.053344182</v>
      </c>
      <c r="C28" s="27">
        <v>18.886687718000001</v>
      </c>
      <c r="D28" s="27">
        <f t="shared" ref="D28:D36" si="0">E28-C28-B28</f>
        <v>60.854472363999989</v>
      </c>
      <c r="E28" s="39">
        <v>89.794504263999997</v>
      </c>
      <c r="G28" s="39">
        <f>B28-B27</f>
        <v>0.52609817699999972</v>
      </c>
      <c r="H28" s="39">
        <f>C28-C27</f>
        <v>-0.2934261290000002</v>
      </c>
      <c r="I28" s="39">
        <f>D28-D27</f>
        <v>0.50234972999999883</v>
      </c>
      <c r="J28" s="39">
        <f>E28-E27</f>
        <v>0.73502177800000368</v>
      </c>
    </row>
    <row r="29" spans="1:12" x14ac:dyDescent="0.2">
      <c r="A29">
        <v>2012</v>
      </c>
      <c r="B29" s="27">
        <v>10.549591703000001</v>
      </c>
      <c r="C29" s="27">
        <v>18.486649451000002</v>
      </c>
      <c r="D29" s="27">
        <f t="shared" si="0"/>
        <v>61.955645330999985</v>
      </c>
      <c r="E29" s="39">
        <v>90.991886484999995</v>
      </c>
      <c r="G29" s="39">
        <f t="shared" ref="G29:J36" si="1">B29-B28</f>
        <v>0.4962475210000008</v>
      </c>
      <c r="H29" s="39">
        <f t="shared" si="1"/>
        <v>-0.40003826699999934</v>
      </c>
      <c r="I29" s="39">
        <f t="shared" si="1"/>
        <v>1.1011729669999966</v>
      </c>
      <c r="J29" s="39">
        <f t="shared" si="1"/>
        <v>1.197382220999998</v>
      </c>
    </row>
    <row r="30" spans="1:12" x14ac:dyDescent="0.2">
      <c r="A30">
        <v>2013</v>
      </c>
      <c r="B30" s="27">
        <v>11.084101659</v>
      </c>
      <c r="C30" s="27">
        <v>18.966859772999999</v>
      </c>
      <c r="D30" s="27">
        <f t="shared" si="0"/>
        <v>62.132323179000011</v>
      </c>
      <c r="E30" s="39">
        <v>92.183284611000005</v>
      </c>
      <c r="G30" s="39">
        <f t="shared" si="1"/>
        <v>0.53450995599999906</v>
      </c>
      <c r="H30" s="39">
        <f t="shared" si="1"/>
        <v>0.4802103219999978</v>
      </c>
      <c r="I30" s="39">
        <f t="shared" si="1"/>
        <v>0.17667784800002551</v>
      </c>
      <c r="J30" s="39">
        <f t="shared" si="1"/>
        <v>1.1913981260000099</v>
      </c>
    </row>
    <row r="31" spans="1:12" x14ac:dyDescent="0.2">
      <c r="A31">
        <v>2014</v>
      </c>
      <c r="B31" s="27">
        <v>11.637280018</v>
      </c>
      <c r="C31" s="27">
        <v>19.100073867999999</v>
      </c>
      <c r="D31" s="27">
        <f t="shared" si="0"/>
        <v>62.839797182000012</v>
      </c>
      <c r="E31" s="39">
        <v>93.577151068000006</v>
      </c>
      <c r="G31" s="39">
        <f t="shared" si="1"/>
        <v>0.55317835900000034</v>
      </c>
      <c r="H31" s="39">
        <f t="shared" si="1"/>
        <v>0.13321409499999959</v>
      </c>
      <c r="I31" s="39">
        <f t="shared" si="1"/>
        <v>0.70747400300000152</v>
      </c>
      <c r="J31" s="39">
        <f t="shared" si="1"/>
        <v>1.3938664570000014</v>
      </c>
    </row>
    <row r="32" spans="1:12" x14ac:dyDescent="0.2">
      <c r="A32">
        <v>2015</v>
      </c>
      <c r="B32" s="27">
        <v>12.376053263999999</v>
      </c>
      <c r="C32" s="27">
        <v>19.533503173</v>
      </c>
      <c r="D32" s="27">
        <f t="shared" si="0"/>
        <v>63.440583432000004</v>
      </c>
      <c r="E32" s="39">
        <v>95.350139869000003</v>
      </c>
      <c r="G32" s="39">
        <f t="shared" si="1"/>
        <v>0.73877324599999916</v>
      </c>
      <c r="H32" s="39">
        <f t="shared" si="1"/>
        <v>0.43342930500000065</v>
      </c>
      <c r="I32" s="39">
        <f t="shared" si="1"/>
        <v>0.60078624999999164</v>
      </c>
      <c r="J32" s="39">
        <f t="shared" si="1"/>
        <v>1.7729888009999968</v>
      </c>
    </row>
    <row r="33" spans="1:10" x14ac:dyDescent="0.2">
      <c r="A33">
        <v>2016</v>
      </c>
      <c r="B33" s="27">
        <v>12.81</v>
      </c>
      <c r="C33" s="27">
        <v>19.687235508000001</v>
      </c>
      <c r="D33" s="27">
        <f t="shared" si="0"/>
        <v>64.369624731999991</v>
      </c>
      <c r="E33" s="39">
        <v>96.866860239999994</v>
      </c>
      <c r="G33" s="39">
        <f t="shared" si="1"/>
        <v>0.43394673600000111</v>
      </c>
      <c r="H33" s="39">
        <f t="shared" si="1"/>
        <v>0.15373233500000083</v>
      </c>
      <c r="I33" s="39">
        <f t="shared" si="1"/>
        <v>0.9290412999999873</v>
      </c>
      <c r="J33" s="39">
        <f t="shared" si="1"/>
        <v>1.516720370999991</v>
      </c>
    </row>
    <row r="34" spans="1:10" x14ac:dyDescent="0.2">
      <c r="A34">
        <v>2017</v>
      </c>
      <c r="B34" s="27">
        <v>13.26</v>
      </c>
      <c r="C34" s="27">
        <v>19.877036500999999</v>
      </c>
      <c r="D34" s="27">
        <f t="shared" si="0"/>
        <v>65.378992505999989</v>
      </c>
      <c r="E34" s="39">
        <v>98.516029007</v>
      </c>
      <c r="G34" s="39">
        <f t="shared" si="1"/>
        <v>0.44999999999999929</v>
      </c>
      <c r="H34" s="39">
        <f t="shared" si="1"/>
        <v>0.18980099299999864</v>
      </c>
      <c r="I34" s="39">
        <f t="shared" si="1"/>
        <v>1.0093677739999976</v>
      </c>
      <c r="J34" s="39">
        <f t="shared" si="1"/>
        <v>1.6491687670000061</v>
      </c>
    </row>
    <row r="35" spans="1:10" x14ac:dyDescent="0.2">
      <c r="A35">
        <v>2018</v>
      </c>
      <c r="B35" s="27">
        <v>13.69</v>
      </c>
      <c r="C35" s="27">
        <v>20.383434869999999</v>
      </c>
      <c r="D35" s="27">
        <f t="shared" si="0"/>
        <v>66.234546379999998</v>
      </c>
      <c r="E35" s="39">
        <v>100.30798125</v>
      </c>
      <c r="G35" s="39">
        <f t="shared" si="1"/>
        <v>0.42999999999999972</v>
      </c>
      <c r="H35" s="39">
        <f t="shared" si="1"/>
        <v>0.50639836899999935</v>
      </c>
      <c r="I35" s="39">
        <f t="shared" si="1"/>
        <v>0.85555387400000882</v>
      </c>
      <c r="J35" s="39">
        <f t="shared" si="1"/>
        <v>1.7919522429999972</v>
      </c>
    </row>
    <row r="36" spans="1:10" x14ac:dyDescent="0.2">
      <c r="A36" s="12">
        <v>2019</v>
      </c>
      <c r="B36" s="87">
        <v>14.1</v>
      </c>
      <c r="C36" s="87">
        <v>20.70409737</v>
      </c>
      <c r="D36" s="87">
        <f t="shared" si="0"/>
        <v>67.3531519</v>
      </c>
      <c r="E36" s="88">
        <v>102.15724926999999</v>
      </c>
      <c r="F36" s="12"/>
      <c r="G36" s="88">
        <f t="shared" si="1"/>
        <v>0.41000000000000014</v>
      </c>
      <c r="H36" s="88">
        <f t="shared" si="1"/>
        <v>0.32066250000000096</v>
      </c>
      <c r="I36" s="88">
        <f t="shared" si="1"/>
        <v>1.1186055200000027</v>
      </c>
      <c r="J36" s="88">
        <f t="shared" si="1"/>
        <v>1.8492680199999967</v>
      </c>
    </row>
    <row r="37" spans="1:10" x14ac:dyDescent="0.2">
      <c r="A37" t="s">
        <v>360</v>
      </c>
    </row>
    <row r="41" spans="1:10" x14ac:dyDescent="0.2">
      <c r="A41" s="12"/>
      <c r="B41" s="6" t="s">
        <v>0</v>
      </c>
    </row>
    <row r="42" spans="1:10" x14ac:dyDescent="0.2">
      <c r="A42">
        <v>7.5</v>
      </c>
      <c r="B42">
        <v>-2</v>
      </c>
    </row>
    <row r="43" spans="1:10" x14ac:dyDescent="0.2">
      <c r="A43">
        <v>7.5</v>
      </c>
      <c r="B43">
        <v>6</v>
      </c>
    </row>
  </sheetData>
  <mergeCells count="2">
    <mergeCell ref="B25:E25"/>
    <mergeCell ref="G25:J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K38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1" x14ac:dyDescent="0.2">
      <c r="D25" s="54" t="s">
        <v>72</v>
      </c>
      <c r="E25" s="54"/>
      <c r="F25" s="54"/>
      <c r="G25" s="54"/>
      <c r="H25" s="50"/>
      <c r="I25" s="54" t="s">
        <v>74</v>
      </c>
      <c r="J25" s="54"/>
      <c r="K25" s="54"/>
    </row>
    <row r="26" spans="1:11" x14ac:dyDescent="0.2">
      <c r="A26" s="13"/>
      <c r="B26" s="12"/>
      <c r="C26" s="13"/>
      <c r="D26" s="49">
        <v>2016</v>
      </c>
      <c r="E26" s="49">
        <v>2017</v>
      </c>
      <c r="F26" s="49">
        <v>2018</v>
      </c>
      <c r="G26" s="49">
        <v>2019</v>
      </c>
      <c r="H26" s="49"/>
      <c r="I26" s="51">
        <v>2017</v>
      </c>
      <c r="J26" s="51">
        <v>2018</v>
      </c>
      <c r="K26" s="51">
        <v>2019</v>
      </c>
    </row>
    <row r="27" spans="1:11" x14ac:dyDescent="0.2">
      <c r="A27" s="3"/>
      <c r="C27" s="14" t="s">
        <v>148</v>
      </c>
      <c r="D27" s="7">
        <v>46.745680012999998</v>
      </c>
      <c r="E27" s="7">
        <v>47.219088841000001</v>
      </c>
      <c r="F27" s="7">
        <v>47.716532987999997</v>
      </c>
      <c r="G27" s="7">
        <v>48.173508761999997</v>
      </c>
      <c r="I27" s="7">
        <f t="shared" ref="I27:K31" si="0">E27-D27</f>
        <v>0.47340882800000372</v>
      </c>
      <c r="J27" s="7">
        <f t="shared" si="0"/>
        <v>0.49744414699999595</v>
      </c>
      <c r="K27" s="7">
        <f t="shared" si="0"/>
        <v>0.456975774</v>
      </c>
    </row>
    <row r="28" spans="1:11" x14ac:dyDescent="0.2">
      <c r="A28" s="3"/>
      <c r="C28" s="14" t="s">
        <v>52</v>
      </c>
      <c r="D28" s="7">
        <v>25.625517330000001</v>
      </c>
      <c r="E28" s="7">
        <v>26.433730406000002</v>
      </c>
      <c r="F28" s="7">
        <v>27.345644581999998</v>
      </c>
      <c r="G28" s="7">
        <v>28.236009508999999</v>
      </c>
      <c r="I28" s="7">
        <f t="shared" si="0"/>
        <v>0.80821307600000125</v>
      </c>
      <c r="J28" s="7">
        <f t="shared" si="0"/>
        <v>0.91191417599999625</v>
      </c>
      <c r="K28" s="7">
        <f t="shared" si="0"/>
        <v>0.89036492700000025</v>
      </c>
    </row>
    <row r="29" spans="1:11" x14ac:dyDescent="0.2">
      <c r="A29" s="3"/>
      <c r="C29" s="14" t="s">
        <v>18</v>
      </c>
      <c r="D29" s="7">
        <v>5.4814863423600002</v>
      </c>
      <c r="E29" s="7">
        <v>5.56089891343</v>
      </c>
      <c r="F29" s="7">
        <v>5.6570567355100003</v>
      </c>
      <c r="G29" s="7">
        <v>5.7233882245699998</v>
      </c>
      <c r="I29" s="7">
        <f t="shared" si="0"/>
        <v>7.9412571069999771E-2</v>
      </c>
      <c r="J29" s="7">
        <f t="shared" si="0"/>
        <v>9.6157822080000344E-2</v>
      </c>
      <c r="K29" s="7">
        <f t="shared" si="0"/>
        <v>6.6331489059999527E-2</v>
      </c>
    </row>
    <row r="30" spans="1:11" x14ac:dyDescent="0.2">
      <c r="A30" s="3"/>
      <c r="C30" s="14" t="s">
        <v>11</v>
      </c>
      <c r="D30" s="7">
        <f>D31-D27-D28-D29</f>
        <v>19.014176554639995</v>
      </c>
      <c r="E30" s="7">
        <f t="shared" ref="E30:G30" si="1">E31-E27-E28-E29</f>
        <v>19.302310846569995</v>
      </c>
      <c r="F30" s="7">
        <f t="shared" si="1"/>
        <v>19.588746944490001</v>
      </c>
      <c r="G30" s="7">
        <f t="shared" si="1"/>
        <v>20.024342774429996</v>
      </c>
      <c r="I30" s="7">
        <f t="shared" si="0"/>
        <v>0.28813429192999962</v>
      </c>
      <c r="J30" s="7">
        <f t="shared" si="0"/>
        <v>0.28643609792000646</v>
      </c>
      <c r="K30" s="7">
        <f t="shared" si="0"/>
        <v>0.43559582993999513</v>
      </c>
    </row>
    <row r="31" spans="1:11" x14ac:dyDescent="0.2">
      <c r="A31" s="12"/>
      <c r="B31" s="12"/>
      <c r="C31" s="89" t="s">
        <v>25</v>
      </c>
      <c r="D31" s="85">
        <v>96.866860239999994</v>
      </c>
      <c r="E31" s="85">
        <v>98.516029007</v>
      </c>
      <c r="F31" s="85">
        <v>100.30798125</v>
      </c>
      <c r="G31" s="85">
        <v>102.15724926999999</v>
      </c>
      <c r="H31" s="12"/>
      <c r="I31" s="85">
        <f t="shared" si="0"/>
        <v>1.6491687670000061</v>
      </c>
      <c r="J31" s="85">
        <f t="shared" si="0"/>
        <v>1.7919522429999972</v>
      </c>
      <c r="K31" s="85">
        <f t="shared" si="0"/>
        <v>1.8492680199999967</v>
      </c>
    </row>
    <row r="32" spans="1:11" x14ac:dyDescent="0.2">
      <c r="C32" t="s">
        <v>360</v>
      </c>
    </row>
    <row r="33" spans="3:4" x14ac:dyDescent="0.2">
      <c r="C33" s="40" t="s">
        <v>278</v>
      </c>
    </row>
    <row r="36" spans="3:4" x14ac:dyDescent="0.2">
      <c r="C36" s="6"/>
      <c r="D36" s="6" t="s">
        <v>0</v>
      </c>
    </row>
    <row r="37" spans="3:4" x14ac:dyDescent="0.2">
      <c r="C37">
        <v>1.5</v>
      </c>
      <c r="D37">
        <v>0</v>
      </c>
    </row>
    <row r="38" spans="3:4" x14ac:dyDescent="0.2">
      <c r="C38">
        <v>1.5</v>
      </c>
      <c r="D38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L5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2" x14ac:dyDescent="0.2">
      <c r="B25" s="47"/>
      <c r="C25" s="47"/>
      <c r="D25" s="52"/>
      <c r="E25" s="207" t="s">
        <v>73</v>
      </c>
      <c r="F25" s="207"/>
      <c r="G25" s="207"/>
      <c r="H25" s="207"/>
      <c r="I25" s="52"/>
      <c r="J25" s="54" t="s">
        <v>75</v>
      </c>
      <c r="K25" s="54"/>
      <c r="L25" s="54"/>
    </row>
    <row r="26" spans="2:12" x14ac:dyDescent="0.2">
      <c r="B26" s="49" t="s">
        <v>33</v>
      </c>
      <c r="C26" s="49"/>
      <c r="D26" s="53"/>
      <c r="E26" s="53">
        <v>2016</v>
      </c>
      <c r="F26" s="53">
        <v>2017</v>
      </c>
      <c r="G26" s="53">
        <v>2018</v>
      </c>
      <c r="H26" s="53">
        <v>2019</v>
      </c>
      <c r="I26" s="53"/>
      <c r="J26" s="53">
        <v>2017</v>
      </c>
      <c r="K26" s="53">
        <v>2018</v>
      </c>
      <c r="L26" s="53">
        <v>2019</v>
      </c>
    </row>
    <row r="27" spans="2:12" x14ac:dyDescent="0.2">
      <c r="B27" s="31" t="s">
        <v>34</v>
      </c>
      <c r="E27" s="27">
        <v>39.234746180000002</v>
      </c>
      <c r="F27" s="27">
        <v>39.28170111</v>
      </c>
      <c r="G27" s="27">
        <v>39.244446590999999</v>
      </c>
      <c r="H27" s="27">
        <v>39.517307434000003</v>
      </c>
      <c r="J27" s="32">
        <f>F27-E27</f>
        <v>4.6954929999998285E-2</v>
      </c>
      <c r="K27" s="32">
        <f>G27-F27</f>
        <v>-3.7254519000001096E-2</v>
      </c>
      <c r="L27" s="32">
        <f>H27-G27</f>
        <v>0.27286084300000368</v>
      </c>
    </row>
    <row r="28" spans="2:12" x14ac:dyDescent="0.2">
      <c r="B28" s="31"/>
      <c r="E28" s="27"/>
      <c r="F28" s="27"/>
      <c r="G28" s="27"/>
      <c r="H28" s="27"/>
      <c r="J28" s="32"/>
      <c r="K28" s="32"/>
      <c r="L28" s="32"/>
    </row>
    <row r="29" spans="2:12" x14ac:dyDescent="0.2">
      <c r="B29" s="31" t="s">
        <v>35</v>
      </c>
      <c r="E29" s="32">
        <f>SUM(E30:E32)</f>
        <v>21.938727191200002</v>
      </c>
      <c r="F29" s="32">
        <f>SUM(F30:F32)</f>
        <v>22.770233209499999</v>
      </c>
      <c r="G29" s="32">
        <f>SUM(G30:G32)</f>
        <v>25.001250785900002</v>
      </c>
      <c r="H29" s="32">
        <f>SUM(H30:H32)</f>
        <v>26.341736684500002</v>
      </c>
      <c r="I29" s="30"/>
      <c r="J29" s="32">
        <f t="shared" ref="J29:L32" si="0">F29-E29</f>
        <v>0.83150601829999715</v>
      </c>
      <c r="K29" s="32">
        <f t="shared" si="0"/>
        <v>2.2310175764000029</v>
      </c>
      <c r="L29" s="32">
        <f t="shared" si="0"/>
        <v>1.3404858986000008</v>
      </c>
    </row>
    <row r="30" spans="2:12" x14ac:dyDescent="0.2">
      <c r="B30" s="31" t="s">
        <v>36</v>
      </c>
      <c r="E30" s="32">
        <v>4.5939377142</v>
      </c>
      <c r="F30" s="32">
        <v>4.9434101822000001</v>
      </c>
      <c r="G30" s="32">
        <v>5.2366799958000003</v>
      </c>
      <c r="H30" s="32">
        <v>5.4956299942999998</v>
      </c>
      <c r="I30" s="30"/>
      <c r="J30" s="32">
        <f t="shared" si="0"/>
        <v>0.34947246800000009</v>
      </c>
      <c r="K30" s="32">
        <f t="shared" si="0"/>
        <v>0.29326981360000026</v>
      </c>
      <c r="L30" s="32">
        <f t="shared" si="0"/>
        <v>0.25894999849999945</v>
      </c>
    </row>
    <row r="31" spans="2:12" x14ac:dyDescent="0.2">
      <c r="B31" s="31" t="s">
        <v>37</v>
      </c>
      <c r="E31" s="32">
        <v>2.4895046249999999</v>
      </c>
      <c r="F31" s="32">
        <v>2.2604501973</v>
      </c>
      <c r="G31" s="32">
        <v>2.2055969051000002</v>
      </c>
      <c r="H31" s="32">
        <v>2.1689647542000001</v>
      </c>
      <c r="I31" s="30"/>
      <c r="J31" s="32">
        <f t="shared" si="0"/>
        <v>-0.22905442769999995</v>
      </c>
      <c r="K31" s="32">
        <f t="shared" si="0"/>
        <v>-5.4853292199999792E-2</v>
      </c>
      <c r="L31" s="32">
        <f t="shared" si="0"/>
        <v>-3.6632150900000049E-2</v>
      </c>
    </row>
    <row r="32" spans="2:12" x14ac:dyDescent="0.2">
      <c r="B32" s="31" t="s">
        <v>38</v>
      </c>
      <c r="E32" s="32">
        <v>14.855284852</v>
      </c>
      <c r="F32" s="32">
        <v>15.566372830000001</v>
      </c>
      <c r="G32" s="32">
        <v>17.558973885</v>
      </c>
      <c r="H32" s="32">
        <v>18.677141936000002</v>
      </c>
      <c r="I32" s="30"/>
      <c r="J32" s="32">
        <f t="shared" si="0"/>
        <v>0.71108797800000012</v>
      </c>
      <c r="K32" s="32">
        <f t="shared" si="0"/>
        <v>1.9926010549999997</v>
      </c>
      <c r="L32" s="32">
        <f t="shared" si="0"/>
        <v>1.1181680510000014</v>
      </c>
    </row>
    <row r="33" spans="2:12" x14ac:dyDescent="0.2">
      <c r="B33" s="31"/>
      <c r="E33" s="32"/>
      <c r="F33" s="32"/>
      <c r="G33" s="32"/>
      <c r="H33" s="32"/>
      <c r="I33" s="30"/>
      <c r="J33" s="32"/>
      <c r="K33" s="32"/>
      <c r="L33" s="32"/>
    </row>
    <row r="34" spans="2:12" x14ac:dyDescent="0.2">
      <c r="B34" s="7" t="s">
        <v>39</v>
      </c>
      <c r="C34" s="7"/>
      <c r="D34" s="7"/>
      <c r="E34" s="27">
        <f>SUM(E35:E38)</f>
        <v>14.049572590489998</v>
      </c>
      <c r="F34" s="27">
        <f>SUM(F35:F38)</f>
        <v>14.16264799967</v>
      </c>
      <c r="G34" s="27">
        <f>SUM(G35:G38)</f>
        <v>14.244233846449999</v>
      </c>
      <c r="H34" s="27">
        <f>SUM(H35:H38)</f>
        <v>14.323206594399998</v>
      </c>
      <c r="J34" s="32">
        <f t="shared" ref="J34:L38" si="1">F34-E34</f>
        <v>0.11307540918000214</v>
      </c>
      <c r="K34" s="32">
        <f t="shared" si="1"/>
        <v>8.1585846779999471E-2</v>
      </c>
      <c r="L34" s="32">
        <f t="shared" si="1"/>
        <v>7.8972747949999089E-2</v>
      </c>
    </row>
    <row r="35" spans="2:12" x14ac:dyDescent="0.2">
      <c r="B35" s="31" t="s">
        <v>42</v>
      </c>
      <c r="E35" s="27">
        <v>11.240193197</v>
      </c>
      <c r="F35" s="27">
        <v>11.199371300999999</v>
      </c>
      <c r="G35" s="27">
        <v>11.150570189</v>
      </c>
      <c r="H35" s="27">
        <v>11.196287357999999</v>
      </c>
      <c r="J35" s="32">
        <f>F35-E35</f>
        <v>-4.0821896000000635E-2</v>
      </c>
      <c r="K35" s="32">
        <f>G35-F35</f>
        <v>-4.8801111999999591E-2</v>
      </c>
      <c r="L35" s="32">
        <f>H35-G35</f>
        <v>4.5717168999999558E-2</v>
      </c>
    </row>
    <row r="36" spans="2:12" x14ac:dyDescent="0.2">
      <c r="B36" s="31" t="s">
        <v>40</v>
      </c>
      <c r="E36" s="32">
        <v>0.84359025136999999</v>
      </c>
      <c r="F36" s="32">
        <v>0.79930405479</v>
      </c>
      <c r="G36" s="32">
        <v>0.79355158376000001</v>
      </c>
      <c r="H36" s="32">
        <v>0.77451614886999998</v>
      </c>
      <c r="J36" s="32">
        <f t="shared" si="1"/>
        <v>-4.4286196579999992E-2</v>
      </c>
      <c r="K36" s="32">
        <f t="shared" si="1"/>
        <v>-5.7524710299999837E-3</v>
      </c>
      <c r="L36" s="32">
        <f t="shared" si="1"/>
        <v>-1.9035434890000036E-2</v>
      </c>
    </row>
    <row r="37" spans="2:12" x14ac:dyDescent="0.2">
      <c r="B37" s="31" t="s">
        <v>41</v>
      </c>
      <c r="E37" s="32">
        <v>1.6983324536</v>
      </c>
      <c r="F37" s="32">
        <v>1.8799494384</v>
      </c>
      <c r="G37" s="32">
        <v>2.0143376237999999</v>
      </c>
      <c r="H37" s="32">
        <v>2.0751191090000001</v>
      </c>
      <c r="J37" s="32">
        <f t="shared" si="1"/>
        <v>0.18161698479999999</v>
      </c>
      <c r="K37" s="32">
        <f t="shared" si="1"/>
        <v>0.13438818539999997</v>
      </c>
      <c r="L37" s="32">
        <f t="shared" si="1"/>
        <v>6.0781485200000152E-2</v>
      </c>
    </row>
    <row r="38" spans="2:12" x14ac:dyDescent="0.2">
      <c r="B38" s="31" t="s">
        <v>55</v>
      </c>
      <c r="E38" s="32">
        <v>0.26745668851999999</v>
      </c>
      <c r="F38" s="32">
        <v>0.28402320547999999</v>
      </c>
      <c r="G38" s="32">
        <v>0.28577444989</v>
      </c>
      <c r="H38" s="32">
        <v>0.27728397852999997</v>
      </c>
      <c r="J38" s="32">
        <f t="shared" si="1"/>
        <v>1.656651696E-2</v>
      </c>
      <c r="K38" s="32">
        <f t="shared" si="1"/>
        <v>1.7512444100000191E-3</v>
      </c>
      <c r="L38" s="32">
        <f t="shared" si="1"/>
        <v>-8.4904713600000292E-3</v>
      </c>
    </row>
    <row r="39" spans="2:12" x14ac:dyDescent="0.2">
      <c r="B39" s="31"/>
      <c r="E39" s="27"/>
      <c r="F39" s="27"/>
      <c r="G39" s="27"/>
      <c r="H39" s="27"/>
      <c r="J39" s="32"/>
      <c r="K39" s="32"/>
      <c r="L39" s="32"/>
    </row>
    <row r="40" spans="2:12" x14ac:dyDescent="0.2">
      <c r="B40" s="31" t="s">
        <v>43</v>
      </c>
      <c r="E40" s="32">
        <f>SUM(E41:E44)</f>
        <v>5.2810174831100003</v>
      </c>
      <c r="F40" s="32">
        <f>SUM(F41:F44)</f>
        <v>5.3322372712500004</v>
      </c>
      <c r="G40" s="32">
        <f>SUM(G41:G44)</f>
        <v>5.41909241864</v>
      </c>
      <c r="H40" s="32">
        <f>SUM(H41:H44)</f>
        <v>5.5477306569599998</v>
      </c>
      <c r="I40" s="30"/>
      <c r="J40" s="32">
        <f t="shared" ref="J40:L44" si="2">F40-E40</f>
        <v>5.1219788140000055E-2</v>
      </c>
      <c r="K40" s="32">
        <f t="shared" si="2"/>
        <v>8.6855147389999665E-2</v>
      </c>
      <c r="L40" s="32">
        <f t="shared" si="2"/>
        <v>0.12863823831999976</v>
      </c>
    </row>
    <row r="41" spans="2:12" x14ac:dyDescent="0.2">
      <c r="B41" s="31" t="s">
        <v>44</v>
      </c>
      <c r="E41" s="32">
        <v>0.71051114754</v>
      </c>
      <c r="F41" s="32">
        <v>0.67383753425000004</v>
      </c>
      <c r="G41" s="32">
        <v>0.66569112609000003</v>
      </c>
      <c r="H41" s="32">
        <v>0.65742815174000002</v>
      </c>
      <c r="I41" s="30"/>
      <c r="J41" s="32">
        <f t="shared" si="2"/>
        <v>-3.6673613289999962E-2</v>
      </c>
      <c r="K41" s="32">
        <f t="shared" si="2"/>
        <v>-8.1464081600000071E-3</v>
      </c>
      <c r="L41" s="32">
        <f t="shared" si="2"/>
        <v>-8.2629743500000075E-3</v>
      </c>
    </row>
    <row r="42" spans="2:12" x14ac:dyDescent="0.2">
      <c r="B42" s="31" t="s">
        <v>45</v>
      </c>
      <c r="E42" s="32">
        <v>3.2396258361000001</v>
      </c>
      <c r="F42" s="32">
        <v>3.3631201096000001</v>
      </c>
      <c r="G42" s="32">
        <v>3.4694804320000001</v>
      </c>
      <c r="H42" s="32">
        <v>3.5973839323000001</v>
      </c>
      <c r="I42" s="30"/>
      <c r="J42" s="32">
        <f t="shared" si="2"/>
        <v>0.12349427349999997</v>
      </c>
      <c r="K42" s="32">
        <f t="shared" si="2"/>
        <v>0.10636032240000004</v>
      </c>
      <c r="L42" s="32">
        <f t="shared" si="2"/>
        <v>0.12790350029999997</v>
      </c>
    </row>
    <row r="43" spans="2:12" x14ac:dyDescent="0.2">
      <c r="B43" s="31" t="s">
        <v>46</v>
      </c>
      <c r="E43" s="32">
        <v>0.91190181966999995</v>
      </c>
      <c r="F43" s="32">
        <v>0.87580031507</v>
      </c>
      <c r="G43" s="32">
        <v>0.86491590197000001</v>
      </c>
      <c r="H43" s="32">
        <v>0.86621739679999998</v>
      </c>
      <c r="I43" s="30"/>
      <c r="J43" s="32">
        <f t="shared" si="2"/>
        <v>-3.6101504599999945E-2</v>
      </c>
      <c r="K43" s="32">
        <f t="shared" si="2"/>
        <v>-1.088441309999999E-2</v>
      </c>
      <c r="L43" s="32">
        <f t="shared" si="2"/>
        <v>1.3014948299999718E-3</v>
      </c>
    </row>
    <row r="44" spans="2:12" x14ac:dyDescent="0.2">
      <c r="B44" s="31" t="s">
        <v>47</v>
      </c>
      <c r="E44" s="32">
        <v>0.41897867979999998</v>
      </c>
      <c r="F44" s="32">
        <v>0.41947931233000002</v>
      </c>
      <c r="G44" s="32">
        <v>0.41900495857999998</v>
      </c>
      <c r="H44" s="32">
        <v>0.42670117612000003</v>
      </c>
      <c r="I44" s="30"/>
      <c r="J44" s="32">
        <f t="shared" si="2"/>
        <v>5.0063253000004471E-4</v>
      </c>
      <c r="K44" s="32">
        <f t="shared" si="2"/>
        <v>-4.7435375000004498E-4</v>
      </c>
      <c r="L44" s="32">
        <f t="shared" si="2"/>
        <v>7.6962175400000499E-3</v>
      </c>
    </row>
    <row r="45" spans="2:12" x14ac:dyDescent="0.2">
      <c r="B45" s="31"/>
      <c r="E45" s="32"/>
      <c r="F45" s="32"/>
      <c r="G45" s="32"/>
      <c r="H45" s="32"/>
      <c r="I45" s="30"/>
      <c r="J45" s="32"/>
      <c r="K45" s="32"/>
      <c r="L45" s="32"/>
    </row>
    <row r="46" spans="2:12" x14ac:dyDescent="0.2">
      <c r="B46" s="31" t="s">
        <v>49</v>
      </c>
      <c r="E46" s="27">
        <f>E48-E27-E29-E34-E40</f>
        <v>16.696369417199996</v>
      </c>
      <c r="F46" s="27">
        <f>F48-F27-F29-F34-F40</f>
        <v>16.402485349580004</v>
      </c>
      <c r="G46" s="27">
        <f>G48-G27-G29-G34-G40</f>
        <v>16.561206638009999</v>
      </c>
      <c r="H46" s="27">
        <f>H48-H27-H29-H34-H40</f>
        <v>16.48986929014</v>
      </c>
      <c r="J46" s="32">
        <f>F46-E46</f>
        <v>-0.29388406761999164</v>
      </c>
      <c r="K46" s="32">
        <f>G46-F46</f>
        <v>0.15872128842999444</v>
      </c>
      <c r="L46" s="32">
        <f>H46-G46</f>
        <v>-7.1337347869999235E-2</v>
      </c>
    </row>
    <row r="47" spans="2:12" x14ac:dyDescent="0.2">
      <c r="E47" s="27"/>
      <c r="F47" s="27"/>
      <c r="G47" s="27"/>
      <c r="H47" s="27"/>
    </row>
    <row r="48" spans="2:12" x14ac:dyDescent="0.2">
      <c r="B48" s="90" t="s">
        <v>50</v>
      </c>
      <c r="C48" s="12"/>
      <c r="D48" s="12"/>
      <c r="E48" s="91">
        <v>97.200432862</v>
      </c>
      <c r="F48" s="91">
        <v>97.949304940000005</v>
      </c>
      <c r="G48" s="91">
        <v>100.47023028</v>
      </c>
      <c r="H48" s="91">
        <v>102.21985066000001</v>
      </c>
      <c r="I48" s="12"/>
      <c r="J48" s="91">
        <f>F48-E48</f>
        <v>0.7488720780000051</v>
      </c>
      <c r="K48" s="91">
        <f>G48-F48</f>
        <v>2.5209253399999909</v>
      </c>
      <c r="L48" s="91">
        <f>H48-G48</f>
        <v>1.7496203800000103</v>
      </c>
    </row>
    <row r="49" spans="2:3" x14ac:dyDescent="0.2">
      <c r="B49" t="s">
        <v>360</v>
      </c>
    </row>
    <row r="52" spans="2:3" x14ac:dyDescent="0.2">
      <c r="B52" s="6"/>
      <c r="C52" s="6" t="s">
        <v>0</v>
      </c>
    </row>
    <row r="53" spans="2:3" x14ac:dyDescent="0.2">
      <c r="B53">
        <v>1.5</v>
      </c>
      <c r="C53">
        <v>0</v>
      </c>
    </row>
    <row r="54" spans="2:3" x14ac:dyDescent="0.2">
      <c r="B54">
        <v>1.5</v>
      </c>
      <c r="C54">
        <v>1</v>
      </c>
    </row>
  </sheetData>
  <mergeCells count="1">
    <mergeCell ref="E25:H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66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K48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1" x14ac:dyDescent="0.2">
      <c r="C25" s="207" t="s">
        <v>73</v>
      </c>
      <c r="D25" s="207"/>
      <c r="E25" s="207"/>
      <c r="F25" s="207"/>
      <c r="G25" s="47"/>
      <c r="H25" s="54" t="s">
        <v>75</v>
      </c>
      <c r="I25" s="54"/>
      <c r="J25" s="54"/>
      <c r="K25" s="47"/>
    </row>
    <row r="26" spans="1:11" x14ac:dyDescent="0.2">
      <c r="A26" s="19"/>
      <c r="B26" s="12"/>
      <c r="C26" s="49">
        <v>2016</v>
      </c>
      <c r="D26" s="49">
        <v>2017</v>
      </c>
      <c r="E26" s="49">
        <v>2018</v>
      </c>
      <c r="F26" s="49">
        <v>2019</v>
      </c>
      <c r="G26" s="49"/>
      <c r="H26" s="49">
        <v>2017</v>
      </c>
      <c r="I26" s="49">
        <v>2018</v>
      </c>
      <c r="J26" s="49">
        <v>2019</v>
      </c>
      <c r="K26" s="47"/>
    </row>
    <row r="27" spans="1:11" x14ac:dyDescent="0.2">
      <c r="B27" s="4" t="s">
        <v>188</v>
      </c>
      <c r="C27" s="7">
        <v>14.855284852</v>
      </c>
      <c r="D27" s="7">
        <v>15.566372830000001</v>
      </c>
      <c r="E27" s="7">
        <v>17.558973885</v>
      </c>
      <c r="F27" s="7">
        <v>18.677141936000002</v>
      </c>
      <c r="H27" s="27">
        <f t="shared" ref="H27:H45" si="0">D27-C27</f>
        <v>0.71108797800000012</v>
      </c>
      <c r="I27" s="27">
        <f t="shared" ref="I27:I45" si="1">E27-D27</f>
        <v>1.9926010549999997</v>
      </c>
      <c r="J27" s="27">
        <f t="shared" ref="J27:J45" si="2">F27-E27</f>
        <v>1.1181680510000014</v>
      </c>
      <c r="K27" s="27"/>
    </row>
    <row r="28" spans="1:11" x14ac:dyDescent="0.2">
      <c r="B28" s="4" t="s">
        <v>189</v>
      </c>
      <c r="C28" s="7">
        <v>4.5939377142</v>
      </c>
      <c r="D28" s="7">
        <v>4.9434101822000001</v>
      </c>
      <c r="E28" s="7">
        <v>5.2366799958000003</v>
      </c>
      <c r="F28" s="7">
        <v>5.4956299942999998</v>
      </c>
      <c r="H28" s="27">
        <f t="shared" si="0"/>
        <v>0.34947246800000009</v>
      </c>
      <c r="I28" s="27">
        <f t="shared" si="1"/>
        <v>0.29326981360000026</v>
      </c>
      <c r="J28" s="27">
        <f t="shared" si="2"/>
        <v>0.25894999849999945</v>
      </c>
      <c r="K28" s="27"/>
    </row>
    <row r="29" spans="1:11" x14ac:dyDescent="0.2">
      <c r="B29" s="4" t="s">
        <v>190</v>
      </c>
      <c r="C29" s="7">
        <v>3.2396258361000001</v>
      </c>
      <c r="D29" s="7">
        <v>3.3631201096000001</v>
      </c>
      <c r="E29" s="7">
        <v>3.4694804320000001</v>
      </c>
      <c r="F29" s="7">
        <v>3.5973839323000001</v>
      </c>
      <c r="H29" s="27">
        <f t="shared" si="0"/>
        <v>0.12349427349999997</v>
      </c>
      <c r="I29" s="27">
        <f t="shared" si="1"/>
        <v>0.10636032240000004</v>
      </c>
      <c r="J29" s="27">
        <f t="shared" si="2"/>
        <v>0.12790350029999997</v>
      </c>
      <c r="K29" s="27"/>
    </row>
    <row r="30" spans="1:11" x14ac:dyDescent="0.2">
      <c r="B30" s="4" t="s">
        <v>194</v>
      </c>
      <c r="C30" s="7">
        <v>1.6983324536</v>
      </c>
      <c r="D30" s="7">
        <v>1.8799494384</v>
      </c>
      <c r="E30" s="7">
        <v>2.0143376237999999</v>
      </c>
      <c r="F30" s="7">
        <v>2.0751191090000001</v>
      </c>
      <c r="H30" s="27">
        <f t="shared" si="0"/>
        <v>0.18161698479999999</v>
      </c>
      <c r="I30" s="27">
        <f t="shared" si="1"/>
        <v>0.13438818539999997</v>
      </c>
      <c r="J30" s="27">
        <f t="shared" si="2"/>
        <v>6.0781485200000152E-2</v>
      </c>
      <c r="K30" s="27"/>
    </row>
    <row r="31" spans="1:11" x14ac:dyDescent="0.2">
      <c r="B31" s="20" t="s">
        <v>202</v>
      </c>
      <c r="C31" s="115">
        <v>1.0619177244</v>
      </c>
      <c r="D31" s="115">
        <v>1.0495996240000001</v>
      </c>
      <c r="E31" s="115">
        <v>1.1623493364999999</v>
      </c>
      <c r="F31" s="115">
        <v>1.1831955650999999</v>
      </c>
      <c r="G31" s="19"/>
      <c r="H31" s="116">
        <f t="shared" si="0"/>
        <v>-1.2318100399999921E-2</v>
      </c>
      <c r="I31" s="116">
        <f t="shared" si="1"/>
        <v>0.11274971249999988</v>
      </c>
      <c r="J31" s="116">
        <f t="shared" si="2"/>
        <v>2.0846228599999961E-2</v>
      </c>
      <c r="K31" s="27"/>
    </row>
    <row r="32" spans="1:11" x14ac:dyDescent="0.2">
      <c r="B32" s="4" t="s">
        <v>192</v>
      </c>
      <c r="C32" s="7">
        <v>11.240193197</v>
      </c>
      <c r="D32" s="7">
        <v>11.199371300999999</v>
      </c>
      <c r="E32" s="7">
        <v>11.150570189</v>
      </c>
      <c r="F32" s="7">
        <v>11.196287357999999</v>
      </c>
      <c r="H32" s="27">
        <f t="shared" si="0"/>
        <v>-4.0821896000000635E-2</v>
      </c>
      <c r="I32" s="27">
        <f t="shared" si="1"/>
        <v>-4.8801111999999591E-2</v>
      </c>
      <c r="J32" s="27">
        <f t="shared" si="2"/>
        <v>4.5717168999999558E-2</v>
      </c>
      <c r="K32" s="27"/>
    </row>
    <row r="33" spans="2:11" x14ac:dyDescent="0.2">
      <c r="B33" s="4" t="s">
        <v>205</v>
      </c>
      <c r="C33" s="7">
        <v>2.0040311849000001</v>
      </c>
      <c r="D33" s="7">
        <v>1.9790454</v>
      </c>
      <c r="E33" s="7">
        <v>2.0108295115999999</v>
      </c>
      <c r="F33" s="7">
        <v>1.9631440679000001</v>
      </c>
      <c r="H33" s="27">
        <f t="shared" si="0"/>
        <v>-2.4985784900000141E-2</v>
      </c>
      <c r="I33" s="27">
        <f t="shared" si="1"/>
        <v>3.1784111599999942E-2</v>
      </c>
      <c r="J33" s="27">
        <f t="shared" si="2"/>
        <v>-4.768544369999983E-2</v>
      </c>
      <c r="K33" s="27"/>
    </row>
    <row r="34" spans="2:11" x14ac:dyDescent="0.2">
      <c r="B34" s="4" t="s">
        <v>195</v>
      </c>
      <c r="C34" s="7">
        <v>0.74093442623000005</v>
      </c>
      <c r="D34" s="7">
        <v>0.72291506848999998</v>
      </c>
      <c r="E34" s="7">
        <v>0.72459355343999998</v>
      </c>
      <c r="F34" s="7">
        <v>0.70698302261000001</v>
      </c>
      <c r="H34" s="27">
        <f t="shared" si="0"/>
        <v>-1.8019357740000075E-2</v>
      </c>
      <c r="I34" s="27">
        <f t="shared" si="1"/>
        <v>1.6784849500000032E-3</v>
      </c>
      <c r="J34" s="27">
        <f t="shared" si="2"/>
        <v>-1.7610530829999971E-2</v>
      </c>
      <c r="K34" s="27"/>
    </row>
    <row r="35" spans="2:11" x14ac:dyDescent="0.2">
      <c r="B35" s="4" t="s">
        <v>199</v>
      </c>
      <c r="C35" s="7">
        <v>0.38564754097999998</v>
      </c>
      <c r="D35" s="7">
        <v>0.35600273973000002</v>
      </c>
      <c r="E35" s="7">
        <v>0.33915637051999997</v>
      </c>
      <c r="F35" s="7">
        <v>0.39184019578000001</v>
      </c>
      <c r="H35" s="27">
        <f t="shared" si="0"/>
        <v>-2.9644801249999964E-2</v>
      </c>
      <c r="I35" s="27">
        <f t="shared" si="1"/>
        <v>-1.6846369210000045E-2</v>
      </c>
      <c r="J35" s="27">
        <f t="shared" si="2"/>
        <v>5.2683825260000039E-2</v>
      </c>
      <c r="K35" s="27"/>
    </row>
    <row r="36" spans="2:11" x14ac:dyDescent="0.2">
      <c r="B36" s="4" t="s">
        <v>204</v>
      </c>
      <c r="C36" s="7">
        <v>3.3545666666999999E-2</v>
      </c>
      <c r="D36" s="7">
        <v>1.7621465752999999E-2</v>
      </c>
      <c r="E36" s="7">
        <v>2.4131521975E-2</v>
      </c>
      <c r="F36" s="7">
        <v>2.7259365434E-2</v>
      </c>
      <c r="H36" s="27">
        <f t="shared" si="0"/>
        <v>-1.5924200914E-2</v>
      </c>
      <c r="I36" s="27">
        <f t="shared" si="1"/>
        <v>6.5100562220000019E-3</v>
      </c>
      <c r="J36" s="27">
        <f t="shared" si="2"/>
        <v>3.1278434589999994E-3</v>
      </c>
      <c r="K36" s="27"/>
    </row>
    <row r="37" spans="2:11" x14ac:dyDescent="0.2">
      <c r="B37" s="4" t="s">
        <v>196</v>
      </c>
      <c r="C37" s="7">
        <v>0.99240163934000003</v>
      </c>
      <c r="D37" s="7">
        <v>1.0034767122999999</v>
      </c>
      <c r="E37" s="7">
        <v>1.0012916501</v>
      </c>
      <c r="F37" s="7">
        <v>1.0064925696</v>
      </c>
      <c r="H37" s="27">
        <f t="shared" si="0"/>
        <v>1.1075072959999877E-2</v>
      </c>
      <c r="I37" s="27">
        <f t="shared" si="1"/>
        <v>-2.1850621999999209E-3</v>
      </c>
      <c r="J37" s="27">
        <f t="shared" si="2"/>
        <v>5.2009195000000119E-3</v>
      </c>
      <c r="K37" s="27"/>
    </row>
    <row r="38" spans="2:11" x14ac:dyDescent="0.2">
      <c r="B38" s="4" t="s">
        <v>198</v>
      </c>
      <c r="C38" s="7">
        <v>1.0151255683</v>
      </c>
      <c r="D38" s="7">
        <v>0.97964116438000004</v>
      </c>
      <c r="E38" s="7">
        <v>0.96338629366999995</v>
      </c>
      <c r="F38" s="7">
        <v>0.89152405475999996</v>
      </c>
      <c r="H38" s="27">
        <f t="shared" si="0"/>
        <v>-3.5484403919999963E-2</v>
      </c>
      <c r="I38" s="27">
        <f t="shared" si="1"/>
        <v>-1.6254870710000091E-2</v>
      </c>
      <c r="J38" s="27">
        <f t="shared" si="2"/>
        <v>-7.1862238909999987E-2</v>
      </c>
      <c r="K38" s="27"/>
    </row>
    <row r="39" spans="2:11" x14ac:dyDescent="0.2">
      <c r="B39" s="4" t="s">
        <v>352</v>
      </c>
      <c r="C39" s="7">
        <v>0.15245901639000001</v>
      </c>
      <c r="D39" s="7">
        <v>0.15023561644</v>
      </c>
      <c r="E39" s="7">
        <v>0.1204658</v>
      </c>
      <c r="F39" s="7">
        <v>0.12247404011</v>
      </c>
      <c r="H39" s="27">
        <f t="shared" si="0"/>
        <v>-2.2233999500000101E-3</v>
      </c>
      <c r="I39" s="27">
        <f t="shared" si="1"/>
        <v>-2.9769816439999999E-2</v>
      </c>
      <c r="J39" s="27">
        <f t="shared" si="2"/>
        <v>2.0082401100000036E-3</v>
      </c>
      <c r="K39" s="27"/>
    </row>
    <row r="40" spans="2:11" x14ac:dyDescent="0.2">
      <c r="B40" s="4" t="s">
        <v>200</v>
      </c>
      <c r="C40" s="7">
        <v>0.67848663933999998</v>
      </c>
      <c r="D40" s="7">
        <v>0.65252883561999997</v>
      </c>
      <c r="E40" s="7">
        <v>0.62814816787000005</v>
      </c>
      <c r="F40" s="7">
        <v>0.58331367453000005</v>
      </c>
      <c r="H40" s="27">
        <f t="shared" si="0"/>
        <v>-2.5957803720000006E-2</v>
      </c>
      <c r="I40" s="27">
        <f t="shared" si="1"/>
        <v>-2.4380667749999918E-2</v>
      </c>
      <c r="J40" s="27">
        <f t="shared" si="2"/>
        <v>-4.4834493340000003E-2</v>
      </c>
      <c r="K40" s="27"/>
    </row>
    <row r="41" spans="2:11" x14ac:dyDescent="0.2">
      <c r="B41" s="4" t="s">
        <v>201</v>
      </c>
      <c r="C41" s="7">
        <v>0.84359025136999999</v>
      </c>
      <c r="D41" s="7">
        <v>0.79930405479</v>
      </c>
      <c r="E41" s="7">
        <v>0.79355158376000001</v>
      </c>
      <c r="F41" s="7">
        <v>0.77451614886999998</v>
      </c>
      <c r="H41" s="27">
        <f t="shared" si="0"/>
        <v>-4.4286196579999992E-2</v>
      </c>
      <c r="I41" s="27">
        <f t="shared" si="1"/>
        <v>-5.7524710299999837E-3</v>
      </c>
      <c r="J41" s="27">
        <f t="shared" si="2"/>
        <v>-1.9035434890000036E-2</v>
      </c>
      <c r="K41" s="27"/>
    </row>
    <row r="42" spans="2:11" x14ac:dyDescent="0.2">
      <c r="B42" s="4" t="s">
        <v>193</v>
      </c>
      <c r="C42" s="7">
        <v>0.31301872677999998</v>
      </c>
      <c r="D42" s="7">
        <v>0.28337173973000002</v>
      </c>
      <c r="E42" s="7">
        <v>0.27055818057999997</v>
      </c>
      <c r="F42" s="7">
        <v>0.2673746769</v>
      </c>
      <c r="H42" s="27">
        <f t="shared" si="0"/>
        <v>-2.9646987049999962E-2</v>
      </c>
      <c r="I42" s="27">
        <f t="shared" si="1"/>
        <v>-1.2813559150000042E-2</v>
      </c>
      <c r="J42" s="27">
        <f t="shared" si="2"/>
        <v>-3.1835036799999772E-3</v>
      </c>
      <c r="K42" s="27"/>
    </row>
    <row r="43" spans="2:11" x14ac:dyDescent="0.2">
      <c r="B43" s="4" t="s">
        <v>191</v>
      </c>
      <c r="C43" s="7">
        <v>0.91190181966999995</v>
      </c>
      <c r="D43" s="7">
        <v>0.87580031507</v>
      </c>
      <c r="E43" s="7">
        <v>0.86491590197000001</v>
      </c>
      <c r="F43" s="7">
        <v>0.86621739679999998</v>
      </c>
      <c r="H43" s="27">
        <f t="shared" si="0"/>
        <v>-3.6101504599999945E-2</v>
      </c>
      <c r="I43" s="27">
        <f t="shared" si="1"/>
        <v>-1.088441309999999E-2</v>
      </c>
      <c r="J43" s="27">
        <f t="shared" si="2"/>
        <v>1.3014948299999718E-3</v>
      </c>
      <c r="K43" s="27"/>
    </row>
    <row r="44" spans="2:11" x14ac:dyDescent="0.2">
      <c r="B44" s="20" t="s">
        <v>203</v>
      </c>
      <c r="C44" s="115">
        <v>2.4895046249999999</v>
      </c>
      <c r="D44" s="115">
        <v>2.2604501973</v>
      </c>
      <c r="E44" s="115">
        <v>2.2055969051000002</v>
      </c>
      <c r="F44" s="115">
        <v>2.1689647542000001</v>
      </c>
      <c r="G44" s="19"/>
      <c r="H44" s="116">
        <f t="shared" si="0"/>
        <v>-0.22905442769999995</v>
      </c>
      <c r="I44" s="116">
        <f t="shared" si="1"/>
        <v>-5.4853292199999792E-2</v>
      </c>
      <c r="J44" s="116">
        <f t="shared" si="2"/>
        <v>-3.6632150900000049E-2</v>
      </c>
      <c r="K44" s="27"/>
    </row>
    <row r="45" spans="2:11" x14ac:dyDescent="0.2">
      <c r="B45" s="6" t="s">
        <v>26</v>
      </c>
      <c r="C45" s="85">
        <v>4.8676502731999998</v>
      </c>
      <c r="D45" s="85">
        <v>4.7836767123000001</v>
      </c>
      <c r="E45" s="85">
        <v>4.7931835511000003</v>
      </c>
      <c r="F45" s="85">
        <v>4.8030261570999997</v>
      </c>
      <c r="G45" s="12"/>
      <c r="H45" s="87">
        <f t="shared" si="0"/>
        <v>-8.3973560899999633E-2</v>
      </c>
      <c r="I45" s="87">
        <f t="shared" si="1"/>
        <v>9.5068388000001391E-3</v>
      </c>
      <c r="J45" s="87">
        <f t="shared" si="2"/>
        <v>9.8426059999994209E-3</v>
      </c>
      <c r="K45" s="27"/>
    </row>
    <row r="46" spans="2:11" x14ac:dyDescent="0.2">
      <c r="B46" s="20" t="s">
        <v>49</v>
      </c>
      <c r="C46" s="115">
        <f>C47-SUM(C27:C45)</f>
        <v>5.8480975265329889</v>
      </c>
      <c r="D46" s="115">
        <f>D47-SUM(D27:D45)</f>
        <v>5.8017103228969944</v>
      </c>
      <c r="E46" s="115">
        <f>E47-SUM(E27:E45)</f>
        <v>5.8935832382150011</v>
      </c>
      <c r="F46" s="115">
        <f>F47-SUM(F27:F45)</f>
        <v>5.9046552087060107</v>
      </c>
      <c r="G46" s="19"/>
      <c r="H46" s="116">
        <f t="shared" ref="H46:J47" si="3">D46-C46</f>
        <v>-4.6387203635994467E-2</v>
      </c>
      <c r="I46" s="116">
        <f t="shared" si="3"/>
        <v>9.1872915318006676E-2</v>
      </c>
      <c r="J46" s="116">
        <f t="shared" si="3"/>
        <v>1.1071970491009608E-2</v>
      </c>
      <c r="K46" s="27"/>
    </row>
    <row r="47" spans="2:11" x14ac:dyDescent="0.2">
      <c r="B47" s="6" t="s">
        <v>108</v>
      </c>
      <c r="C47" s="85">
        <v>57.965686681999998</v>
      </c>
      <c r="D47" s="85">
        <v>58.667603829999997</v>
      </c>
      <c r="E47" s="85">
        <v>61.225783692</v>
      </c>
      <c r="F47" s="85">
        <v>62.702543228000003</v>
      </c>
      <c r="G47" s="12"/>
      <c r="H47" s="87">
        <f t="shared" si="3"/>
        <v>0.70191714799999971</v>
      </c>
      <c r="I47" s="87">
        <f t="shared" si="3"/>
        <v>2.5581798620000029</v>
      </c>
      <c r="J47" s="87">
        <f t="shared" si="3"/>
        <v>1.476759536000003</v>
      </c>
      <c r="K47" s="27"/>
    </row>
    <row r="48" spans="2:11" x14ac:dyDescent="0.2">
      <c r="B48" t="s">
        <v>360</v>
      </c>
    </row>
  </sheetData>
  <sortState ref="B27:K45">
    <sortCondition descending="1" ref="K27:K45"/>
    <sortCondition ref="B27:B45"/>
  </sortState>
  <mergeCells count="1">
    <mergeCell ref="C25:F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2:J56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9" x14ac:dyDescent="0.2">
      <c r="A25" s="4"/>
      <c r="B25" s="4"/>
      <c r="C25" s="4" t="s">
        <v>29</v>
      </c>
      <c r="D25" s="4" t="s">
        <v>25</v>
      </c>
      <c r="E25" s="4" t="s">
        <v>3</v>
      </c>
      <c r="G25" s="208" t="s">
        <v>62</v>
      </c>
      <c r="H25" s="208"/>
      <c r="I25" s="208"/>
    </row>
    <row r="26" spans="1:9" x14ac:dyDescent="0.2">
      <c r="A26" s="4"/>
      <c r="B26" s="4"/>
      <c r="C26" s="4" t="s">
        <v>24</v>
      </c>
      <c r="D26" s="4" t="s">
        <v>28</v>
      </c>
      <c r="E26" s="4" t="s">
        <v>8</v>
      </c>
      <c r="G26" s="26" t="s">
        <v>29</v>
      </c>
      <c r="H26" s="26" t="s">
        <v>25</v>
      </c>
      <c r="I26" s="26" t="s">
        <v>3</v>
      </c>
    </row>
    <row r="27" spans="1:9" x14ac:dyDescent="0.2">
      <c r="A27" s="6" t="s">
        <v>30</v>
      </c>
      <c r="B27" s="6" t="s">
        <v>118</v>
      </c>
      <c r="C27" s="205" t="s">
        <v>60</v>
      </c>
      <c r="D27" s="205"/>
      <c r="E27" s="46" t="s">
        <v>61</v>
      </c>
      <c r="F27" s="12"/>
      <c r="G27" s="6" t="s">
        <v>24</v>
      </c>
      <c r="H27" s="6" t="s">
        <v>28</v>
      </c>
      <c r="I27" s="6" t="s">
        <v>8</v>
      </c>
    </row>
    <row r="28" spans="1:9" x14ac:dyDescent="0.2">
      <c r="A28" s="4" t="s">
        <v>366</v>
      </c>
      <c r="B28" s="123">
        <v>41640</v>
      </c>
      <c r="C28" s="7">
        <v>55.553490523000001</v>
      </c>
      <c r="D28" s="7">
        <v>92.792470702000003</v>
      </c>
      <c r="E28" s="7">
        <v>98.678098360999996</v>
      </c>
      <c r="G28" s="41"/>
      <c r="H28" s="41"/>
      <c r="I28" s="41"/>
    </row>
    <row r="29" spans="1:9" x14ac:dyDescent="0.2">
      <c r="A29" s="4" t="s">
        <v>367</v>
      </c>
      <c r="B29" s="124">
        <v>41730</v>
      </c>
      <c r="C29" s="7">
        <v>56.521639520999997</v>
      </c>
      <c r="D29" s="7">
        <v>92.931642834000002</v>
      </c>
      <c r="E29" s="7">
        <v>103.34666667</v>
      </c>
      <c r="G29" s="41"/>
      <c r="H29" s="41"/>
      <c r="I29" s="41"/>
    </row>
    <row r="30" spans="1:9" x14ac:dyDescent="0.2">
      <c r="A30" s="4" t="s">
        <v>368</v>
      </c>
      <c r="B30" s="124">
        <v>41821</v>
      </c>
      <c r="C30" s="7">
        <v>57.148456340000003</v>
      </c>
      <c r="D30" s="7">
        <v>94.043390548999994</v>
      </c>
      <c r="E30" s="7">
        <v>97.869109374999994</v>
      </c>
      <c r="G30" s="41"/>
      <c r="H30" s="41"/>
      <c r="I30" s="41"/>
    </row>
    <row r="31" spans="1:9" x14ac:dyDescent="0.2">
      <c r="A31" s="4" t="s">
        <v>369</v>
      </c>
      <c r="B31" s="124">
        <v>41913</v>
      </c>
      <c r="C31" s="7">
        <v>58.387308386999997</v>
      </c>
      <c r="D31" s="7">
        <v>94.517025524000005</v>
      </c>
      <c r="E31" s="7">
        <v>73.210968750000006</v>
      </c>
      <c r="G31" s="41"/>
      <c r="H31" s="41"/>
      <c r="I31" s="41"/>
    </row>
    <row r="32" spans="1:9" x14ac:dyDescent="0.2">
      <c r="A32" s="4" t="s">
        <v>370</v>
      </c>
      <c r="B32" s="124">
        <v>42005</v>
      </c>
      <c r="C32" s="7">
        <v>58.123720351000003</v>
      </c>
      <c r="D32" s="7">
        <v>94.001479676000002</v>
      </c>
      <c r="E32" s="7">
        <v>48.484295082000003</v>
      </c>
      <c r="G32" s="38">
        <f>C32-C28</f>
        <v>2.5702298280000022</v>
      </c>
      <c r="H32" s="38">
        <f>D32-D28</f>
        <v>1.2090089739999996</v>
      </c>
      <c r="I32" s="38">
        <f>E32-E28</f>
        <v>-50.193803278999994</v>
      </c>
    </row>
    <row r="33" spans="1:10" x14ac:dyDescent="0.2">
      <c r="A33" s="4" t="s">
        <v>371</v>
      </c>
      <c r="B33" s="124">
        <v>42095</v>
      </c>
      <c r="C33" s="7">
        <v>58.173199253999996</v>
      </c>
      <c r="D33" s="7">
        <v>94.948821202999994</v>
      </c>
      <c r="E33" s="7">
        <v>57.854460316999997</v>
      </c>
      <c r="G33" s="38">
        <f t="shared" ref="G33:G51" si="0">C33-C29</f>
        <v>1.6515597329999991</v>
      </c>
      <c r="H33" s="38">
        <f t="shared" ref="H33:H51" si="1">D33-D29</f>
        <v>2.0171783689999927</v>
      </c>
      <c r="I33" s="38">
        <f t="shared" ref="I33:I51" si="2">E33-E29</f>
        <v>-45.492206353000007</v>
      </c>
    </row>
    <row r="34" spans="1:10" x14ac:dyDescent="0.2">
      <c r="A34" s="4" t="s">
        <v>372</v>
      </c>
      <c r="B34" s="124">
        <v>42186</v>
      </c>
      <c r="C34" s="7">
        <v>58.688770709000003</v>
      </c>
      <c r="D34" s="7">
        <v>96.576690933999998</v>
      </c>
      <c r="E34" s="7">
        <v>46.553676922999998</v>
      </c>
      <c r="G34" s="38">
        <f t="shared" si="0"/>
        <v>1.5403143690000007</v>
      </c>
      <c r="H34" s="38">
        <f t="shared" si="1"/>
        <v>2.533300385000004</v>
      </c>
      <c r="I34" s="38">
        <f t="shared" si="2"/>
        <v>-51.315432451999996</v>
      </c>
      <c r="J34" t="s">
        <v>164</v>
      </c>
    </row>
    <row r="35" spans="1:10" x14ac:dyDescent="0.2">
      <c r="A35" s="4" t="s">
        <v>373</v>
      </c>
      <c r="B35" s="124">
        <v>42278</v>
      </c>
      <c r="C35" s="7">
        <v>58.919031900999997</v>
      </c>
      <c r="D35" s="7">
        <v>95.839886804000002</v>
      </c>
      <c r="E35" s="7">
        <v>41.9363125</v>
      </c>
      <c r="G35" s="38">
        <f t="shared" si="0"/>
        <v>0.5317235139999994</v>
      </c>
      <c r="H35" s="38">
        <f t="shared" si="1"/>
        <v>1.3228612799999979</v>
      </c>
      <c r="I35" s="38">
        <f t="shared" si="2"/>
        <v>-31.274656250000007</v>
      </c>
    </row>
    <row r="36" spans="1:10" x14ac:dyDescent="0.2">
      <c r="A36" s="4" t="s">
        <v>374</v>
      </c>
      <c r="B36" s="124">
        <v>42370</v>
      </c>
      <c r="C36" s="7">
        <v>58.243697079</v>
      </c>
      <c r="D36" s="7">
        <v>96.287560249999999</v>
      </c>
      <c r="E36" s="7">
        <v>33.351262294999998</v>
      </c>
      <c r="G36" s="38">
        <f t="shared" si="0"/>
        <v>0.11997672799999748</v>
      </c>
      <c r="H36" s="38">
        <f t="shared" si="1"/>
        <v>2.2860805739999961</v>
      </c>
      <c r="I36" s="38">
        <f t="shared" si="2"/>
        <v>-15.133032787000005</v>
      </c>
    </row>
    <row r="37" spans="1:10" x14ac:dyDescent="0.2">
      <c r="A37" s="4" t="s">
        <v>375</v>
      </c>
      <c r="B37" s="124">
        <v>42461</v>
      </c>
      <c r="C37" s="7">
        <v>57.426146211999999</v>
      </c>
      <c r="D37" s="7">
        <v>96.393112080999998</v>
      </c>
      <c r="E37" s="7">
        <v>45.46</v>
      </c>
      <c r="G37" s="38">
        <f t="shared" si="0"/>
        <v>-0.74705304199999745</v>
      </c>
      <c r="H37" s="38">
        <f t="shared" si="1"/>
        <v>1.4442908780000039</v>
      </c>
      <c r="I37" s="38">
        <f t="shared" si="2"/>
        <v>-12.394460316999997</v>
      </c>
    </row>
    <row r="38" spans="1:10" x14ac:dyDescent="0.2">
      <c r="A38" s="4" t="s">
        <v>376</v>
      </c>
      <c r="B38" s="124">
        <v>42552</v>
      </c>
      <c r="C38" s="7">
        <v>57.683878974999999</v>
      </c>
      <c r="D38" s="7">
        <v>97.408862111000005</v>
      </c>
      <c r="E38" s="7">
        <v>44.851468750000002</v>
      </c>
      <c r="G38" s="38">
        <f t="shared" si="0"/>
        <v>-1.0048917340000045</v>
      </c>
      <c r="H38" s="38">
        <f t="shared" si="1"/>
        <v>0.83217117700000642</v>
      </c>
      <c r="I38" s="38">
        <f t="shared" si="2"/>
        <v>-1.7022081729999954</v>
      </c>
    </row>
    <row r="39" spans="1:10" x14ac:dyDescent="0.2">
      <c r="A39" s="4" t="s">
        <v>377</v>
      </c>
      <c r="B39" s="124">
        <v>42644</v>
      </c>
      <c r="C39" s="7">
        <v>58.506181742999999</v>
      </c>
      <c r="D39" s="7">
        <v>97.366460343</v>
      </c>
      <c r="E39" s="7">
        <v>49.180312499999999</v>
      </c>
      <c r="G39" s="38">
        <f t="shared" si="0"/>
        <v>-0.41285015799999769</v>
      </c>
      <c r="H39" s="38">
        <f t="shared" si="1"/>
        <v>1.5265735389999975</v>
      </c>
      <c r="I39" s="38">
        <f t="shared" si="2"/>
        <v>7.2439999999999998</v>
      </c>
    </row>
    <row r="40" spans="1:10" x14ac:dyDescent="0.2">
      <c r="A40" s="4" t="s">
        <v>378</v>
      </c>
      <c r="B40" s="124">
        <v>42736</v>
      </c>
      <c r="C40" s="7">
        <v>58.260724322000002</v>
      </c>
      <c r="D40" s="7">
        <v>97.581789835999999</v>
      </c>
      <c r="E40" s="7">
        <v>51.635238094999998</v>
      </c>
      <c r="G40" s="38">
        <f t="shared" si="0"/>
        <v>1.7027243000001135E-2</v>
      </c>
      <c r="H40" s="38">
        <f t="shared" si="1"/>
        <v>1.2942295860000002</v>
      </c>
      <c r="I40" s="38">
        <f t="shared" si="2"/>
        <v>18.2839758</v>
      </c>
    </row>
    <row r="41" spans="1:10" x14ac:dyDescent="0.2">
      <c r="A41" s="4" t="s">
        <v>379</v>
      </c>
      <c r="B41" s="124">
        <v>42826</v>
      </c>
      <c r="C41" s="7">
        <v>58.331580125000002</v>
      </c>
      <c r="D41" s="7">
        <v>98.380100145</v>
      </c>
      <c r="E41" s="7">
        <v>48.149812500000003</v>
      </c>
      <c r="G41" s="38">
        <f t="shared" si="0"/>
        <v>0.90543391300000309</v>
      </c>
      <c r="H41" s="38">
        <f t="shared" si="1"/>
        <v>1.9869880640000019</v>
      </c>
      <c r="I41" s="38">
        <f t="shared" si="2"/>
        <v>2.6898125000000022</v>
      </c>
    </row>
    <row r="42" spans="1:10" x14ac:dyDescent="0.2">
      <c r="A42" s="4" t="s">
        <v>380</v>
      </c>
      <c r="B42" s="124">
        <v>42917</v>
      </c>
      <c r="C42" s="7">
        <v>58.688976183000001</v>
      </c>
      <c r="D42" s="7">
        <v>98.934687237000006</v>
      </c>
      <c r="E42" s="7">
        <v>48.156999999999996</v>
      </c>
      <c r="G42" s="38">
        <f t="shared" si="0"/>
        <v>1.0050972080000022</v>
      </c>
      <c r="H42" s="38">
        <f t="shared" si="1"/>
        <v>1.5258251260000009</v>
      </c>
      <c r="I42" s="38">
        <f t="shared" si="2"/>
        <v>3.3055312499999943</v>
      </c>
    </row>
    <row r="43" spans="1:10" x14ac:dyDescent="0.2">
      <c r="A43" s="4" t="s">
        <v>381</v>
      </c>
      <c r="B43" s="124">
        <v>43009</v>
      </c>
      <c r="C43" s="7">
        <v>59.376637053000003</v>
      </c>
      <c r="D43" s="7">
        <v>99.145751774999994</v>
      </c>
      <c r="E43" s="7">
        <v>55.265952380999998</v>
      </c>
      <c r="G43" s="38">
        <f t="shared" si="0"/>
        <v>0.87045531000000409</v>
      </c>
      <c r="H43" s="38">
        <f t="shared" si="1"/>
        <v>1.7792914319999937</v>
      </c>
      <c r="I43" s="38">
        <f t="shared" si="2"/>
        <v>6.0856398809999988</v>
      </c>
    </row>
    <row r="44" spans="1:10" x14ac:dyDescent="0.2">
      <c r="A44" s="4" t="s">
        <v>382</v>
      </c>
      <c r="B44" s="124">
        <v>43101</v>
      </c>
      <c r="C44" s="7">
        <v>59.492940554</v>
      </c>
      <c r="D44" s="7">
        <v>99.620779850000005</v>
      </c>
      <c r="E44" s="7">
        <v>62.901096774000003</v>
      </c>
      <c r="G44" s="38">
        <f t="shared" si="0"/>
        <v>1.232216231999999</v>
      </c>
      <c r="H44" s="38">
        <f t="shared" si="1"/>
        <v>2.0389900140000066</v>
      </c>
      <c r="I44" s="38">
        <f t="shared" si="2"/>
        <v>11.265858679000004</v>
      </c>
    </row>
    <row r="45" spans="1:10" x14ac:dyDescent="0.2">
      <c r="A45" s="4" t="s">
        <v>383</v>
      </c>
      <c r="B45" s="124">
        <v>43191</v>
      </c>
      <c r="C45" s="7">
        <v>61.169785542</v>
      </c>
      <c r="D45" s="7">
        <v>99.763200479999995</v>
      </c>
      <c r="E45" s="7">
        <v>60.328125</v>
      </c>
      <c r="G45" s="38">
        <f t="shared" si="0"/>
        <v>2.8382054169999975</v>
      </c>
      <c r="H45" s="38">
        <f t="shared" si="1"/>
        <v>1.3831003349999946</v>
      </c>
      <c r="I45" s="38">
        <f t="shared" si="2"/>
        <v>12.178312499999997</v>
      </c>
    </row>
    <row r="46" spans="1:10" x14ac:dyDescent="0.2">
      <c r="A46" s="4" t="s">
        <v>384</v>
      </c>
      <c r="B46" s="124">
        <v>43282</v>
      </c>
      <c r="C46" s="7">
        <v>61.816107684999999</v>
      </c>
      <c r="D46" s="7">
        <v>100.85126823</v>
      </c>
      <c r="E46" s="7">
        <v>57.333333332999999</v>
      </c>
      <c r="G46" s="38">
        <f t="shared" si="0"/>
        <v>3.1271315019999975</v>
      </c>
      <c r="H46" s="38">
        <f t="shared" si="1"/>
        <v>1.9165809929999966</v>
      </c>
      <c r="I46" s="38">
        <f t="shared" si="2"/>
        <v>9.1763333330000023</v>
      </c>
    </row>
    <row r="47" spans="1:10" x14ac:dyDescent="0.2">
      <c r="A47" s="4" t="s">
        <v>385</v>
      </c>
      <c r="B47" s="124">
        <v>43374</v>
      </c>
      <c r="C47" s="7">
        <v>62.386021806000002</v>
      </c>
      <c r="D47" s="7">
        <v>100.97581575</v>
      </c>
      <c r="E47" s="7">
        <v>57</v>
      </c>
      <c r="G47" s="38">
        <f t="shared" si="0"/>
        <v>3.0093847529999991</v>
      </c>
      <c r="H47" s="38">
        <f t="shared" si="1"/>
        <v>1.8300639750000016</v>
      </c>
      <c r="I47" s="38">
        <f t="shared" si="2"/>
        <v>1.7340476190000018</v>
      </c>
    </row>
    <row r="48" spans="1:10" x14ac:dyDescent="0.2">
      <c r="A48" s="4" t="s">
        <v>386</v>
      </c>
      <c r="B48" s="124">
        <v>43466</v>
      </c>
      <c r="C48" s="7">
        <v>62.113178775999998</v>
      </c>
      <c r="D48" s="7">
        <v>101.35831908</v>
      </c>
      <c r="E48" s="7">
        <v>57</v>
      </c>
      <c r="G48" s="38">
        <f t="shared" si="0"/>
        <v>2.6202382219999976</v>
      </c>
      <c r="H48" s="38">
        <f t="shared" si="1"/>
        <v>1.7375392299999959</v>
      </c>
      <c r="I48" s="38">
        <f t="shared" si="2"/>
        <v>-5.9010967740000027</v>
      </c>
    </row>
    <row r="49" spans="1:9" x14ac:dyDescent="0.2">
      <c r="A49" s="4" t="s">
        <v>387</v>
      </c>
      <c r="B49" s="124">
        <v>43556</v>
      </c>
      <c r="C49" s="7">
        <v>62.760310271000002</v>
      </c>
      <c r="D49" s="7">
        <v>101.6213242</v>
      </c>
      <c r="E49" s="7">
        <v>57.65625</v>
      </c>
      <c r="G49" s="38">
        <f t="shared" si="0"/>
        <v>1.590524729000002</v>
      </c>
      <c r="H49" s="38">
        <f t="shared" si="1"/>
        <v>1.8581237200000089</v>
      </c>
      <c r="I49" s="38">
        <f t="shared" si="2"/>
        <v>-2.671875</v>
      </c>
    </row>
    <row r="50" spans="1:9" x14ac:dyDescent="0.2">
      <c r="A50" s="4" t="s">
        <v>388</v>
      </c>
      <c r="B50" s="124">
        <v>43647</v>
      </c>
      <c r="C50" s="7">
        <v>62.921594247000002</v>
      </c>
      <c r="D50" s="7">
        <v>102.75118383</v>
      </c>
      <c r="E50" s="7">
        <v>59</v>
      </c>
      <c r="G50" s="38">
        <f t="shared" si="0"/>
        <v>1.1054865620000029</v>
      </c>
      <c r="H50" s="38">
        <f t="shared" si="1"/>
        <v>1.8999155999999999</v>
      </c>
      <c r="I50" s="38">
        <f t="shared" si="2"/>
        <v>1.6666666670000012</v>
      </c>
    </row>
    <row r="51" spans="1:9" x14ac:dyDescent="0.2">
      <c r="A51" s="6" t="s">
        <v>389</v>
      </c>
      <c r="B51" s="125">
        <v>43739</v>
      </c>
      <c r="C51" s="85">
        <v>63.002905247999998</v>
      </c>
      <c r="D51" s="85">
        <v>102.87497666</v>
      </c>
      <c r="E51" s="85">
        <v>61</v>
      </c>
      <c r="F51" s="12"/>
      <c r="G51" s="86">
        <f t="shared" si="0"/>
        <v>0.61688344199999534</v>
      </c>
      <c r="H51" s="86">
        <f t="shared" si="1"/>
        <v>1.8991609100000062</v>
      </c>
      <c r="I51" s="86">
        <f t="shared" si="2"/>
        <v>4</v>
      </c>
    </row>
    <row r="52" spans="1:9" x14ac:dyDescent="0.2">
      <c r="A52" t="s">
        <v>360</v>
      </c>
      <c r="D52" s="7"/>
    </row>
    <row r="53" spans="1:9" x14ac:dyDescent="0.2">
      <c r="D53" s="7"/>
    </row>
    <row r="54" spans="1:9" x14ac:dyDescent="0.2">
      <c r="A54" s="6"/>
      <c r="B54" s="6" t="s">
        <v>0</v>
      </c>
    </row>
    <row r="55" spans="1:9" x14ac:dyDescent="0.2">
      <c r="A55">
        <v>13.5</v>
      </c>
      <c r="B55" s="22">
        <v>-6</v>
      </c>
    </row>
    <row r="56" spans="1:9" x14ac:dyDescent="0.2">
      <c r="A56">
        <v>13.5</v>
      </c>
      <c r="B56" s="22">
        <v>6</v>
      </c>
    </row>
  </sheetData>
  <mergeCells count="2">
    <mergeCell ref="G25:I25"/>
    <mergeCell ref="C27:D27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2:D48"/>
  <sheetViews>
    <sheetView workbookViewId="0"/>
  </sheetViews>
  <sheetFormatPr defaultRowHeight="12.75" x14ac:dyDescent="0.2"/>
  <cols>
    <col min="2" max="2" width="9.140625" style="7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4" x14ac:dyDescent="0.2">
      <c r="B25" s="4"/>
      <c r="C25" s="8" t="s">
        <v>51</v>
      </c>
    </row>
    <row r="26" spans="2:4" x14ac:dyDescent="0.2">
      <c r="B26" s="4"/>
      <c r="C26" s="8" t="s">
        <v>31</v>
      </c>
      <c r="D26" t="s">
        <v>390</v>
      </c>
    </row>
    <row r="27" spans="2:4" x14ac:dyDescent="0.2">
      <c r="B27" s="6" t="s">
        <v>17</v>
      </c>
      <c r="C27" s="43" t="s">
        <v>60</v>
      </c>
      <c r="D27" s="12"/>
    </row>
    <row r="28" spans="2:4" x14ac:dyDescent="0.2">
      <c r="B28" s="20">
        <v>2006</v>
      </c>
      <c r="C28" s="187"/>
      <c r="D28" s="7">
        <f>AVERAGE($C$29:$C$39)</f>
        <v>2.3054067269636365</v>
      </c>
    </row>
    <row r="29" spans="2:4" x14ac:dyDescent="0.2">
      <c r="B29">
        <v>2007</v>
      </c>
      <c r="C29" s="38">
        <v>2.0908904110000002</v>
      </c>
      <c r="D29" s="7">
        <f>AVERAGE($C$29:$C$39)</f>
        <v>2.3054067269636365</v>
      </c>
    </row>
    <row r="30" spans="2:4" x14ac:dyDescent="0.2">
      <c r="B30">
        <v>2008</v>
      </c>
      <c r="C30" s="38">
        <v>1.3971859712000001</v>
      </c>
      <c r="D30" s="7">
        <f t="shared" ref="D30:D42" si="0">AVERAGE($C$29:$C$39)</f>
        <v>2.3054067269636365</v>
      </c>
    </row>
    <row r="31" spans="2:4" x14ac:dyDescent="0.2">
      <c r="B31">
        <v>2009</v>
      </c>
      <c r="C31" s="38">
        <v>3.7938767950000001</v>
      </c>
      <c r="D31" s="7">
        <f t="shared" si="0"/>
        <v>2.3054067269636365</v>
      </c>
    </row>
    <row r="32" spans="2:4" x14ac:dyDescent="0.2">
      <c r="B32">
        <v>2010</v>
      </c>
      <c r="C32" s="38">
        <v>3.9796438959999998</v>
      </c>
      <c r="D32" s="7">
        <f t="shared" si="0"/>
        <v>2.3054067269636365</v>
      </c>
    </row>
    <row r="33" spans="2:4" x14ac:dyDescent="0.2">
      <c r="B33">
        <v>2011</v>
      </c>
      <c r="C33" s="38">
        <v>3.0467075916000002</v>
      </c>
      <c r="D33" s="7">
        <f t="shared" si="0"/>
        <v>2.3054067269636365</v>
      </c>
    </row>
    <row r="34" spans="2:4" x14ac:dyDescent="0.2">
      <c r="B34">
        <v>2012</v>
      </c>
      <c r="C34" s="38">
        <v>2.1222317841999998</v>
      </c>
      <c r="D34" s="7">
        <f t="shared" si="0"/>
        <v>2.3054067269636365</v>
      </c>
    </row>
    <row r="35" spans="2:4" x14ac:dyDescent="0.2">
      <c r="B35">
        <v>2013</v>
      </c>
      <c r="C35" s="38">
        <v>2.1555079467999998</v>
      </c>
      <c r="D35" s="7">
        <f t="shared" si="0"/>
        <v>2.3054067269636365</v>
      </c>
    </row>
    <row r="36" spans="2:4" x14ac:dyDescent="0.2">
      <c r="B36">
        <v>2014</v>
      </c>
      <c r="C36" s="38">
        <v>2.0733064207999998</v>
      </c>
      <c r="D36" s="7">
        <f t="shared" si="0"/>
        <v>2.3054067269636365</v>
      </c>
    </row>
    <row r="37" spans="2:4" x14ac:dyDescent="0.2">
      <c r="B37">
        <v>2015</v>
      </c>
      <c r="C37" s="38">
        <v>1.4588789589</v>
      </c>
      <c r="D37" s="7">
        <f t="shared" si="0"/>
        <v>2.3054067269636365</v>
      </c>
    </row>
    <row r="38" spans="2:4" x14ac:dyDescent="0.2">
      <c r="B38">
        <v>2016</v>
      </c>
      <c r="C38" s="38">
        <v>1.1465592896000001</v>
      </c>
      <c r="D38" s="7">
        <f t="shared" si="0"/>
        <v>2.3054067269636365</v>
      </c>
    </row>
    <row r="39" spans="2:4" x14ac:dyDescent="0.2">
      <c r="B39">
        <v>2017</v>
      </c>
      <c r="C39" s="38">
        <v>2.0946849314999998</v>
      </c>
      <c r="D39" s="7">
        <f t="shared" si="0"/>
        <v>2.3054067269636365</v>
      </c>
    </row>
    <row r="40" spans="2:4" x14ac:dyDescent="0.2">
      <c r="B40">
        <v>2018</v>
      </c>
      <c r="C40" s="38">
        <v>1.8609205478999999</v>
      </c>
      <c r="D40" s="7">
        <f t="shared" si="0"/>
        <v>2.3054067269636365</v>
      </c>
    </row>
    <row r="41" spans="2:4" x14ac:dyDescent="0.2">
      <c r="B41">
        <v>2019</v>
      </c>
      <c r="C41" s="38">
        <v>1.3382328767</v>
      </c>
      <c r="D41" s="7">
        <f t="shared" si="0"/>
        <v>2.3054067269636365</v>
      </c>
    </row>
    <row r="42" spans="2:4" x14ac:dyDescent="0.2">
      <c r="B42" s="12">
        <f>B41+1</f>
        <v>2020</v>
      </c>
      <c r="C42" s="86"/>
      <c r="D42" s="85">
        <f t="shared" si="0"/>
        <v>2.3054067269636365</v>
      </c>
    </row>
    <row r="43" spans="2:4" x14ac:dyDescent="0.2">
      <c r="B43" t="s">
        <v>360</v>
      </c>
    </row>
    <row r="44" spans="2:4" x14ac:dyDescent="0.2">
      <c r="B44" t="str">
        <f>"Note: Shaded area represents "&amp;$D$26&amp;" ("&amp;ROUND($D$42,1)&amp;" million barrels per day)."</f>
        <v>Note: Shaded area represents 2007-2017 average (2.3 million barrels per day).</v>
      </c>
    </row>
    <row r="45" spans="2:4" x14ac:dyDescent="0.2">
      <c r="B45"/>
    </row>
    <row r="46" spans="2:4" x14ac:dyDescent="0.2">
      <c r="B46" s="6"/>
      <c r="C46" s="143" t="s">
        <v>0</v>
      </c>
    </row>
    <row r="47" spans="2:4" x14ac:dyDescent="0.2">
      <c r="B47">
        <v>11</v>
      </c>
      <c r="C47">
        <v>0</v>
      </c>
    </row>
    <row r="48" spans="2:4" x14ac:dyDescent="0.2">
      <c r="B48" s="12">
        <v>11</v>
      </c>
      <c r="C48" s="12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2:H118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8" x14ac:dyDescent="0.2">
      <c r="B25" s="209" t="s">
        <v>302</v>
      </c>
      <c r="C25" s="210"/>
      <c r="D25" s="210"/>
      <c r="E25" s="210"/>
    </row>
    <row r="26" spans="1:8" x14ac:dyDescent="0.2">
      <c r="B26" s="210"/>
      <c r="C26" s="210"/>
      <c r="D26" s="210"/>
      <c r="E26" s="210"/>
    </row>
    <row r="27" spans="1:8" x14ac:dyDescent="0.2">
      <c r="A27" s="4"/>
      <c r="B27" s="106" t="s">
        <v>303</v>
      </c>
      <c r="C27" s="208" t="s">
        <v>391</v>
      </c>
      <c r="D27" s="208"/>
      <c r="E27" s="208"/>
    </row>
    <row r="28" spans="1:8" x14ac:dyDescent="0.2">
      <c r="A28" s="6"/>
      <c r="B28" s="6" t="s">
        <v>24</v>
      </c>
      <c r="C28" s="57" t="s">
        <v>13</v>
      </c>
      <c r="D28" s="57" t="s">
        <v>14</v>
      </c>
      <c r="E28" s="58" t="s">
        <v>23</v>
      </c>
    </row>
    <row r="29" spans="1:8" x14ac:dyDescent="0.2">
      <c r="A29" s="2">
        <v>41275</v>
      </c>
      <c r="B29" s="16">
        <v>57.003810510000001</v>
      </c>
      <c r="C29" s="61">
        <f>+MIN($B$29,$B$41,$B$53,$B$65,$B$77)</f>
        <v>54.897435981999998</v>
      </c>
      <c r="D29" s="61">
        <f>+MAX($B$29,$B$41,$B$53,$B$65,$B$77)</f>
        <v>65.049728482999996</v>
      </c>
      <c r="E29" s="22">
        <f t="shared" ref="E29:E92" si="0">D29-C29</f>
        <v>10.152292500999998</v>
      </c>
      <c r="G29" s="61"/>
      <c r="H29" s="22"/>
    </row>
    <row r="30" spans="1:8" x14ac:dyDescent="0.2">
      <c r="A30" s="2">
        <v>41306</v>
      </c>
      <c r="B30" s="16">
        <v>58.231786325999998</v>
      </c>
      <c r="C30" s="61">
        <f>+MIN($B$30,$B$42,$B$54,$B$66,$B$78)</f>
        <v>56.469029079000002</v>
      </c>
      <c r="D30" s="61">
        <f>+MAX($B$30,$B$42,$B$54,$B$66,$B$78)</f>
        <v>64.594994013000004</v>
      </c>
      <c r="E30" s="22">
        <f t="shared" si="0"/>
        <v>8.1259649340000024</v>
      </c>
      <c r="G30" s="61"/>
      <c r="H30" s="22"/>
    </row>
    <row r="31" spans="1:8" x14ac:dyDescent="0.2">
      <c r="A31" s="2">
        <v>41334</v>
      </c>
      <c r="B31" s="16">
        <v>57.590903423999997</v>
      </c>
      <c r="C31" s="61">
        <f>+MIN($B$31,$B$43,$B$55,$B$67,$B$79)</f>
        <v>57.005357973000002</v>
      </c>
      <c r="D31" s="61">
        <f>+MAX($B$31,$B$43,$B$55,$B$67,$B$79)</f>
        <v>65.552945804000004</v>
      </c>
      <c r="E31" s="22">
        <f t="shared" si="0"/>
        <v>8.5475878310000013</v>
      </c>
      <c r="G31" s="61"/>
      <c r="H31" s="22"/>
    </row>
    <row r="32" spans="1:8" x14ac:dyDescent="0.2">
      <c r="A32" s="2">
        <v>41365</v>
      </c>
      <c r="B32" s="16">
        <v>58.171436417999999</v>
      </c>
      <c r="C32" s="61">
        <f>+MIN($B$32,$B$44,$B$56,$B$68,$B$80)</f>
        <v>58.171436417999999</v>
      </c>
      <c r="D32" s="61">
        <f>+MAX($B$32,$B$44,$B$56,$B$68,$B$80)</f>
        <v>66.797361897000002</v>
      </c>
      <c r="E32" s="22">
        <f t="shared" si="0"/>
        <v>8.6259254790000028</v>
      </c>
      <c r="G32" s="61"/>
      <c r="H32" s="22"/>
    </row>
    <row r="33" spans="1:8" x14ac:dyDescent="0.2">
      <c r="A33" s="2">
        <v>41395</v>
      </c>
      <c r="B33" s="16">
        <v>57.993044619000003</v>
      </c>
      <c r="C33" s="61">
        <f>+MIN($B$33,$B$45,$B$57,$B$69,$B$81)</f>
        <v>57.993044619000003</v>
      </c>
      <c r="D33" s="61">
        <f>+MAX($B$33,$B$45,$B$57,$B$69,$B$81)</f>
        <v>65.797683989000006</v>
      </c>
      <c r="E33" s="22">
        <f t="shared" si="0"/>
        <v>7.8046393700000039</v>
      </c>
      <c r="G33" s="61"/>
      <c r="H33" s="22"/>
    </row>
    <row r="34" spans="1:8" x14ac:dyDescent="0.2">
      <c r="A34" s="2">
        <v>41426</v>
      </c>
      <c r="B34" s="16">
        <v>56.343992556000003</v>
      </c>
      <c r="C34" s="61">
        <f>+MIN($B$34,$B$46,$B$58,$B$70,$B$82)</f>
        <v>56.343992556000003</v>
      </c>
      <c r="D34" s="61">
        <f>+MAX($B$34,$B$46,$B$58,$B$70,$B$82)</f>
        <v>65.841252902999997</v>
      </c>
      <c r="E34" s="22">
        <f t="shared" si="0"/>
        <v>9.4972603469999939</v>
      </c>
      <c r="G34" s="61"/>
      <c r="H34" s="22"/>
    </row>
    <row r="35" spans="1:8" x14ac:dyDescent="0.2">
      <c r="A35" s="2">
        <v>41456</v>
      </c>
      <c r="B35" s="16">
        <v>57.229009578000003</v>
      </c>
      <c r="C35" s="61">
        <f>+MIN($B$35,$B$47,$B$59,$B$71,$B$83)</f>
        <v>57.229009578000003</v>
      </c>
      <c r="D35" s="61">
        <f>+MAX($B$35,$B$47,$B$59,$B$71,$B$83)</f>
        <v>64.791727636000005</v>
      </c>
      <c r="E35" s="22">
        <f t="shared" si="0"/>
        <v>7.5627180580000015</v>
      </c>
      <c r="G35" s="61"/>
      <c r="H35" s="22"/>
    </row>
    <row r="36" spans="1:8" x14ac:dyDescent="0.2">
      <c r="A36" s="2">
        <v>41487</v>
      </c>
      <c r="B36" s="16">
        <v>57.711898046000002</v>
      </c>
      <c r="C36" s="61">
        <f>+MIN($B$36,$B$48,$B$60,$B$72,$B$84)</f>
        <v>57.711898046000002</v>
      </c>
      <c r="D36" s="61">
        <f>+MAX($B$36,$B$48,$B$60,$B$72,$B$84)</f>
        <v>65.673728397999994</v>
      </c>
      <c r="E36" s="22">
        <f t="shared" si="0"/>
        <v>7.9618303519999927</v>
      </c>
      <c r="G36" s="61"/>
      <c r="H36" s="22"/>
    </row>
    <row r="37" spans="1:8" x14ac:dyDescent="0.2">
      <c r="A37" s="2">
        <v>41518</v>
      </c>
      <c r="B37" s="16">
        <v>57.609909872000003</v>
      </c>
      <c r="C37" s="61">
        <f>+MIN($B$37,$B$49,$B$61,$B$73,$B$85)</f>
        <v>57.609909872000003</v>
      </c>
      <c r="D37" s="61">
        <f>+MAX($B$37,$B$49,$B$61,$B$73,$B$85)</f>
        <v>65.920876723000006</v>
      </c>
      <c r="E37" s="22">
        <f t="shared" si="0"/>
        <v>8.3109668510000034</v>
      </c>
      <c r="G37" s="61"/>
      <c r="H37" s="22"/>
    </row>
    <row r="38" spans="1:8" x14ac:dyDescent="0.2">
      <c r="A38" s="2">
        <v>41548</v>
      </c>
      <c r="B38" s="16">
        <v>56.140664594</v>
      </c>
      <c r="C38" s="61">
        <f>+MIN($B$38,$B$50,$B$62,$B$74,$B$86)</f>
        <v>56.140664594</v>
      </c>
      <c r="D38" s="61">
        <f>+MAX($B$38,$B$50,$B$62,$B$74,$B$86)</f>
        <v>64.829659346</v>
      </c>
      <c r="E38" s="22">
        <f t="shared" si="0"/>
        <v>8.6889947519999993</v>
      </c>
      <c r="G38" s="61"/>
      <c r="H38" s="22"/>
    </row>
    <row r="39" spans="1:8" x14ac:dyDescent="0.2">
      <c r="A39" s="2">
        <v>41579</v>
      </c>
      <c r="B39" s="16">
        <v>56.002136743999998</v>
      </c>
      <c r="C39" s="61">
        <f>+MIN($B$39,$B$51,$B$63,$B$75,$B$87)</f>
        <v>56.002136743999998</v>
      </c>
      <c r="D39" s="61">
        <f>+MAX($B$39,$B$51,$B$63,$B$75,$B$87)</f>
        <v>63.056959943000003</v>
      </c>
      <c r="E39" s="22">
        <f t="shared" si="0"/>
        <v>7.0548231990000048</v>
      </c>
      <c r="G39" s="61"/>
      <c r="H39" s="22"/>
    </row>
    <row r="40" spans="1:8" x14ac:dyDescent="0.2">
      <c r="A40" s="2">
        <v>41609</v>
      </c>
      <c r="B40" s="16">
        <v>55.985081747000002</v>
      </c>
      <c r="C40" s="61">
        <f>+MIN($B$40,$B$52,$B$64,$B$76,$B$88)</f>
        <v>55.985081747000002</v>
      </c>
      <c r="D40" s="61">
        <f>+MAX($B$40,$B$52,$B$64,$B$76,$B$88)</f>
        <v>65.525846454000003</v>
      </c>
      <c r="E40" s="22">
        <f t="shared" si="0"/>
        <v>9.540764707000001</v>
      </c>
      <c r="G40" s="61"/>
      <c r="H40" s="22"/>
    </row>
    <row r="41" spans="1:8" x14ac:dyDescent="0.2">
      <c r="A41" s="2">
        <v>41640</v>
      </c>
      <c r="B41" s="16">
        <v>54.897435981999998</v>
      </c>
      <c r="C41" s="61">
        <f>+MIN($B$29,$B$41,$B$53,$B$65,$B$77)</f>
        <v>54.897435981999998</v>
      </c>
      <c r="D41" s="61">
        <f>+MAX($B$29,$B$41,$B$53,$B$65,$B$77)</f>
        <v>65.049728482999996</v>
      </c>
      <c r="E41" s="22">
        <f t="shared" si="0"/>
        <v>10.152292500999998</v>
      </c>
      <c r="G41" s="61"/>
      <c r="H41" s="22"/>
    </row>
    <row r="42" spans="1:8" x14ac:dyDescent="0.2">
      <c r="A42" s="2">
        <v>41671</v>
      </c>
      <c r="B42" s="16">
        <v>56.469029079000002</v>
      </c>
      <c r="C42" s="61">
        <f>+MIN($B$30,$B$42,$B$54,$B$66,$B$78)</f>
        <v>56.469029079000002</v>
      </c>
      <c r="D42" s="61">
        <f>+MAX($B$30,$B$42,$B$54,$B$66,$B$78)</f>
        <v>64.594994013000004</v>
      </c>
      <c r="E42" s="22">
        <f t="shared" si="0"/>
        <v>8.1259649340000024</v>
      </c>
      <c r="G42" s="61"/>
      <c r="H42" s="22"/>
    </row>
    <row r="43" spans="1:8" x14ac:dyDescent="0.2">
      <c r="A43" s="2">
        <v>41699</v>
      </c>
      <c r="B43" s="16">
        <v>57.005357973000002</v>
      </c>
      <c r="C43" s="61">
        <f>+MIN($B$31,$B$43,$B$55,$B$67,$B$79)</f>
        <v>57.005357973000002</v>
      </c>
      <c r="D43" s="61">
        <f>+MAX($B$31,$B$43,$B$55,$B$67,$B$79)</f>
        <v>65.552945804000004</v>
      </c>
      <c r="E43" s="22">
        <f t="shared" si="0"/>
        <v>8.5475878310000013</v>
      </c>
      <c r="G43" s="61"/>
      <c r="H43" s="22"/>
    </row>
    <row r="44" spans="1:8" x14ac:dyDescent="0.2">
      <c r="A44" s="2">
        <v>41730</v>
      </c>
      <c r="B44" s="16">
        <v>58.307638840000003</v>
      </c>
      <c r="C44" s="61">
        <f>+MIN($B$32,$B$44,$B$56,$B$68,$B$80)</f>
        <v>58.171436417999999</v>
      </c>
      <c r="D44" s="61">
        <f>+MAX($B$32,$B$44,$B$56,$B$68,$B$80)</f>
        <v>66.797361897000002</v>
      </c>
      <c r="E44" s="22">
        <f t="shared" si="0"/>
        <v>8.6259254790000028</v>
      </c>
      <c r="G44" s="61"/>
      <c r="H44" s="22"/>
    </row>
    <row r="45" spans="1:8" x14ac:dyDescent="0.2">
      <c r="A45" s="2">
        <v>41760</v>
      </c>
      <c r="B45" s="16">
        <v>58.73224029</v>
      </c>
      <c r="C45" s="61">
        <f>+MIN($B$33,$B$45,$B$57,$B$69,$B$81)</f>
        <v>57.993044619000003</v>
      </c>
      <c r="D45" s="61">
        <f>+MAX($B$33,$B$45,$B$57,$B$69,$B$81)</f>
        <v>65.797683989000006</v>
      </c>
      <c r="E45" s="22">
        <f t="shared" si="0"/>
        <v>7.8046393700000039</v>
      </c>
      <c r="G45" s="61"/>
      <c r="H45" s="22"/>
    </row>
    <row r="46" spans="1:8" x14ac:dyDescent="0.2">
      <c r="A46" s="2">
        <v>41791</v>
      </c>
      <c r="B46" s="16">
        <v>57.204176343</v>
      </c>
      <c r="C46" s="61">
        <f>+MIN($B$34,$B$46,$B$58,$B$70,$B$82)</f>
        <v>56.343992556000003</v>
      </c>
      <c r="D46" s="61">
        <f>+MAX($B$34,$B$46,$B$58,$B$70,$B$82)</f>
        <v>65.841252902999997</v>
      </c>
      <c r="E46" s="22">
        <f t="shared" si="0"/>
        <v>9.4972603469999939</v>
      </c>
      <c r="G46" s="61"/>
      <c r="H46" s="22"/>
    </row>
    <row r="47" spans="1:8" x14ac:dyDescent="0.2">
      <c r="A47" s="2">
        <v>41821</v>
      </c>
      <c r="B47" s="16">
        <v>58.204012480000003</v>
      </c>
      <c r="C47" s="61">
        <f>+MIN($B$35,$B$47,$B$59,$B$71,$B$83)</f>
        <v>57.229009578000003</v>
      </c>
      <c r="D47" s="61">
        <f>+MAX($B$35,$B$47,$B$59,$B$71,$B$83)</f>
        <v>64.791727636000005</v>
      </c>
      <c r="E47" s="22">
        <f t="shared" si="0"/>
        <v>7.5627180580000015</v>
      </c>
      <c r="G47" s="61"/>
      <c r="H47" s="22"/>
    </row>
    <row r="48" spans="1:8" x14ac:dyDescent="0.2">
      <c r="A48" s="2">
        <v>41852</v>
      </c>
      <c r="B48" s="16">
        <v>58.827069231000003</v>
      </c>
      <c r="C48" s="61">
        <f>+MIN($B$36,$B$48,$B$60,$B$72,$B$84)</f>
        <v>57.711898046000002</v>
      </c>
      <c r="D48" s="61">
        <f>+MAX($B$36,$B$48,$B$60,$B$72,$B$84)</f>
        <v>65.673728397999994</v>
      </c>
      <c r="E48" s="22">
        <f t="shared" si="0"/>
        <v>7.9618303519999927</v>
      </c>
      <c r="G48" s="61"/>
      <c r="H48" s="22"/>
    </row>
    <row r="49" spans="1:8" x14ac:dyDescent="0.2">
      <c r="A49" s="2">
        <v>41883</v>
      </c>
      <c r="B49" s="16">
        <v>58.425410262</v>
      </c>
      <c r="C49" s="61">
        <f>+MIN($B$37,$B$49,$B$61,$B$73,$B$85)</f>
        <v>57.609909872000003</v>
      </c>
      <c r="D49" s="61">
        <f>+MAX($B$37,$B$49,$B$61,$B$73,$B$85)</f>
        <v>65.920876723000006</v>
      </c>
      <c r="E49" s="22">
        <f t="shared" si="0"/>
        <v>8.3109668510000034</v>
      </c>
      <c r="G49" s="61"/>
      <c r="H49" s="22"/>
    </row>
    <row r="50" spans="1:8" x14ac:dyDescent="0.2">
      <c r="A50" s="2">
        <v>41913</v>
      </c>
      <c r="B50" s="16">
        <v>59.071160358</v>
      </c>
      <c r="C50" s="61">
        <f>+MIN($B$38,$B$50,$B$62,$B$74,$B$86)</f>
        <v>56.140664594</v>
      </c>
      <c r="D50" s="61">
        <f>+MAX($B$38,$B$50,$B$62,$B$74,$B$86)</f>
        <v>64.829659346</v>
      </c>
      <c r="E50" s="22">
        <f t="shared" si="0"/>
        <v>8.6889947519999993</v>
      </c>
      <c r="G50" s="61"/>
      <c r="H50" s="22"/>
    </row>
    <row r="51" spans="1:8" x14ac:dyDescent="0.2">
      <c r="A51" s="2">
        <v>41944</v>
      </c>
      <c r="B51" s="16">
        <v>57.273084861999997</v>
      </c>
      <c r="C51" s="61">
        <f>+MIN($B$39,$B$51,$B$63,$B$75,$B$87)</f>
        <v>56.002136743999998</v>
      </c>
      <c r="D51" s="61">
        <f>+MAX($B$39,$B$51,$B$63,$B$75,$B$87)</f>
        <v>63.056959943000003</v>
      </c>
      <c r="E51" s="22">
        <f t="shared" si="0"/>
        <v>7.0548231990000048</v>
      </c>
      <c r="G51" s="61"/>
      <c r="H51" s="22"/>
    </row>
    <row r="52" spans="1:8" x14ac:dyDescent="0.2">
      <c r="A52" s="2">
        <v>41974</v>
      </c>
      <c r="B52" s="16">
        <v>58.914228442000002</v>
      </c>
      <c r="C52" s="61">
        <f>+MIN($B$40,$B$52,$B$64,$B$76,$B$88)</f>
        <v>55.985081747000002</v>
      </c>
      <c r="D52" s="61">
        <f>+MAX($B$40,$B$52,$B$64,$B$76,$B$88)</f>
        <v>65.525846454000003</v>
      </c>
      <c r="E52" s="22">
        <f t="shared" si="0"/>
        <v>9.540764707000001</v>
      </c>
      <c r="G52" s="61"/>
      <c r="H52" s="22"/>
    </row>
    <row r="53" spans="1:8" x14ac:dyDescent="0.2">
      <c r="A53" s="2">
        <v>42005</v>
      </c>
      <c r="B53" s="16">
        <v>57.012223722000002</v>
      </c>
      <c r="C53" s="61">
        <f>+MIN($B$29,$B$41,$B$53,$B$65,$B$77)</f>
        <v>54.897435981999998</v>
      </c>
      <c r="D53" s="61">
        <f>+MAX($B$29,$B$41,$B$53,$B$65,$B$77)</f>
        <v>65.049728482999996</v>
      </c>
      <c r="E53" s="22">
        <f t="shared" si="0"/>
        <v>10.152292500999998</v>
      </c>
      <c r="G53" s="61"/>
      <c r="H53" s="22"/>
    </row>
    <row r="54" spans="1:8" x14ac:dyDescent="0.2">
      <c r="A54" s="2">
        <v>42036</v>
      </c>
      <c r="B54" s="16">
        <v>58.939040800999997</v>
      </c>
      <c r="C54" s="61">
        <f>+MIN($B$30,$B$42,$B$54,$B$66,$B$78)</f>
        <v>56.469029079000002</v>
      </c>
      <c r="D54" s="61">
        <f>+MAX($B$30,$B$42,$B$54,$B$66,$B$78)</f>
        <v>64.594994013000004</v>
      </c>
      <c r="E54" s="22">
        <f t="shared" si="0"/>
        <v>8.1259649340000024</v>
      </c>
      <c r="G54" s="61"/>
      <c r="H54" s="22"/>
    </row>
    <row r="55" spans="1:8" x14ac:dyDescent="0.2">
      <c r="A55" s="2">
        <v>42064</v>
      </c>
      <c r="B55" s="16">
        <v>60.580342825000002</v>
      </c>
      <c r="C55" s="61">
        <f>+MIN($B$31,$B$43,$B$55,$B$67,$B$79)</f>
        <v>57.005357973000002</v>
      </c>
      <c r="D55" s="61">
        <f>+MAX($B$31,$B$43,$B$55,$B$67,$B$79)</f>
        <v>65.552945804000004</v>
      </c>
      <c r="E55" s="22">
        <f t="shared" si="0"/>
        <v>8.5475878310000013</v>
      </c>
      <c r="G55" s="61"/>
      <c r="H55" s="22"/>
    </row>
    <row r="56" spans="1:8" x14ac:dyDescent="0.2">
      <c r="A56" s="2">
        <v>42095</v>
      </c>
      <c r="B56" s="16">
        <v>62.895073238000002</v>
      </c>
      <c r="C56" s="61">
        <f>+MIN($B$32,$B$44,$B$56,$B$68,$B$80)</f>
        <v>58.171436417999999</v>
      </c>
      <c r="D56" s="61">
        <f>+MAX($B$32,$B$44,$B$56,$B$68,$B$80)</f>
        <v>66.797361897000002</v>
      </c>
      <c r="E56" s="22">
        <f t="shared" si="0"/>
        <v>8.6259254790000028</v>
      </c>
      <c r="G56" s="61"/>
      <c r="H56" s="22"/>
    </row>
    <row r="57" spans="1:8" x14ac:dyDescent="0.2">
      <c r="A57" s="2">
        <v>42125</v>
      </c>
      <c r="B57" s="16">
        <v>61.809778240999997</v>
      </c>
      <c r="C57" s="61">
        <f>+MIN($B$33,$B$45,$B$57,$B$69,$B$81)</f>
        <v>57.993044619000003</v>
      </c>
      <c r="D57" s="61">
        <f>+MAX($B$33,$B$45,$B$57,$B$69,$B$81)</f>
        <v>65.797683989000006</v>
      </c>
      <c r="E57" s="22">
        <f t="shared" si="0"/>
        <v>7.8046393700000039</v>
      </c>
      <c r="G57" s="61"/>
      <c r="H57" s="22"/>
    </row>
    <row r="58" spans="1:8" x14ac:dyDescent="0.2">
      <c r="A58" s="2">
        <v>42156</v>
      </c>
      <c r="B58" s="16">
        <v>60.778735806999997</v>
      </c>
      <c r="C58" s="61">
        <f>+MIN($B$34,$B$46,$B$58,$B$70,$B$82)</f>
        <v>56.343992556000003</v>
      </c>
      <c r="D58" s="61">
        <f>+MAX($B$34,$B$46,$B$58,$B$70,$B$82)</f>
        <v>65.841252902999997</v>
      </c>
      <c r="E58" s="22">
        <f t="shared" si="0"/>
        <v>9.4972603469999939</v>
      </c>
      <c r="G58" s="61"/>
      <c r="H58" s="22"/>
    </row>
    <row r="59" spans="1:8" x14ac:dyDescent="0.2">
      <c r="A59" s="2">
        <v>42186</v>
      </c>
      <c r="B59" s="16">
        <v>61.271225401000002</v>
      </c>
      <c r="C59" s="61">
        <f>+MIN($B$35,$B$47,$B$59,$B$71,$B$83)</f>
        <v>57.229009578000003</v>
      </c>
      <c r="D59" s="61">
        <f>+MAX($B$35,$B$47,$B$59,$B$71,$B$83)</f>
        <v>64.791727636000005</v>
      </c>
      <c r="E59" s="22">
        <f t="shared" si="0"/>
        <v>7.5627180580000015</v>
      </c>
      <c r="G59" s="61"/>
      <c r="H59" s="22"/>
    </row>
    <row r="60" spans="1:8" x14ac:dyDescent="0.2">
      <c r="A60" s="2">
        <v>42217</v>
      </c>
      <c r="B60" s="16">
        <v>62.785689619999999</v>
      </c>
      <c r="C60" s="61">
        <f>+MIN($B$36,$B$48,$B$60,$B$72,$B$84)</f>
        <v>57.711898046000002</v>
      </c>
      <c r="D60" s="61">
        <f>+MAX($B$36,$B$48,$B$60,$B$72,$B$84)</f>
        <v>65.673728397999994</v>
      </c>
      <c r="E60" s="22">
        <f t="shared" si="0"/>
        <v>7.9618303519999927</v>
      </c>
      <c r="G60" s="61"/>
      <c r="H60" s="22"/>
    </row>
    <row r="61" spans="1:8" x14ac:dyDescent="0.2">
      <c r="A61" s="2">
        <v>42248</v>
      </c>
      <c r="B61" s="16">
        <v>63.572972075999999</v>
      </c>
      <c r="C61" s="61">
        <f>+MIN($B$37,$B$49,$B$61,$B$73,$B$85)</f>
        <v>57.609909872000003</v>
      </c>
      <c r="D61" s="61">
        <f>+MAX($B$37,$B$49,$B$61,$B$73,$B$85)</f>
        <v>65.920876723000006</v>
      </c>
      <c r="E61" s="22">
        <f t="shared" si="0"/>
        <v>8.3109668510000034</v>
      </c>
      <c r="G61" s="61"/>
      <c r="H61" s="22"/>
    </row>
    <row r="62" spans="1:8" x14ac:dyDescent="0.2">
      <c r="A62" s="2">
        <v>42278</v>
      </c>
      <c r="B62" s="16">
        <v>64.393768868999999</v>
      </c>
      <c r="C62" s="61">
        <f>+MIN($B$38,$B$50,$B$62,$B$74,$B$86)</f>
        <v>56.140664594</v>
      </c>
      <c r="D62" s="61">
        <f>+MAX($B$38,$B$50,$B$62,$B$74,$B$86)</f>
        <v>64.829659346</v>
      </c>
      <c r="E62" s="22">
        <f t="shared" si="0"/>
        <v>8.6889947519999993</v>
      </c>
      <c r="G62" s="61"/>
      <c r="H62" s="22"/>
    </row>
    <row r="63" spans="1:8" x14ac:dyDescent="0.2">
      <c r="A63" s="2">
        <v>42309</v>
      </c>
      <c r="B63" s="16">
        <v>62.494545660999997</v>
      </c>
      <c r="C63" s="61">
        <f>+MIN($B$39,$B$51,$B$63,$B$75,$B$87)</f>
        <v>56.002136743999998</v>
      </c>
      <c r="D63" s="61">
        <f>+MAX($B$39,$B$51,$B$63,$B$75,$B$87)</f>
        <v>63.056959943000003</v>
      </c>
      <c r="E63" s="22">
        <f t="shared" si="0"/>
        <v>7.0548231990000048</v>
      </c>
      <c r="G63" s="61"/>
      <c r="H63" s="22"/>
    </row>
    <row r="64" spans="1:8" x14ac:dyDescent="0.2">
      <c r="A64" s="2">
        <v>42339</v>
      </c>
      <c r="B64" s="16">
        <v>65.525846454000003</v>
      </c>
      <c r="C64" s="61">
        <f>+MIN($B$40,$B$52,$B$64,$B$76,$B$88)</f>
        <v>55.985081747000002</v>
      </c>
      <c r="D64" s="61">
        <f>+MAX($B$40,$B$52,$B$64,$B$76,$B$88)</f>
        <v>65.525846454000003</v>
      </c>
      <c r="E64" s="22">
        <f t="shared" si="0"/>
        <v>9.540764707000001</v>
      </c>
      <c r="G64" s="61"/>
      <c r="H64" s="22"/>
    </row>
    <row r="65" spans="1:8" x14ac:dyDescent="0.2">
      <c r="A65" s="2">
        <v>42370</v>
      </c>
      <c r="B65" s="16">
        <v>63.638150566999997</v>
      </c>
      <c r="C65" s="61">
        <f>+MIN($B$29,$B$41,$B$53,$B$65,$B$77)</f>
        <v>54.897435981999998</v>
      </c>
      <c r="D65" s="61">
        <f>+MAX($B$29,$B$41,$B$53,$B$65,$B$77)</f>
        <v>65.049728482999996</v>
      </c>
      <c r="E65" s="22">
        <f t="shared" si="0"/>
        <v>10.152292500999998</v>
      </c>
      <c r="G65" s="61"/>
      <c r="H65" s="22"/>
    </row>
    <row r="66" spans="1:8" x14ac:dyDescent="0.2">
      <c r="A66" s="2">
        <v>42401</v>
      </c>
      <c r="B66" s="16">
        <v>64.594994013000004</v>
      </c>
      <c r="C66" s="61">
        <f>+MIN($B$30,$B$42,$B$54,$B$66,$B$78)</f>
        <v>56.469029079000002</v>
      </c>
      <c r="D66" s="61">
        <f>+MAX($B$30,$B$42,$B$54,$B$66,$B$78)</f>
        <v>64.594994013000004</v>
      </c>
      <c r="E66" s="22">
        <f t="shared" si="0"/>
        <v>8.1259649340000024</v>
      </c>
      <c r="G66" s="61"/>
      <c r="H66" s="22"/>
    </row>
    <row r="67" spans="1:8" x14ac:dyDescent="0.2">
      <c r="A67" s="2">
        <v>42430</v>
      </c>
      <c r="B67" s="16">
        <v>65.552945804000004</v>
      </c>
      <c r="C67" s="61">
        <f>+MIN($B$31,$B$43,$B$55,$B$67,$B$79)</f>
        <v>57.005357973000002</v>
      </c>
      <c r="D67" s="61">
        <f>+MAX($B$31,$B$43,$B$55,$B$67,$B$79)</f>
        <v>65.552945804000004</v>
      </c>
      <c r="E67" s="22">
        <f t="shared" si="0"/>
        <v>8.5475878310000013</v>
      </c>
      <c r="G67" s="61"/>
      <c r="H67" s="22"/>
    </row>
    <row r="68" spans="1:8" x14ac:dyDescent="0.2">
      <c r="A68" s="2">
        <v>42461</v>
      </c>
      <c r="B68" s="16">
        <v>66.797361897000002</v>
      </c>
      <c r="C68" s="61">
        <f>+MIN($B$32,$B$44,$B$56,$B$68,$B$80)</f>
        <v>58.171436417999999</v>
      </c>
      <c r="D68" s="61">
        <f>+MAX($B$32,$B$44,$B$56,$B$68,$B$80)</f>
        <v>66.797361897000002</v>
      </c>
      <c r="E68" s="22">
        <f t="shared" si="0"/>
        <v>8.6259254790000028</v>
      </c>
      <c r="G68" s="61"/>
      <c r="H68" s="22"/>
    </row>
    <row r="69" spans="1:8" x14ac:dyDescent="0.2">
      <c r="A69" s="2">
        <v>42491</v>
      </c>
      <c r="B69" s="16">
        <v>65.797683989000006</v>
      </c>
      <c r="C69" s="61">
        <f>+MIN($B$33,$B$45,$B$57,$B$69,$B$81)</f>
        <v>57.993044619000003</v>
      </c>
      <c r="D69" s="61">
        <f>+MAX($B$33,$B$45,$B$57,$B$69,$B$81)</f>
        <v>65.797683989000006</v>
      </c>
      <c r="E69" s="22">
        <f t="shared" si="0"/>
        <v>7.8046393700000039</v>
      </c>
      <c r="G69" s="61"/>
      <c r="H69" s="22"/>
    </row>
    <row r="70" spans="1:8" x14ac:dyDescent="0.2">
      <c r="A70" s="2">
        <v>42522</v>
      </c>
      <c r="B70" s="16">
        <v>65.841252902999997</v>
      </c>
      <c r="C70" s="61">
        <f>+MIN($B$34,$B$46,$B$58,$B$70,$B$82)</f>
        <v>56.343992556000003</v>
      </c>
      <c r="D70" s="61">
        <f>+MAX($B$34,$B$46,$B$58,$B$70,$B$82)</f>
        <v>65.841252902999997</v>
      </c>
      <c r="E70" s="22">
        <f t="shared" si="0"/>
        <v>9.4972603469999939</v>
      </c>
      <c r="G70" s="61"/>
      <c r="H70" s="22"/>
    </row>
    <row r="71" spans="1:8" x14ac:dyDescent="0.2">
      <c r="A71" s="2">
        <v>42552</v>
      </c>
      <c r="B71" s="16">
        <v>64.791727636000005</v>
      </c>
      <c r="C71" s="61">
        <f>+MIN($B$35,$B$47,$B$59,$B$71,$B$83)</f>
        <v>57.229009578000003</v>
      </c>
      <c r="D71" s="61">
        <f>+MAX($B$35,$B$47,$B$59,$B$71,$B$83)</f>
        <v>64.791727636000005</v>
      </c>
      <c r="E71" s="22">
        <f t="shared" si="0"/>
        <v>7.5627180580000015</v>
      </c>
      <c r="G71" s="61"/>
      <c r="H71" s="22"/>
    </row>
    <row r="72" spans="1:8" x14ac:dyDescent="0.2">
      <c r="A72" s="2">
        <v>42583</v>
      </c>
      <c r="B72" s="16">
        <v>65.673728397999994</v>
      </c>
      <c r="C72" s="61">
        <f>+MIN($B$36,$B$48,$B$60,$B$72,$B$84)</f>
        <v>57.711898046000002</v>
      </c>
      <c r="D72" s="61">
        <f>+MAX($B$36,$B$48,$B$60,$B$72,$B$84)</f>
        <v>65.673728397999994</v>
      </c>
      <c r="E72" s="22">
        <f t="shared" si="0"/>
        <v>7.9618303519999927</v>
      </c>
      <c r="G72" s="61"/>
      <c r="H72" s="22"/>
    </row>
    <row r="73" spans="1:8" x14ac:dyDescent="0.2">
      <c r="A73" s="2">
        <v>42614</v>
      </c>
      <c r="B73" s="16">
        <v>65.920876723000006</v>
      </c>
      <c r="C73" s="61">
        <f>+MIN($B$37,$B$49,$B$61,$B$73,$B$85)</f>
        <v>57.609909872000003</v>
      </c>
      <c r="D73" s="61">
        <f>+MAX($B$37,$B$49,$B$61,$B$73,$B$85)</f>
        <v>65.920876723000006</v>
      </c>
      <c r="E73" s="22">
        <f t="shared" si="0"/>
        <v>8.3109668510000034</v>
      </c>
      <c r="G73" s="61"/>
      <c r="H73" s="22"/>
    </row>
    <row r="74" spans="1:8" x14ac:dyDescent="0.2">
      <c r="A74" s="2">
        <v>42644</v>
      </c>
      <c r="B74" s="16">
        <v>64.829659346</v>
      </c>
      <c r="C74" s="61">
        <f>+MIN($B$38,$B$50,$B$62,$B$74,$B$86)</f>
        <v>56.140664594</v>
      </c>
      <c r="D74" s="61">
        <f>+MAX($B$38,$B$50,$B$62,$B$74,$B$86)</f>
        <v>64.829659346</v>
      </c>
      <c r="E74" s="22">
        <f t="shared" si="0"/>
        <v>8.6889947519999993</v>
      </c>
      <c r="G74" s="61"/>
      <c r="H74" s="22"/>
    </row>
    <row r="75" spans="1:8" x14ac:dyDescent="0.2">
      <c r="A75" s="2">
        <v>42675</v>
      </c>
      <c r="B75" s="16">
        <v>63.056959943000003</v>
      </c>
      <c r="C75" s="61">
        <f>+MIN($B$39,$B$51,$B$63,$B$75,$B$87)</f>
        <v>56.002136743999998</v>
      </c>
      <c r="D75" s="61">
        <f>+MAX($B$39,$B$51,$B$63,$B$75,$B$87)</f>
        <v>63.056959943000003</v>
      </c>
      <c r="E75" s="22">
        <f t="shared" si="0"/>
        <v>7.0548231990000048</v>
      </c>
      <c r="G75" s="61"/>
      <c r="H75" s="22"/>
    </row>
    <row r="76" spans="1:8" x14ac:dyDescent="0.2">
      <c r="A76" s="2">
        <v>42705</v>
      </c>
      <c r="B76" s="16">
        <v>65.072558715</v>
      </c>
      <c r="C76" s="61">
        <f>+MIN($B$40,$B$52,$B$64,$B$76,$B$88)</f>
        <v>55.985081747000002</v>
      </c>
      <c r="D76" s="61">
        <f>+MAX($B$40,$B$52,$B$64,$B$76,$B$88)</f>
        <v>65.525846454000003</v>
      </c>
      <c r="E76" s="22">
        <f t="shared" si="0"/>
        <v>9.540764707000001</v>
      </c>
      <c r="G76" s="61"/>
      <c r="H76" s="22"/>
    </row>
    <row r="77" spans="1:8" x14ac:dyDescent="0.2">
      <c r="A77" s="2">
        <v>42736</v>
      </c>
      <c r="B77" s="16">
        <v>65.049728482999996</v>
      </c>
      <c r="C77" s="61">
        <f>+MIN($B$29,$B$41,$B$53,$B$65,$B$77)</f>
        <v>54.897435981999998</v>
      </c>
      <c r="D77" s="61">
        <f>+MAX($B$29,$B$41,$B$53,$B$65,$B$77)</f>
        <v>65.049728482999996</v>
      </c>
      <c r="E77" s="22">
        <f t="shared" si="0"/>
        <v>10.152292500999998</v>
      </c>
      <c r="G77" s="61"/>
      <c r="H77" s="22"/>
    </row>
    <row r="78" spans="1:8" x14ac:dyDescent="0.2">
      <c r="A78" s="2">
        <v>42767</v>
      </c>
      <c r="B78" s="16">
        <v>63.830187039000002</v>
      </c>
      <c r="C78" s="61">
        <f>+MIN($B$30,$B$42,$B$54,$B$66,$B$78)</f>
        <v>56.469029079000002</v>
      </c>
      <c r="D78" s="61">
        <f>+MAX($B$30,$B$42,$B$54,$B$66,$B$78)</f>
        <v>64.594994013000004</v>
      </c>
      <c r="E78" s="22">
        <f t="shared" si="0"/>
        <v>8.1259649340000024</v>
      </c>
      <c r="G78" s="61"/>
      <c r="H78" s="22"/>
    </row>
    <row r="79" spans="1:8" x14ac:dyDescent="0.2">
      <c r="A79" s="2">
        <v>42795</v>
      </c>
      <c r="B79" s="16">
        <v>65.549307194999997</v>
      </c>
      <c r="C79" s="61">
        <f>+MIN($B$31,$B$43,$B$55,$B$67,$B$79)</f>
        <v>57.005357973000002</v>
      </c>
      <c r="D79" s="61">
        <f>+MAX($B$31,$B$43,$B$55,$B$67,$B$79)</f>
        <v>65.552945804000004</v>
      </c>
      <c r="E79" s="22">
        <f t="shared" si="0"/>
        <v>8.5475878310000013</v>
      </c>
      <c r="G79" s="61"/>
      <c r="H79" s="22"/>
    </row>
    <row r="80" spans="1:8" x14ac:dyDescent="0.2">
      <c r="A80" s="2">
        <v>42826</v>
      </c>
      <c r="B80" s="16">
        <v>64.673790202999996</v>
      </c>
      <c r="C80" s="61">
        <f>+MIN($B$32,$B$44,$B$56,$B$68,$B$80)</f>
        <v>58.171436417999999</v>
      </c>
      <c r="D80" s="61">
        <f>+MAX($B$32,$B$44,$B$56,$B$68,$B$80)</f>
        <v>66.797361897000002</v>
      </c>
      <c r="E80" s="22">
        <f t="shared" si="0"/>
        <v>8.6259254790000028</v>
      </c>
      <c r="G80" s="61"/>
      <c r="H80" s="22"/>
    </row>
    <row r="81" spans="1:8" x14ac:dyDescent="0.2">
      <c r="A81" s="2">
        <v>42856</v>
      </c>
      <c r="B81" s="16">
        <v>63.454236098000003</v>
      </c>
      <c r="C81" s="61">
        <f>+MIN($B$33,$B$45,$B$57,$B$69,$B$81)</f>
        <v>57.993044619000003</v>
      </c>
      <c r="D81" s="61">
        <f>+MAX($B$33,$B$45,$B$57,$B$69,$B$81)</f>
        <v>65.797683989000006</v>
      </c>
      <c r="E81" s="22">
        <f t="shared" si="0"/>
        <v>7.8046393700000039</v>
      </c>
      <c r="G81" s="61"/>
      <c r="H81" s="22"/>
    </row>
    <row r="82" spans="1:8" x14ac:dyDescent="0.2">
      <c r="A82" s="2">
        <v>42887</v>
      </c>
      <c r="B82" s="16">
        <v>63.262070966000003</v>
      </c>
      <c r="C82" s="61">
        <f>+MIN($B$34,$B$46,$B$58,$B$70,$B$82)</f>
        <v>56.343992556000003</v>
      </c>
      <c r="D82" s="61">
        <f>+MAX($B$34,$B$46,$B$58,$B$70,$B$82)</f>
        <v>65.841252902999997</v>
      </c>
      <c r="E82" s="22">
        <f t="shared" si="0"/>
        <v>9.4972603469999939</v>
      </c>
      <c r="G82" s="61"/>
      <c r="H82" s="22"/>
    </row>
    <row r="83" spans="1:8" x14ac:dyDescent="0.2">
      <c r="A83" s="2">
        <v>42917</v>
      </c>
      <c r="B83" s="16">
        <v>63.070294384999997</v>
      </c>
      <c r="C83" s="61">
        <f>+MIN($B$35,$B$47,$B$59,$B$71,$B$83)</f>
        <v>57.229009578000003</v>
      </c>
      <c r="D83" s="61">
        <f>+MAX($B$35,$B$47,$B$59,$B$71,$B$83)</f>
        <v>64.791727636000005</v>
      </c>
      <c r="E83" s="22">
        <f t="shared" si="0"/>
        <v>7.5627180580000015</v>
      </c>
      <c r="G83" s="61"/>
      <c r="H83" s="22"/>
    </row>
    <row r="84" spans="1:8" x14ac:dyDescent="0.2">
      <c r="A84" s="2">
        <v>42948</v>
      </c>
      <c r="B84" s="16">
        <v>63.271307489999998</v>
      </c>
      <c r="C84" s="61">
        <f>+MIN($B$36,$B$48,$B$60,$B$72,$B$84)</f>
        <v>57.711898046000002</v>
      </c>
      <c r="D84" s="61">
        <f>+MAX($B$36,$B$48,$B$60,$B$72,$B$84)</f>
        <v>65.673728397999994</v>
      </c>
      <c r="E84" s="22">
        <f t="shared" si="0"/>
        <v>7.9618303519999927</v>
      </c>
      <c r="G84" s="61"/>
      <c r="H84" s="22"/>
    </row>
    <row r="85" spans="1:8" x14ac:dyDescent="0.2">
      <c r="A85" s="2">
        <v>42979</v>
      </c>
      <c r="B85" s="16">
        <v>62.939251886999998</v>
      </c>
      <c r="C85" s="61">
        <f>+MIN($B$37,$B$49,$B$61,$B$73,$B$85)</f>
        <v>57.609909872000003</v>
      </c>
      <c r="D85" s="61">
        <f>+MAX($B$37,$B$49,$B$61,$B$73,$B$85)</f>
        <v>65.920876723000006</v>
      </c>
      <c r="E85" s="22">
        <f t="shared" si="0"/>
        <v>8.3109668510000034</v>
      </c>
      <c r="G85" s="61"/>
      <c r="H85" s="22"/>
    </row>
    <row r="86" spans="1:8" x14ac:dyDescent="0.2">
      <c r="A86" s="2">
        <v>43009</v>
      </c>
      <c r="B86" s="16">
        <v>60.238595629999999</v>
      </c>
      <c r="C86" s="61">
        <f>+MIN($B$38,$B$50,$B$62,$B$74,$B$86)</f>
        <v>56.140664594</v>
      </c>
      <c r="D86" s="61">
        <f>+MAX($B$38,$B$50,$B$62,$B$74,$B$86)</f>
        <v>64.829659346</v>
      </c>
      <c r="E86" s="22">
        <f t="shared" si="0"/>
        <v>8.6889947519999993</v>
      </c>
      <c r="G86" s="61"/>
      <c r="H86" s="22"/>
    </row>
    <row r="87" spans="1:8" x14ac:dyDescent="0.2">
      <c r="A87" s="2">
        <v>43040</v>
      </c>
      <c r="B87" s="16">
        <v>60.327837076999998</v>
      </c>
      <c r="C87" s="61">
        <f>+MIN($B$39,$B$51,$B$63,$B$75,$B$87)</f>
        <v>56.002136743999998</v>
      </c>
      <c r="D87" s="61">
        <f>+MAX($B$39,$B$51,$B$63,$B$75,$B$87)</f>
        <v>63.056959943000003</v>
      </c>
      <c r="E87" s="22">
        <f t="shared" si="0"/>
        <v>7.0548231990000048</v>
      </c>
      <c r="G87" s="61"/>
      <c r="H87" s="22"/>
    </row>
    <row r="88" spans="1:8" x14ac:dyDescent="0.2">
      <c r="A88" s="2">
        <v>43070</v>
      </c>
      <c r="B88" s="16">
        <v>60.500602669000003</v>
      </c>
      <c r="C88" s="61">
        <f>+MIN($B$40,$B$52,$B$64,$B$76,$B$88)</f>
        <v>55.985081747000002</v>
      </c>
      <c r="D88" s="61">
        <f>+MAX($B$40,$B$52,$B$64,$B$76,$B$88)</f>
        <v>65.525846454000003</v>
      </c>
      <c r="E88" s="22">
        <f t="shared" si="0"/>
        <v>9.540764707000001</v>
      </c>
      <c r="G88" s="61"/>
      <c r="H88" s="22"/>
    </row>
    <row r="89" spans="1:8" x14ac:dyDescent="0.2">
      <c r="A89" s="2">
        <v>43101</v>
      </c>
      <c r="B89" s="16">
        <v>58.601716852000003</v>
      </c>
      <c r="C89" s="61">
        <f>+MIN($B$29,$B$41,$B$53,$B$65,$B$77)</f>
        <v>54.897435981999998</v>
      </c>
      <c r="D89" s="61">
        <f>+MAX($B$29,$B$41,$B$53,$B$65,$B$77)</f>
        <v>65.049728482999996</v>
      </c>
      <c r="E89" s="22">
        <f t="shared" si="0"/>
        <v>10.152292500999998</v>
      </c>
      <c r="G89" s="61"/>
      <c r="H89" s="22"/>
    </row>
    <row r="90" spans="1:8" x14ac:dyDescent="0.2">
      <c r="A90" s="2">
        <v>43132</v>
      </c>
      <c r="B90" s="16">
        <v>59.008810009999998</v>
      </c>
      <c r="C90" s="61">
        <f>+MIN($B$30,$B$42,$B$54,$B$66,$B$78)</f>
        <v>56.469029079000002</v>
      </c>
      <c r="D90" s="61">
        <f>+MAX($B$30,$B$42,$B$54,$B$66,$B$78)</f>
        <v>64.594994013000004</v>
      </c>
      <c r="E90" s="22">
        <f t="shared" si="0"/>
        <v>8.1259649340000024</v>
      </c>
      <c r="G90" s="61"/>
      <c r="H90" s="22"/>
    </row>
    <row r="91" spans="1:8" x14ac:dyDescent="0.2">
      <c r="A91" s="2">
        <v>43160</v>
      </c>
      <c r="B91" s="16">
        <v>59.602584643999997</v>
      </c>
      <c r="C91" s="61">
        <f>+MIN($B$31,$B$43,$B$55,$B$67,$B$79)</f>
        <v>57.005357973000002</v>
      </c>
      <c r="D91" s="61">
        <f>+MAX($B$31,$B$43,$B$55,$B$67,$B$79)</f>
        <v>65.552945804000004</v>
      </c>
      <c r="E91" s="22">
        <f t="shared" si="0"/>
        <v>8.5475878310000013</v>
      </c>
      <c r="G91" s="61"/>
      <c r="H91" s="22"/>
    </row>
    <row r="92" spans="1:8" x14ac:dyDescent="0.2">
      <c r="A92" s="2">
        <v>43191</v>
      </c>
      <c r="B92" s="16">
        <v>60.254786963000001</v>
      </c>
      <c r="C92" s="61">
        <f>+MIN($B$32,$B$44,$B$56,$B$68,$B$80)</f>
        <v>58.171436417999999</v>
      </c>
      <c r="D92" s="61">
        <f>+MAX($B$32,$B$44,$B$56,$B$68,$B$80)</f>
        <v>66.797361897000002</v>
      </c>
      <c r="E92" s="22">
        <f t="shared" si="0"/>
        <v>8.6259254790000028</v>
      </c>
      <c r="G92" s="61"/>
      <c r="H92" s="22"/>
    </row>
    <row r="93" spans="1:8" x14ac:dyDescent="0.2">
      <c r="A93" s="2">
        <v>43221</v>
      </c>
      <c r="B93" s="16">
        <v>59.386122753000002</v>
      </c>
      <c r="C93" s="61">
        <f>+MIN($B$33,$B$45,$B$57,$B$69,$B$81)</f>
        <v>57.993044619000003</v>
      </c>
      <c r="D93" s="61">
        <f>+MAX($B$33,$B$45,$B$57,$B$69,$B$81)</f>
        <v>65.797683989000006</v>
      </c>
      <c r="E93" s="22">
        <f t="shared" ref="E93:E112" si="1">D93-C93</f>
        <v>7.8046393700000039</v>
      </c>
      <c r="G93" s="61"/>
      <c r="H93" s="22"/>
    </row>
    <row r="94" spans="1:8" x14ac:dyDescent="0.2">
      <c r="A94" s="2">
        <v>43252</v>
      </c>
      <c r="B94" s="16">
        <v>59.094461815999999</v>
      </c>
      <c r="C94" s="61">
        <f>+MIN($B$34,$B$46,$B$58,$B$70,$B$82)</f>
        <v>56.343992556000003</v>
      </c>
      <c r="D94" s="61">
        <f>+MAX($B$34,$B$46,$B$58,$B$70,$B$82)</f>
        <v>65.841252902999997</v>
      </c>
      <c r="E94" s="22">
        <f t="shared" si="1"/>
        <v>9.4972603469999939</v>
      </c>
      <c r="G94" s="61"/>
      <c r="H94" s="22"/>
    </row>
    <row r="95" spans="1:8" x14ac:dyDescent="0.2">
      <c r="A95" s="2">
        <v>43282</v>
      </c>
      <c r="B95" s="16">
        <v>58.934736030000003</v>
      </c>
      <c r="C95" s="61">
        <f>+MIN($B$35,$B$47,$B$59,$B$71,$B$83)</f>
        <v>57.229009578000003</v>
      </c>
      <c r="D95" s="61">
        <f>+MAX($B$35,$B$47,$B$59,$B$71,$B$83)</f>
        <v>64.791727636000005</v>
      </c>
      <c r="E95" s="22">
        <f t="shared" si="1"/>
        <v>7.5627180580000015</v>
      </c>
      <c r="G95" s="61"/>
      <c r="H95" s="22"/>
    </row>
    <row r="96" spans="1:8" x14ac:dyDescent="0.2">
      <c r="A96" s="2">
        <v>43313</v>
      </c>
      <c r="B96" s="16">
        <v>59.249175885</v>
      </c>
      <c r="C96" s="61">
        <f>+MIN($B$36,$B$48,$B$60,$B$72,$B$84)</f>
        <v>57.711898046000002</v>
      </c>
      <c r="D96" s="61">
        <f>+MAX($B$36,$B$48,$B$60,$B$72,$B$84)</f>
        <v>65.673728397999994</v>
      </c>
      <c r="E96" s="22">
        <f t="shared" si="1"/>
        <v>7.9618303519999927</v>
      </c>
      <c r="G96" s="61"/>
      <c r="H96" s="22"/>
    </row>
    <row r="97" spans="1:8" x14ac:dyDescent="0.2">
      <c r="A97" s="2">
        <v>43344</v>
      </c>
      <c r="B97" s="16">
        <v>59.635407794999999</v>
      </c>
      <c r="C97" s="61">
        <f>+MIN($B$37,$B$49,$B$61,$B$73,$B$85)</f>
        <v>57.609909872000003</v>
      </c>
      <c r="D97" s="61">
        <f>+MAX($B$37,$B$49,$B$61,$B$73,$B$85)</f>
        <v>65.920876723000006</v>
      </c>
      <c r="E97" s="22">
        <f t="shared" si="1"/>
        <v>8.3109668510000034</v>
      </c>
      <c r="G97" s="61"/>
      <c r="H97" s="22"/>
    </row>
    <row r="98" spans="1:8" x14ac:dyDescent="0.2">
      <c r="A98" s="2">
        <v>43374</v>
      </c>
      <c r="B98" s="16">
        <v>59.646012874999997</v>
      </c>
      <c r="C98" s="61">
        <f>+MIN($B$38,$B$50,$B$62,$B$74,$B$86)</f>
        <v>56.140664594</v>
      </c>
      <c r="D98" s="61">
        <f>+MAX($B$38,$B$50,$B$62,$B$74,$B$86)</f>
        <v>64.829659346</v>
      </c>
      <c r="E98" s="22">
        <f t="shared" si="1"/>
        <v>8.6889947519999993</v>
      </c>
      <c r="G98" s="61"/>
      <c r="H98" s="22"/>
    </row>
    <row r="99" spans="1:8" x14ac:dyDescent="0.2">
      <c r="A99" s="2">
        <v>43405</v>
      </c>
      <c r="B99" s="16">
        <v>59.149416477000003</v>
      </c>
      <c r="C99" s="61">
        <f>+MIN($B$39,$B$51,$B$63,$B$75,$B$87)</f>
        <v>56.002136743999998</v>
      </c>
      <c r="D99" s="61">
        <f>+MAX($B$39,$B$51,$B$63,$B$75,$B$87)</f>
        <v>63.056959943000003</v>
      </c>
      <c r="E99" s="22">
        <f t="shared" si="1"/>
        <v>7.0548231990000048</v>
      </c>
      <c r="G99" s="61"/>
      <c r="H99" s="22"/>
    </row>
    <row r="100" spans="1:8" x14ac:dyDescent="0.2">
      <c r="A100" s="2">
        <v>43435</v>
      </c>
      <c r="B100" s="16">
        <v>60.990419011</v>
      </c>
      <c r="C100" s="61">
        <f>+MIN($B$40,$B$52,$B$64,$B$76,$B$88)</f>
        <v>55.985081747000002</v>
      </c>
      <c r="D100" s="61">
        <f>+MAX($B$40,$B$52,$B$64,$B$76,$B$88)</f>
        <v>65.525846454000003</v>
      </c>
      <c r="E100" s="22">
        <f t="shared" si="1"/>
        <v>9.540764707000001</v>
      </c>
      <c r="G100" s="61"/>
      <c r="H100" s="22"/>
    </row>
    <row r="101" spans="1:8" x14ac:dyDescent="0.2">
      <c r="A101" s="2">
        <v>43466</v>
      </c>
      <c r="B101" s="16">
        <v>59.061549431000003</v>
      </c>
      <c r="C101" s="61">
        <f>+MIN($B$29,$B$41,$B$53,$B$65,$B$77)</f>
        <v>54.897435981999998</v>
      </c>
      <c r="D101" s="22">
        <f>+MAX($B$29,$B$41,$B$53,$B$65,$B$77)</f>
        <v>65.049728482999996</v>
      </c>
      <c r="E101" s="22">
        <f t="shared" si="1"/>
        <v>10.152292500999998</v>
      </c>
      <c r="G101" s="61"/>
      <c r="H101" s="22"/>
    </row>
    <row r="102" spans="1:8" x14ac:dyDescent="0.2">
      <c r="A102" s="2">
        <v>43497</v>
      </c>
      <c r="B102" s="16">
        <v>59.777145300000001</v>
      </c>
      <c r="C102" s="61">
        <f>+MIN($B$30,$B$42,$B$54,$B$66,$B$78)</f>
        <v>56.469029079000002</v>
      </c>
      <c r="D102" s="22">
        <f>+MAX($B$30,$B$42,$B$54,$B$66,$B$78)</f>
        <v>64.594994013000004</v>
      </c>
      <c r="E102" s="22">
        <f t="shared" si="1"/>
        <v>8.1259649340000024</v>
      </c>
      <c r="G102" s="61"/>
      <c r="H102" s="22"/>
    </row>
    <row r="103" spans="1:8" x14ac:dyDescent="0.2">
      <c r="A103" s="2">
        <v>43525</v>
      </c>
      <c r="B103" s="16">
        <v>60.971389938999998</v>
      </c>
      <c r="C103" s="61">
        <f>+MIN($B$31,$B$43,$B$55,$B$67,$B$79)</f>
        <v>57.005357973000002</v>
      </c>
      <c r="D103" s="22">
        <f>+MAX($B$31,$B$43,$B$55,$B$67,$B$79)</f>
        <v>65.552945804000004</v>
      </c>
      <c r="E103" s="22">
        <f t="shared" si="1"/>
        <v>8.5475878310000013</v>
      </c>
      <c r="G103" s="61"/>
      <c r="H103" s="22"/>
    </row>
    <row r="104" spans="1:8" x14ac:dyDescent="0.2">
      <c r="A104" s="2">
        <v>43556</v>
      </c>
      <c r="B104" s="16">
        <v>61.546658856000001</v>
      </c>
      <c r="C104" s="61">
        <f>+MIN($B$32,$B$44,$B$56,$B$68,$B$80)</f>
        <v>58.171436417999999</v>
      </c>
      <c r="D104" s="22">
        <f>+MAX($B$32,$B$44,$B$56,$B$68,$B$80)</f>
        <v>66.797361897000002</v>
      </c>
      <c r="E104" s="22">
        <f t="shared" si="1"/>
        <v>8.6259254790000028</v>
      </c>
      <c r="G104" s="61"/>
      <c r="H104" s="22"/>
    </row>
    <row r="105" spans="1:8" x14ac:dyDescent="0.2">
      <c r="A105" s="2">
        <v>43586</v>
      </c>
      <c r="B105" s="16">
        <v>60.511264419</v>
      </c>
      <c r="C105" s="61">
        <f>+MIN($B$33,$B$45,$B$57,$B$69,$B$81)</f>
        <v>57.993044619000003</v>
      </c>
      <c r="D105" s="22">
        <f>+MAX($B$33,$B$45,$B$57,$B$69,$B$81)</f>
        <v>65.797683989000006</v>
      </c>
      <c r="E105" s="22">
        <f t="shared" si="1"/>
        <v>7.8046393700000039</v>
      </c>
      <c r="G105" s="61"/>
      <c r="H105" s="22"/>
    </row>
    <row r="106" spans="1:8" x14ac:dyDescent="0.2">
      <c r="A106" s="2">
        <v>43617</v>
      </c>
      <c r="B106" s="16">
        <v>60.022382659000002</v>
      </c>
      <c r="C106" s="61">
        <f>+MIN($B$34,$B$46,$B$58,$B$70,$B$82)</f>
        <v>56.343992556000003</v>
      </c>
      <c r="D106" s="22">
        <f>+MAX($B$34,$B$46,$B$58,$B$70,$B$82)</f>
        <v>65.841252902999997</v>
      </c>
      <c r="E106" s="22">
        <f t="shared" si="1"/>
        <v>9.4972603469999939</v>
      </c>
      <c r="G106" s="61"/>
      <c r="H106" s="22"/>
    </row>
    <row r="107" spans="1:8" x14ac:dyDescent="0.2">
      <c r="A107" s="2">
        <v>43647</v>
      </c>
      <c r="B107" s="16">
        <v>59.827042931000001</v>
      </c>
      <c r="C107" s="61">
        <f>+MIN($B$35,$B$47,$B$59,$B$71,$B$83)</f>
        <v>57.229009578000003</v>
      </c>
      <c r="D107" s="22">
        <f>+MAX($B$35,$B$47,$B$59,$B$71,$B$83)</f>
        <v>64.791727636000005</v>
      </c>
      <c r="E107" s="22">
        <f t="shared" si="1"/>
        <v>7.5627180580000015</v>
      </c>
      <c r="G107" s="61"/>
      <c r="H107" s="22"/>
    </row>
    <row r="108" spans="1:8" x14ac:dyDescent="0.2">
      <c r="A108" s="2">
        <v>43678</v>
      </c>
      <c r="B108" s="16">
        <v>60.072558002999997</v>
      </c>
      <c r="C108" s="61">
        <f>+MIN($B$36,$B$48,$B$60,$B$72,$B$84)</f>
        <v>57.711898046000002</v>
      </c>
      <c r="D108" s="22">
        <f>+MAX($B$36,$B$48,$B$60,$B$72,$B$84)</f>
        <v>65.673728397999994</v>
      </c>
      <c r="E108" s="22">
        <f t="shared" si="1"/>
        <v>7.9618303519999927</v>
      </c>
      <c r="G108" s="61"/>
      <c r="H108" s="22"/>
    </row>
    <row r="109" spans="1:8" x14ac:dyDescent="0.2">
      <c r="A109" s="2">
        <v>43709</v>
      </c>
      <c r="B109" s="16">
        <v>60.249290506999998</v>
      </c>
      <c r="C109" s="61">
        <f>+MIN($B$37,$B$49,$B$61,$B$73,$B$85)</f>
        <v>57.609909872000003</v>
      </c>
      <c r="D109" s="22">
        <f>+MAX($B$37,$B$49,$B$61,$B$73,$B$85)</f>
        <v>65.920876723000006</v>
      </c>
      <c r="E109" s="22">
        <f t="shared" si="1"/>
        <v>8.3109668510000034</v>
      </c>
      <c r="G109" s="61"/>
      <c r="H109" s="22"/>
    </row>
    <row r="110" spans="1:8" x14ac:dyDescent="0.2">
      <c r="A110" s="2">
        <v>43739</v>
      </c>
      <c r="B110" s="16">
        <v>60.186175249999998</v>
      </c>
      <c r="C110" s="61">
        <f>+MIN($B$38,$B$50,$B$62,$B$74,$B$86)</f>
        <v>56.140664594</v>
      </c>
      <c r="D110" s="22">
        <f>+MAX($B$38,$B$50,$B$62,$B$74,$B$86)</f>
        <v>64.829659346</v>
      </c>
      <c r="E110" s="22">
        <f t="shared" si="1"/>
        <v>8.6889947519999993</v>
      </c>
      <c r="G110" s="61"/>
      <c r="H110" s="22"/>
    </row>
    <row r="111" spans="1:8" x14ac:dyDescent="0.2">
      <c r="A111" s="2">
        <v>43770</v>
      </c>
      <c r="B111" s="16">
        <v>59.424173127000003</v>
      </c>
      <c r="C111" s="61">
        <f>+MIN($B$39,$B$51,$B$63,$B$75,$B$87)</f>
        <v>56.002136743999998</v>
      </c>
      <c r="D111" s="22">
        <f>+MAX($B$39,$B$51,$B$63,$B$75,$B$87)</f>
        <v>63.056959943000003</v>
      </c>
      <c r="E111" s="22">
        <f t="shared" si="1"/>
        <v>7.0548231990000048</v>
      </c>
      <c r="G111" s="61"/>
      <c r="H111" s="22"/>
    </row>
    <row r="112" spans="1:8" x14ac:dyDescent="0.2">
      <c r="A112" s="84">
        <v>43800</v>
      </c>
      <c r="B112" s="94">
        <v>61.265175661000001</v>
      </c>
      <c r="C112" s="93">
        <f>+MIN($B$40,$B$52,$B$64,$B$76,$B$88)</f>
        <v>55.985081747000002</v>
      </c>
      <c r="D112" s="92">
        <f>+MAX($B$40,$B$52,$B$64,$B$76,$B$88)</f>
        <v>65.525846454000003</v>
      </c>
      <c r="E112" s="92">
        <f t="shared" si="1"/>
        <v>9.540764707000001</v>
      </c>
      <c r="G112" s="61"/>
      <c r="H112" s="22"/>
    </row>
    <row r="113" spans="1:2" x14ac:dyDescent="0.2">
      <c r="A113" t="s">
        <v>360</v>
      </c>
    </row>
    <row r="114" spans="1:2" x14ac:dyDescent="0.2">
      <c r="A114" t="s">
        <v>392</v>
      </c>
    </row>
    <row r="116" spans="1:2" x14ac:dyDescent="0.2">
      <c r="A116" s="5"/>
      <c r="B116" s="6" t="s">
        <v>0</v>
      </c>
    </row>
    <row r="117" spans="1:2" x14ac:dyDescent="0.2">
      <c r="A117" s="3">
        <v>63</v>
      </c>
      <c r="B117">
        <v>0</v>
      </c>
    </row>
    <row r="118" spans="1:2" x14ac:dyDescent="0.2">
      <c r="A118" s="3">
        <v>63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M82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1" t="s">
        <v>103</v>
      </c>
      <c r="E25" s="211"/>
      <c r="F25" s="211"/>
      <c r="G25" s="211"/>
      <c r="H25" s="211"/>
      <c r="I25" s="47"/>
      <c r="J25" s="211" t="s">
        <v>166</v>
      </c>
      <c r="K25" s="211"/>
      <c r="L25" s="211"/>
      <c r="M25" s="211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121</v>
      </c>
      <c r="D27" s="128">
        <v>9.4082679972999994</v>
      </c>
      <c r="E27" s="128">
        <v>8.8568057432000007</v>
      </c>
      <c r="F27" s="128">
        <v>9.3209927232999998</v>
      </c>
      <c r="G27" s="128">
        <v>10.692235043</v>
      </c>
      <c r="H27" s="128">
        <v>11.442634247000001</v>
      </c>
      <c r="I27" s="15"/>
      <c r="J27" s="27">
        <f t="shared" ref="J27:M29" si="0">E27-D27</f>
        <v>-0.55146225409999872</v>
      </c>
      <c r="K27" s="27">
        <f t="shared" si="0"/>
        <v>0.46418698009999915</v>
      </c>
      <c r="L27" s="27">
        <f t="shared" si="0"/>
        <v>1.3712423197000003</v>
      </c>
      <c r="M27" s="27">
        <f t="shared" si="0"/>
        <v>0.75039920400000071</v>
      </c>
    </row>
    <row r="28" spans="2:13" x14ac:dyDescent="0.2">
      <c r="C28" s="157" t="s">
        <v>292</v>
      </c>
      <c r="D28" s="128">
        <v>3.3423256384000002</v>
      </c>
      <c r="E28" s="128">
        <v>3.5091722268000001</v>
      </c>
      <c r="F28" s="128">
        <v>3.7362546219000001</v>
      </c>
      <c r="G28" s="128">
        <v>4.3095813307000004</v>
      </c>
      <c r="H28" s="128">
        <v>4.6398699014</v>
      </c>
      <c r="I28" s="15"/>
      <c r="J28" s="27">
        <f t="shared" si="0"/>
        <v>0.16684658839999988</v>
      </c>
      <c r="K28" s="27">
        <f t="shared" si="0"/>
        <v>0.22708239510000006</v>
      </c>
      <c r="L28" s="27">
        <f t="shared" si="0"/>
        <v>0.57332670880000025</v>
      </c>
      <c r="M28" s="27">
        <f t="shared" si="0"/>
        <v>0.33028857069999962</v>
      </c>
    </row>
    <row r="29" spans="2:13" x14ac:dyDescent="0.2">
      <c r="C29" s="14" t="s">
        <v>102</v>
      </c>
      <c r="D29" s="128">
        <v>0.96589807671000005</v>
      </c>
      <c r="E29" s="128">
        <v>1.0026804399</v>
      </c>
      <c r="F29" s="128">
        <v>1.0335888794999999</v>
      </c>
      <c r="G29" s="128">
        <v>1.0310144227</v>
      </c>
      <c r="H29" s="128">
        <v>1.0462807890000001</v>
      </c>
      <c r="I29" s="15"/>
      <c r="J29" s="27">
        <f t="shared" si="0"/>
        <v>3.6782363189999945E-2</v>
      </c>
      <c r="K29" s="27">
        <f t="shared" si="0"/>
        <v>3.0908439599999893E-2</v>
      </c>
      <c r="L29" s="27">
        <f t="shared" si="0"/>
        <v>-2.5744567999999024E-3</v>
      </c>
      <c r="M29" s="27">
        <f t="shared" si="0"/>
        <v>1.5266366300000112E-2</v>
      </c>
    </row>
    <row r="30" spans="2:13" x14ac:dyDescent="0.2">
      <c r="B30" s="12"/>
      <c r="C30" s="89" t="s">
        <v>122</v>
      </c>
      <c r="D30" s="129">
        <v>8.2410090498999999E-2</v>
      </c>
      <c r="E30" s="129">
        <v>0.10198604908</v>
      </c>
      <c r="F30" s="129">
        <v>0.10387211783</v>
      </c>
      <c r="G30" s="129">
        <v>0.13737226712</v>
      </c>
      <c r="H30" s="129">
        <v>0.14930800931999999</v>
      </c>
      <c r="I30" s="95"/>
      <c r="J30" s="87">
        <f>E30-D30</f>
        <v>1.9575958581000003E-2</v>
      </c>
      <c r="K30" s="87">
        <f>F30-E30</f>
        <v>1.8860687499999973E-3</v>
      </c>
      <c r="L30" s="87">
        <f>G30-F30</f>
        <v>3.3500149290000003E-2</v>
      </c>
      <c r="M30" s="87">
        <f>H30-G30</f>
        <v>1.1935742199999988E-2</v>
      </c>
    </row>
    <row r="31" spans="2:13" x14ac:dyDescent="0.2">
      <c r="B31" t="s">
        <v>360</v>
      </c>
      <c r="E31" s="14"/>
      <c r="J31" s="14" t="s">
        <v>12</v>
      </c>
      <c r="K31" s="35">
        <f>F27/E27-1</f>
        <v>5.2410202228539093E-2</v>
      </c>
      <c r="L31" s="35">
        <f>G27/F27-1</f>
        <v>0.14711333442759367</v>
      </c>
      <c r="M31" s="35">
        <f>H27/G27-1</f>
        <v>7.0181697370305329E-2</v>
      </c>
    </row>
    <row r="33" spans="2:4" x14ac:dyDescent="0.2">
      <c r="C33" s="8" t="s">
        <v>10</v>
      </c>
    </row>
    <row r="34" spans="2:4" x14ac:dyDescent="0.2">
      <c r="B34" s="6"/>
      <c r="C34" s="9" t="s">
        <v>119</v>
      </c>
      <c r="D34" s="6" t="s">
        <v>0</v>
      </c>
    </row>
    <row r="35" spans="2:4" x14ac:dyDescent="0.2">
      <c r="B35" s="2">
        <v>42370</v>
      </c>
      <c r="C35" s="128">
        <v>13.638436</v>
      </c>
      <c r="D35" s="128" t="e">
        <v>#N/A</v>
      </c>
    </row>
    <row r="36" spans="2:4" x14ac:dyDescent="0.2">
      <c r="B36" s="2">
        <v>42401</v>
      </c>
      <c r="C36" s="128">
        <v>13.603628</v>
      </c>
      <c r="D36" s="128" t="e">
        <v>#N/A</v>
      </c>
    </row>
    <row r="37" spans="2:4" x14ac:dyDescent="0.2">
      <c r="B37" s="2">
        <v>42430</v>
      </c>
      <c r="C37" s="128">
        <v>13.833855</v>
      </c>
      <c r="D37" s="128" t="e">
        <v>#N/A</v>
      </c>
    </row>
    <row r="38" spans="2:4" x14ac:dyDescent="0.2">
      <c r="B38" s="2">
        <v>42461</v>
      </c>
      <c r="C38" s="128">
        <v>13.568872000000001</v>
      </c>
      <c r="D38" s="128" t="e">
        <v>#N/A</v>
      </c>
    </row>
    <row r="39" spans="2:4" x14ac:dyDescent="0.2">
      <c r="B39" s="2">
        <v>42491</v>
      </c>
      <c r="C39" s="128">
        <v>13.674310999999999</v>
      </c>
      <c r="D39" s="128" t="e">
        <v>#N/A</v>
      </c>
    </row>
    <row r="40" spans="2:4" x14ac:dyDescent="0.2">
      <c r="B40" s="2">
        <v>42522</v>
      </c>
      <c r="C40" s="128">
        <v>13.541460000000001</v>
      </c>
      <c r="D40" s="128" t="e">
        <v>#N/A</v>
      </c>
    </row>
    <row r="41" spans="2:4" x14ac:dyDescent="0.2">
      <c r="B41" s="2">
        <v>42552</v>
      </c>
      <c r="C41" s="128">
        <v>13.462854</v>
      </c>
      <c r="D41" s="128" t="e">
        <v>#N/A</v>
      </c>
    </row>
    <row r="42" spans="2:4" x14ac:dyDescent="0.2">
      <c r="B42" s="2">
        <v>42583</v>
      </c>
      <c r="C42" s="128">
        <v>13.312844</v>
      </c>
      <c r="D42" s="128" t="e">
        <v>#N/A</v>
      </c>
    </row>
    <row r="43" spans="2:4" x14ac:dyDescent="0.2">
      <c r="B43" s="2">
        <v>42614</v>
      </c>
      <c r="C43" s="128">
        <v>13.143985000000001</v>
      </c>
      <c r="D43" s="128" t="e">
        <v>#N/A</v>
      </c>
    </row>
    <row r="44" spans="2:4" x14ac:dyDescent="0.2">
      <c r="B44" s="2">
        <v>42644</v>
      </c>
      <c r="C44" s="128">
        <v>13.48537</v>
      </c>
      <c r="D44" s="128" t="e">
        <v>#N/A</v>
      </c>
    </row>
    <row r="45" spans="2:4" x14ac:dyDescent="0.2">
      <c r="B45" s="2">
        <v>42675</v>
      </c>
      <c r="C45" s="128">
        <v>13.663512000000001</v>
      </c>
      <c r="D45" s="128" t="e">
        <v>#N/A</v>
      </c>
    </row>
    <row r="46" spans="2:4" x14ac:dyDescent="0.2">
      <c r="B46" s="2">
        <v>42705</v>
      </c>
      <c r="C46" s="128">
        <v>13.331775</v>
      </c>
      <c r="D46" s="128" t="e">
        <v>#N/A</v>
      </c>
    </row>
    <row r="47" spans="2:4" x14ac:dyDescent="0.2">
      <c r="B47" s="2">
        <v>42736</v>
      </c>
      <c r="C47" s="128">
        <v>13.363621</v>
      </c>
      <c r="D47" s="128" t="e">
        <v>#N/A</v>
      </c>
    </row>
    <row r="48" spans="2:4" x14ac:dyDescent="0.2">
      <c r="B48" s="2">
        <v>42767</v>
      </c>
      <c r="C48" s="128">
        <v>13.811032000000001</v>
      </c>
      <c r="D48" s="128" t="e">
        <v>#N/A</v>
      </c>
    </row>
    <row r="49" spans="2:4" x14ac:dyDescent="0.2">
      <c r="B49" s="2">
        <v>42795</v>
      </c>
      <c r="C49" s="128">
        <v>13.920285</v>
      </c>
      <c r="D49" s="128" t="e">
        <v>#N/A</v>
      </c>
    </row>
    <row r="50" spans="2:4" x14ac:dyDescent="0.2">
      <c r="B50" s="2">
        <v>42826</v>
      </c>
      <c r="C50" s="128">
        <v>13.860982999999999</v>
      </c>
      <c r="D50" s="128" t="e">
        <v>#N/A</v>
      </c>
    </row>
    <row r="51" spans="2:4" x14ac:dyDescent="0.2">
      <c r="B51" s="2">
        <v>42856</v>
      </c>
      <c r="C51" s="128">
        <v>14.026255000000001</v>
      </c>
      <c r="D51" s="128" t="e">
        <v>#N/A</v>
      </c>
    </row>
    <row r="52" spans="2:4" x14ac:dyDescent="0.2">
      <c r="B52" s="2">
        <v>42887</v>
      </c>
      <c r="C52" s="128">
        <v>14.002147000000001</v>
      </c>
      <c r="D52" s="128" t="e">
        <v>#N/A</v>
      </c>
    </row>
    <row r="53" spans="2:4" x14ac:dyDescent="0.2">
      <c r="B53" s="2">
        <v>42917</v>
      </c>
      <c r="C53" s="128">
        <v>14.148657</v>
      </c>
      <c r="D53" s="128" t="e">
        <v>#N/A</v>
      </c>
    </row>
    <row r="54" spans="2:4" x14ac:dyDescent="0.2">
      <c r="B54" s="2">
        <v>42948</v>
      </c>
      <c r="C54" s="128">
        <v>14.106857</v>
      </c>
      <c r="D54" s="128" t="e">
        <v>#N/A</v>
      </c>
    </row>
    <row r="55" spans="2:4" x14ac:dyDescent="0.2">
      <c r="B55" s="2">
        <v>42979</v>
      </c>
      <c r="C55" s="128">
        <v>14.349500000000001</v>
      </c>
      <c r="D55" s="128" t="e">
        <v>#N/A</v>
      </c>
    </row>
    <row r="56" spans="2:4" x14ac:dyDescent="0.2">
      <c r="B56" s="2">
        <v>43009</v>
      </c>
      <c r="C56" s="128">
        <v>14.829736</v>
      </c>
      <c r="D56" s="128" t="e">
        <v>#N/A</v>
      </c>
    </row>
    <row r="57" spans="2:4" x14ac:dyDescent="0.2">
      <c r="B57" s="2">
        <v>43040</v>
      </c>
      <c r="C57" s="128">
        <v>15.376384</v>
      </c>
      <c r="D57" s="128" t="e">
        <v>#N/A</v>
      </c>
    </row>
    <row r="58" spans="2:4" x14ac:dyDescent="0.2">
      <c r="B58" s="2">
        <v>43070</v>
      </c>
      <c r="C58" s="128">
        <v>15.125467</v>
      </c>
      <c r="D58" s="128" t="e">
        <v>#N/A</v>
      </c>
    </row>
    <row r="59" spans="2:4" x14ac:dyDescent="0.2">
      <c r="B59" s="2">
        <v>43101</v>
      </c>
      <c r="C59" s="128">
        <v>14.987558999999999</v>
      </c>
      <c r="D59" s="128" t="e">
        <v>#N/A</v>
      </c>
    </row>
    <row r="60" spans="2:4" x14ac:dyDescent="0.2">
      <c r="B60" s="2">
        <v>43132</v>
      </c>
      <c r="C60" s="128">
        <v>15.240841166999999</v>
      </c>
      <c r="D60" s="128" t="e">
        <v>#N/A</v>
      </c>
    </row>
    <row r="61" spans="2:4" x14ac:dyDescent="0.2">
      <c r="B61" s="2">
        <v>43160</v>
      </c>
      <c r="C61" s="128">
        <v>15.657864996000001</v>
      </c>
      <c r="D61" s="128">
        <v>15.657864996000001</v>
      </c>
    </row>
    <row r="62" spans="2:4" x14ac:dyDescent="0.2">
      <c r="B62" s="2">
        <v>43191</v>
      </c>
      <c r="C62" s="128" t="e">
        <v>#N/A</v>
      </c>
      <c r="D62" s="128">
        <v>16.346579999999999</v>
      </c>
    </row>
    <row r="63" spans="2:4" x14ac:dyDescent="0.2">
      <c r="B63" s="2">
        <v>43221</v>
      </c>
      <c r="C63" s="128" t="e">
        <v>#N/A</v>
      </c>
      <c r="D63" s="128">
        <v>16.593299999999999</v>
      </c>
    </row>
    <row r="64" spans="2:4" x14ac:dyDescent="0.2">
      <c r="B64" s="2">
        <v>43252</v>
      </c>
      <c r="C64" s="128" t="e">
        <v>#N/A</v>
      </c>
      <c r="D64" s="128">
        <v>16.68055</v>
      </c>
    </row>
    <row r="65" spans="2:4" x14ac:dyDescent="0.2">
      <c r="B65" s="2">
        <v>43282</v>
      </c>
      <c r="C65" s="128" t="e">
        <v>#N/A</v>
      </c>
      <c r="D65" s="128">
        <v>16.829540000000001</v>
      </c>
    </row>
    <row r="66" spans="2:4" x14ac:dyDescent="0.2">
      <c r="B66" s="2">
        <v>43313</v>
      </c>
      <c r="C66" s="128" t="e">
        <v>#N/A</v>
      </c>
      <c r="D66" s="128">
        <v>17.02459</v>
      </c>
    </row>
    <row r="67" spans="2:4" x14ac:dyDescent="0.2">
      <c r="B67" s="2">
        <v>43344</v>
      </c>
      <c r="C67" s="128" t="e">
        <v>#N/A</v>
      </c>
      <c r="D67" s="128">
        <v>17.141020000000001</v>
      </c>
    </row>
    <row r="68" spans="2:4" x14ac:dyDescent="0.2">
      <c r="B68" s="2">
        <v>43374</v>
      </c>
      <c r="C68" s="128" t="e">
        <v>#N/A</v>
      </c>
      <c r="D68" s="128">
        <v>17.422429999999999</v>
      </c>
    </row>
    <row r="69" spans="2:4" x14ac:dyDescent="0.2">
      <c r="B69" s="2">
        <v>43405</v>
      </c>
      <c r="C69" s="128" t="e">
        <v>#N/A</v>
      </c>
      <c r="D69" s="128">
        <v>17.680309999999999</v>
      </c>
    </row>
    <row r="70" spans="2:4" x14ac:dyDescent="0.2">
      <c r="B70" s="2">
        <v>43435</v>
      </c>
      <c r="C70" s="128" t="e">
        <v>#N/A</v>
      </c>
      <c r="D70" s="128">
        <v>17.609030000000001</v>
      </c>
    </row>
    <row r="71" spans="2:4" x14ac:dyDescent="0.2">
      <c r="B71" s="2">
        <v>43466</v>
      </c>
      <c r="C71" s="128" t="e">
        <v>#N/A</v>
      </c>
      <c r="D71" s="128">
        <v>17.550450000000001</v>
      </c>
    </row>
    <row r="72" spans="2:4" x14ac:dyDescent="0.2">
      <c r="B72" s="2">
        <v>43497</v>
      </c>
      <c r="C72" s="128" t="e">
        <v>#N/A</v>
      </c>
      <c r="D72" s="128">
        <v>17.654499999999999</v>
      </c>
    </row>
    <row r="73" spans="2:4" x14ac:dyDescent="0.2">
      <c r="B73" s="2">
        <v>43525</v>
      </c>
      <c r="C73" s="128" t="e">
        <v>#N/A</v>
      </c>
      <c r="D73" s="128">
        <v>17.806080000000001</v>
      </c>
    </row>
    <row r="74" spans="2:4" x14ac:dyDescent="0.2">
      <c r="B74" s="2">
        <v>43556</v>
      </c>
      <c r="C74" s="128" t="e">
        <v>#N/A</v>
      </c>
      <c r="D74" s="128">
        <v>17.87274</v>
      </c>
    </row>
    <row r="75" spans="2:4" x14ac:dyDescent="0.2">
      <c r="B75" s="2">
        <v>43586</v>
      </c>
      <c r="C75" s="128" t="e">
        <v>#N/A</v>
      </c>
      <c r="D75" s="128">
        <v>17.915420000000001</v>
      </c>
    </row>
    <row r="76" spans="2:4" x14ac:dyDescent="0.2">
      <c r="B76" s="2">
        <v>43617</v>
      </c>
      <c r="C76" s="128" t="e">
        <v>#N/A</v>
      </c>
      <c r="D76" s="128">
        <v>17.91179</v>
      </c>
    </row>
    <row r="77" spans="2:4" x14ac:dyDescent="0.2">
      <c r="B77" s="2">
        <v>43647</v>
      </c>
      <c r="C77" s="128" t="e">
        <v>#N/A</v>
      </c>
      <c r="D77" s="128">
        <v>17.869520000000001</v>
      </c>
    </row>
    <row r="78" spans="2:4" x14ac:dyDescent="0.2">
      <c r="B78" s="2">
        <v>43678</v>
      </c>
      <c r="C78" s="128" t="e">
        <v>#N/A</v>
      </c>
      <c r="D78" s="128">
        <v>17.8217</v>
      </c>
    </row>
    <row r="79" spans="2:4" x14ac:dyDescent="0.2">
      <c r="B79" s="2">
        <v>43709</v>
      </c>
      <c r="C79" s="128" t="e">
        <v>#N/A</v>
      </c>
      <c r="D79" s="128">
        <v>17.759830000000001</v>
      </c>
    </row>
    <row r="80" spans="2:4" x14ac:dyDescent="0.2">
      <c r="B80" s="2">
        <v>43739</v>
      </c>
      <c r="C80" s="128" t="e">
        <v>#N/A</v>
      </c>
      <c r="D80" s="128">
        <v>17.905110000000001</v>
      </c>
    </row>
    <row r="81" spans="2:4" x14ac:dyDescent="0.2">
      <c r="B81" s="2">
        <v>43770</v>
      </c>
      <c r="C81" s="128" t="e">
        <v>#N/A</v>
      </c>
      <c r="D81" s="128">
        <v>18.08165</v>
      </c>
    </row>
    <row r="82" spans="2:4" x14ac:dyDescent="0.2">
      <c r="B82" s="84">
        <v>43800</v>
      </c>
      <c r="C82" s="128" t="e">
        <v>#N/A</v>
      </c>
      <c r="D82" s="128">
        <v>18.019369999999999</v>
      </c>
    </row>
  </sheetData>
  <mergeCells count="2">
    <mergeCell ref="D25:H25"/>
    <mergeCell ref="J25:M25"/>
  </mergeCells>
  <phoneticPr fontId="7" type="noConversion"/>
  <conditionalFormatting sqref="C35:D82">
    <cfRule type="expression" dxfId="15" priority="2" stopIfTrue="1">
      <formula>ISNA(C35)</formula>
    </cfRule>
  </conditionalFormatting>
  <conditionalFormatting sqref="C35:D82">
    <cfRule type="expression" dxfId="14" priority="1" stopIfTrue="1">
      <formula>ISNA(C35)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2:F126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6" x14ac:dyDescent="0.2">
      <c r="B25" s="52"/>
      <c r="C25" s="212" t="s">
        <v>68</v>
      </c>
      <c r="D25" s="212"/>
      <c r="E25" s="212"/>
      <c r="F25" s="10"/>
    </row>
    <row r="26" spans="1:6" x14ac:dyDescent="0.2">
      <c r="B26" s="55" t="s">
        <v>66</v>
      </c>
      <c r="C26" s="213" t="s">
        <v>391</v>
      </c>
      <c r="D26" s="213"/>
      <c r="E26" s="213"/>
      <c r="F26" s="10"/>
    </row>
    <row r="27" spans="1:6" x14ac:dyDescent="0.2">
      <c r="A27" s="12"/>
      <c r="B27" s="56" t="s">
        <v>67</v>
      </c>
      <c r="C27" s="56" t="s">
        <v>13</v>
      </c>
      <c r="D27" s="56" t="s">
        <v>14</v>
      </c>
      <c r="E27" s="48" t="s">
        <v>23</v>
      </c>
      <c r="F27" s="10"/>
    </row>
    <row r="28" spans="1:6" x14ac:dyDescent="0.2">
      <c r="A28" s="2">
        <v>41275</v>
      </c>
      <c r="B28" s="16">
        <v>349.29399999999998</v>
      </c>
      <c r="C28" s="59">
        <f>MIN($B$28,$B$40,$B$52,$B$64,$B$76)</f>
        <v>336.238</v>
      </c>
      <c r="D28" s="59">
        <f>MAX($B$28,$B$40,$B$52,$B$64,$B$76)</f>
        <v>504.46</v>
      </c>
      <c r="E28" s="59">
        <f t="shared" ref="E28:E91" si="0">D28-C28</f>
        <v>168.22199999999998</v>
      </c>
      <c r="F28" s="10"/>
    </row>
    <row r="29" spans="1:6" x14ac:dyDescent="0.2">
      <c r="A29" s="2">
        <v>41306</v>
      </c>
      <c r="B29" s="16">
        <v>356.79899999999998</v>
      </c>
      <c r="C29" s="59">
        <f>MIN($B$29,$B$41,$B$53,$B$65,$B$77)</f>
        <v>345.274</v>
      </c>
      <c r="D29" s="59">
        <f>MAX($B$29,$B$41,$B$53,$B$65,$B$77)</f>
        <v>523.56899999999996</v>
      </c>
      <c r="E29" s="59">
        <f t="shared" si="0"/>
        <v>178.29499999999996</v>
      </c>
      <c r="F29" s="10"/>
    </row>
    <row r="30" spans="1:6" x14ac:dyDescent="0.2">
      <c r="A30" s="2">
        <v>41334</v>
      </c>
      <c r="B30" s="16">
        <v>364.62099999999998</v>
      </c>
      <c r="C30" s="59">
        <f>MIN($B$30,$B$42,$B$54,$B$66,$B$78)</f>
        <v>354.98700000000002</v>
      </c>
      <c r="D30" s="59">
        <f>MAX($B$30,$B$42,$B$54,$B$66,$B$78)</f>
        <v>537.88400000000001</v>
      </c>
      <c r="E30" s="59">
        <f t="shared" si="0"/>
        <v>182.89699999999999</v>
      </c>
      <c r="F30" s="10"/>
    </row>
    <row r="31" spans="1:6" x14ac:dyDescent="0.2">
      <c r="A31" s="2">
        <v>41365</v>
      </c>
      <c r="B31" s="16">
        <v>367.55500000000001</v>
      </c>
      <c r="C31" s="59">
        <f>MIN($B$31,$B$43,$B$55,$B$67,$B$79)</f>
        <v>365.339</v>
      </c>
      <c r="D31" s="59">
        <f>MAX($B$31,$B$43,$B$55,$B$67,$B$79)</f>
        <v>523.83399999999995</v>
      </c>
      <c r="E31" s="59">
        <f t="shared" si="0"/>
        <v>158.49499999999995</v>
      </c>
    </row>
    <row r="32" spans="1:6" x14ac:dyDescent="0.2">
      <c r="A32" s="2">
        <v>41395</v>
      </c>
      <c r="B32" s="16">
        <v>363.30399999999997</v>
      </c>
      <c r="C32" s="59">
        <f>MIN($B$32,$B$44,$B$56,$B$68,$B$80)</f>
        <v>363.30399999999997</v>
      </c>
      <c r="D32" s="59">
        <f>MAX($B$32,$B$44,$B$56,$B$68,$B$80)</f>
        <v>516.86800000000005</v>
      </c>
      <c r="E32" s="59">
        <f t="shared" si="0"/>
        <v>153.56400000000008</v>
      </c>
    </row>
    <row r="33" spans="1:5" x14ac:dyDescent="0.2">
      <c r="A33" s="2">
        <v>41426</v>
      </c>
      <c r="B33" s="16">
        <v>348.80700000000002</v>
      </c>
      <c r="C33" s="59">
        <f>MIN($B$33,$B$45,$B$57,$B$69,$B$81)</f>
        <v>348.80700000000002</v>
      </c>
      <c r="D33" s="59">
        <f>MAX($B$33,$B$45,$B$57,$B$69,$B$81)</f>
        <v>500.85700000000003</v>
      </c>
      <c r="E33" s="59">
        <f t="shared" si="0"/>
        <v>152.05000000000001</v>
      </c>
    </row>
    <row r="34" spans="1:5" x14ac:dyDescent="0.2">
      <c r="A34" s="2">
        <v>41456</v>
      </c>
      <c r="B34" s="16">
        <v>339.39100000000002</v>
      </c>
      <c r="C34" s="59">
        <f>MIN($B$34,$B$46,$B$58,$B$70,$B$82)</f>
        <v>338.73700000000002</v>
      </c>
      <c r="D34" s="59">
        <f>MAX($B$34,$B$46,$B$58,$B$70,$B$82)</f>
        <v>493.45800000000003</v>
      </c>
      <c r="E34" s="59">
        <f t="shared" si="0"/>
        <v>154.721</v>
      </c>
    </row>
    <row r="35" spans="1:5" x14ac:dyDescent="0.2">
      <c r="A35" s="2">
        <v>41487</v>
      </c>
      <c r="B35" s="16">
        <v>337.12700000000001</v>
      </c>
      <c r="C35" s="59">
        <f>MIN($B$35,$B$47,$B$59,$B$71,$B$83)</f>
        <v>331.07600000000002</v>
      </c>
      <c r="D35" s="59">
        <f>MAX($B$35,$B$47,$B$59,$B$71,$B$83)</f>
        <v>486.67500000000001</v>
      </c>
      <c r="E35" s="59">
        <f t="shared" si="0"/>
        <v>155.59899999999999</v>
      </c>
    </row>
    <row r="36" spans="1:5" x14ac:dyDescent="0.2">
      <c r="A36" s="2">
        <v>41518</v>
      </c>
      <c r="B36" s="16">
        <v>344.01600000000002</v>
      </c>
      <c r="C36" s="59">
        <f>MIN($B$36,$B$48,$B$60,$B$72,$B$84)</f>
        <v>332.15499999999997</v>
      </c>
      <c r="D36" s="59">
        <f>MAX($B$36,$B$48,$B$60,$B$72,$B$84)</f>
        <v>471.53699999999998</v>
      </c>
      <c r="E36" s="59">
        <f t="shared" si="0"/>
        <v>139.38200000000001</v>
      </c>
    </row>
    <row r="37" spans="1:5" x14ac:dyDescent="0.2">
      <c r="A37" s="2">
        <v>41548</v>
      </c>
      <c r="B37" s="16">
        <v>352.59699999999998</v>
      </c>
      <c r="C37" s="59">
        <f>MIN($B$37,$B$49,$B$61,$B$73,$B$85)</f>
        <v>351.71699999999998</v>
      </c>
      <c r="D37" s="59">
        <f>MAX($B$37,$B$49,$B$61,$B$73,$B$85)</f>
        <v>491.20299999999997</v>
      </c>
      <c r="E37" s="59">
        <f t="shared" si="0"/>
        <v>139.48599999999999</v>
      </c>
    </row>
    <row r="38" spans="1:5" x14ac:dyDescent="0.2">
      <c r="A38" s="2">
        <v>41579</v>
      </c>
      <c r="B38" s="16">
        <v>344.17200000000003</v>
      </c>
      <c r="C38" s="59">
        <f>MIN($B$38,$B$50,$B$62,$B$74,$B$86)</f>
        <v>344.17200000000003</v>
      </c>
      <c r="D38" s="59">
        <f>MAX($B$38,$B$50,$B$62,$B$74,$B$86)</f>
        <v>490.73399999999998</v>
      </c>
      <c r="E38" s="59">
        <f t="shared" si="0"/>
        <v>146.56199999999995</v>
      </c>
    </row>
    <row r="39" spans="1:5" x14ac:dyDescent="0.2">
      <c r="A39" s="2">
        <v>41609</v>
      </c>
      <c r="B39" s="16">
        <v>327.19099999999997</v>
      </c>
      <c r="C39" s="59">
        <f>MIN($B$39,$B$51,$B$63,$B$75,$B$87)</f>
        <v>327.19099999999997</v>
      </c>
      <c r="D39" s="59">
        <f>MAX($B$39,$B$51,$B$63,$B$75,$B$87)</f>
        <v>484.62200000000001</v>
      </c>
      <c r="E39" s="59">
        <f t="shared" si="0"/>
        <v>157.43100000000004</v>
      </c>
    </row>
    <row r="40" spans="1:5" x14ac:dyDescent="0.2">
      <c r="A40" s="2">
        <v>41640</v>
      </c>
      <c r="B40" s="16">
        <v>336.238</v>
      </c>
      <c r="C40" s="59">
        <f>MIN($B$28,$B$40,$B$52,$B$64,$B$76)</f>
        <v>336.238</v>
      </c>
      <c r="D40" s="59">
        <f>MAX($B$28,$B$40,$B$52,$B$64,$B$76)</f>
        <v>504.46</v>
      </c>
      <c r="E40" s="59">
        <f t="shared" si="0"/>
        <v>168.22199999999998</v>
      </c>
    </row>
    <row r="41" spans="1:5" x14ac:dyDescent="0.2">
      <c r="A41" s="2">
        <v>41671</v>
      </c>
      <c r="B41" s="16">
        <v>345.274</v>
      </c>
      <c r="C41" s="59">
        <f>MIN($B$29,$B$41,$B$53,$B$65,$B$77)</f>
        <v>345.274</v>
      </c>
      <c r="D41" s="59">
        <f>MAX($B$29,$B$41,$B$53,$B$65,$B$77)</f>
        <v>523.56899999999996</v>
      </c>
      <c r="E41" s="59">
        <f t="shared" si="0"/>
        <v>178.29499999999996</v>
      </c>
    </row>
    <row r="42" spans="1:5" x14ac:dyDescent="0.2">
      <c r="A42" s="2">
        <v>41699</v>
      </c>
      <c r="B42" s="16">
        <v>354.98700000000002</v>
      </c>
      <c r="C42" s="59">
        <f>MIN($B$30,$B$42,$B$54,$B$66,$B$78)</f>
        <v>354.98700000000002</v>
      </c>
      <c r="D42" s="59">
        <f>MAX($B$30,$B$42,$B$54,$B$66,$B$78)</f>
        <v>537.88400000000001</v>
      </c>
      <c r="E42" s="59">
        <f t="shared" si="0"/>
        <v>182.89699999999999</v>
      </c>
    </row>
    <row r="43" spans="1:5" x14ac:dyDescent="0.2">
      <c r="A43" s="2">
        <v>41730</v>
      </c>
      <c r="B43" s="16">
        <v>365.339</v>
      </c>
      <c r="C43" s="59">
        <f>MIN($B$31,$B$43,$B$55,$B$67,$B$79)</f>
        <v>365.339</v>
      </c>
      <c r="D43" s="59">
        <f>MAX($B$31,$B$43,$B$55,$B$67,$B$79)</f>
        <v>523.83399999999995</v>
      </c>
      <c r="E43" s="59">
        <f t="shared" si="0"/>
        <v>158.49499999999995</v>
      </c>
    </row>
    <row r="44" spans="1:5" x14ac:dyDescent="0.2">
      <c r="A44" s="2">
        <v>41760</v>
      </c>
      <c r="B44" s="16">
        <v>365.46</v>
      </c>
      <c r="C44" s="59">
        <f>MIN($B$32,$B$44,$B$56,$B$68,$B$80)</f>
        <v>363.30399999999997</v>
      </c>
      <c r="D44" s="59">
        <f>MAX($B$32,$B$44,$B$56,$B$68,$B$80)</f>
        <v>516.86800000000005</v>
      </c>
      <c r="E44" s="59">
        <f t="shared" si="0"/>
        <v>153.56400000000008</v>
      </c>
    </row>
    <row r="45" spans="1:5" x14ac:dyDescent="0.2">
      <c r="A45" s="2">
        <v>41791</v>
      </c>
      <c r="B45" s="16">
        <v>354.30500000000001</v>
      </c>
      <c r="C45" s="59">
        <f>MIN($B$33,$B$45,$B$57,$B$69,$B$81)</f>
        <v>348.80700000000002</v>
      </c>
      <c r="D45" s="59">
        <f>MAX($B$33,$B$45,$B$57,$B$69,$B$81)</f>
        <v>500.85700000000003</v>
      </c>
      <c r="E45" s="59">
        <f t="shared" si="0"/>
        <v>152.05000000000001</v>
      </c>
    </row>
    <row r="46" spans="1:5" x14ac:dyDescent="0.2">
      <c r="A46" s="2">
        <v>41821</v>
      </c>
      <c r="B46" s="16">
        <v>338.73700000000002</v>
      </c>
      <c r="C46" s="59">
        <f>MIN($B$34,$B$46,$B$58,$B$70,$B$82)</f>
        <v>338.73700000000002</v>
      </c>
      <c r="D46" s="59">
        <f>MAX($B$34,$B$46,$B$58,$B$70,$B$82)</f>
        <v>493.45800000000003</v>
      </c>
      <c r="E46" s="59">
        <f t="shared" si="0"/>
        <v>154.721</v>
      </c>
    </row>
    <row r="47" spans="1:5" x14ac:dyDescent="0.2">
      <c r="A47" s="2">
        <v>41852</v>
      </c>
      <c r="B47" s="16">
        <v>331.07600000000002</v>
      </c>
      <c r="C47" s="59">
        <f>MIN($B$35,$B$47,$B$59,$B$71,$B$83)</f>
        <v>331.07600000000002</v>
      </c>
      <c r="D47" s="59">
        <f>MAX($B$35,$B$47,$B$59,$B$71,$B$83)</f>
        <v>486.67500000000001</v>
      </c>
      <c r="E47" s="59">
        <f t="shared" si="0"/>
        <v>155.59899999999999</v>
      </c>
    </row>
    <row r="48" spans="1:5" x14ac:dyDescent="0.2">
      <c r="A48" s="2">
        <v>41883</v>
      </c>
      <c r="B48" s="16">
        <v>332.15499999999997</v>
      </c>
      <c r="C48" s="59">
        <f>MIN($B$36,$B$48,$B$60,$B$72,$B$84)</f>
        <v>332.15499999999997</v>
      </c>
      <c r="D48" s="59">
        <f>MAX($B$36,$B$48,$B$60,$B$72,$B$84)</f>
        <v>471.53699999999998</v>
      </c>
      <c r="E48" s="59">
        <f t="shared" si="0"/>
        <v>139.38200000000001</v>
      </c>
    </row>
    <row r="49" spans="1:5" x14ac:dyDescent="0.2">
      <c r="A49" s="2">
        <v>41913</v>
      </c>
      <c r="B49" s="16">
        <v>351.71699999999998</v>
      </c>
      <c r="C49" s="59">
        <f>MIN($B$37,$B$49,$B$61,$B$73,$B$85)</f>
        <v>351.71699999999998</v>
      </c>
      <c r="D49" s="59">
        <f>MAX($B$37,$B$49,$B$61,$B$73,$B$85)</f>
        <v>491.20299999999997</v>
      </c>
      <c r="E49" s="59">
        <f t="shared" si="0"/>
        <v>139.48599999999999</v>
      </c>
    </row>
    <row r="50" spans="1:5" x14ac:dyDescent="0.2">
      <c r="A50" s="2">
        <v>41944</v>
      </c>
      <c r="B50" s="16">
        <v>356.72899999999998</v>
      </c>
      <c r="C50" s="59">
        <f>MIN($B$38,$B$50,$B$62,$B$74,$B$86)</f>
        <v>344.17200000000003</v>
      </c>
      <c r="D50" s="59">
        <f>MAX($B$38,$B$50,$B$62,$B$74,$B$86)</f>
        <v>490.73399999999998</v>
      </c>
      <c r="E50" s="59">
        <f t="shared" si="0"/>
        <v>146.56199999999995</v>
      </c>
    </row>
    <row r="51" spans="1:5" x14ac:dyDescent="0.2">
      <c r="A51" s="2">
        <v>41974</v>
      </c>
      <c r="B51" s="16">
        <v>360.86500000000001</v>
      </c>
      <c r="C51" s="59">
        <f>MIN($B$39,$B$51,$B$63,$B$75,$B$87)</f>
        <v>327.19099999999997</v>
      </c>
      <c r="D51" s="59">
        <f>MAX($B$39,$B$51,$B$63,$B$75,$B$87)</f>
        <v>484.62200000000001</v>
      </c>
      <c r="E51" s="59">
        <f t="shared" si="0"/>
        <v>157.43100000000004</v>
      </c>
    </row>
    <row r="52" spans="1:5" x14ac:dyDescent="0.2">
      <c r="A52" s="2">
        <v>42005</v>
      </c>
      <c r="B52" s="16">
        <v>389.21300000000002</v>
      </c>
      <c r="C52" s="59">
        <f>MIN($B$28,$B$40,$B$52,$B$64,$B$76)</f>
        <v>336.238</v>
      </c>
      <c r="D52" s="59">
        <f>MAX($B$28,$B$40,$B$52,$B$64,$B$76)</f>
        <v>504.46</v>
      </c>
      <c r="E52" s="59">
        <f t="shared" si="0"/>
        <v>168.22199999999998</v>
      </c>
    </row>
    <row r="53" spans="1:5" x14ac:dyDescent="0.2">
      <c r="A53" s="2">
        <v>42036</v>
      </c>
      <c r="B53" s="16">
        <v>415.31299999999999</v>
      </c>
      <c r="C53" s="59">
        <f>MIN($B$29,$B$41,$B$53,$B$65,$B$77)</f>
        <v>345.274</v>
      </c>
      <c r="D53" s="59">
        <f>MAX($B$29,$B$41,$B$53,$B$65,$B$77)</f>
        <v>523.56899999999996</v>
      </c>
      <c r="E53" s="59">
        <f t="shared" si="0"/>
        <v>178.29499999999996</v>
      </c>
    </row>
    <row r="54" spans="1:5" x14ac:dyDescent="0.2">
      <c r="A54" s="2">
        <v>42064</v>
      </c>
      <c r="B54" s="16">
        <v>443.2</v>
      </c>
      <c r="C54" s="59">
        <f>MIN($B$30,$B$42,$B$54,$B$66,$B$78)</f>
        <v>354.98700000000002</v>
      </c>
      <c r="D54" s="59">
        <f>MAX($B$30,$B$42,$B$54,$B$66,$B$78)</f>
        <v>537.88400000000001</v>
      </c>
      <c r="E54" s="59">
        <f t="shared" si="0"/>
        <v>182.89699999999999</v>
      </c>
    </row>
    <row r="55" spans="1:5" x14ac:dyDescent="0.2">
      <c r="A55" s="2">
        <v>42095</v>
      </c>
      <c r="B55" s="16">
        <v>452.71300000000002</v>
      </c>
      <c r="C55" s="59">
        <f>MIN($B$31,$B$43,$B$55,$B$67,$B$79)</f>
        <v>365.339</v>
      </c>
      <c r="D55" s="59">
        <f>MAX($B$31,$B$43,$B$55,$B$67,$B$79)</f>
        <v>523.83399999999995</v>
      </c>
      <c r="E55" s="59">
        <f t="shared" si="0"/>
        <v>158.49499999999995</v>
      </c>
    </row>
    <row r="56" spans="1:5" x14ac:dyDescent="0.2">
      <c r="A56" s="2">
        <v>42125</v>
      </c>
      <c r="B56" s="16">
        <v>448.96100000000001</v>
      </c>
      <c r="C56" s="59">
        <f>MIN($B$32,$B$44,$B$56,$B$68,$B$80)</f>
        <v>363.30399999999997</v>
      </c>
      <c r="D56" s="59">
        <f>MAX($B$32,$B$44,$B$56,$B$68,$B$80)</f>
        <v>516.86800000000005</v>
      </c>
      <c r="E56" s="59">
        <f t="shared" si="0"/>
        <v>153.56400000000008</v>
      </c>
    </row>
    <row r="57" spans="1:5" x14ac:dyDescent="0.2">
      <c r="A57" s="2">
        <v>42156</v>
      </c>
      <c r="B57" s="16">
        <v>438.81</v>
      </c>
      <c r="C57" s="59">
        <f>MIN($B$33,$B$45,$B$57,$B$69,$B$81)</f>
        <v>348.80700000000002</v>
      </c>
      <c r="D57" s="59">
        <f>MAX($B$33,$B$45,$B$57,$B$69,$B$81)</f>
        <v>500.85700000000003</v>
      </c>
      <c r="E57" s="59">
        <f t="shared" si="0"/>
        <v>152.05000000000001</v>
      </c>
    </row>
    <row r="58" spans="1:5" x14ac:dyDescent="0.2">
      <c r="A58" s="2">
        <v>42186</v>
      </c>
      <c r="B58" s="16">
        <v>424.80900000000003</v>
      </c>
      <c r="C58" s="59">
        <f>MIN($B$34,$B$46,$B$58,$B$70,$B$82)</f>
        <v>338.73700000000002</v>
      </c>
      <c r="D58" s="59">
        <f>MAX($B$34,$B$46,$B$58,$B$70,$B$82)</f>
        <v>493.45800000000003</v>
      </c>
      <c r="E58" s="59">
        <f t="shared" si="0"/>
        <v>154.721</v>
      </c>
    </row>
    <row r="59" spans="1:5" x14ac:dyDescent="0.2">
      <c r="A59" s="2">
        <v>42217</v>
      </c>
      <c r="B59" s="16">
        <v>425.85300000000001</v>
      </c>
      <c r="C59" s="59">
        <f>MIN($B$35,$B$47,$B$59,$B$71,$B$83)</f>
        <v>331.07600000000002</v>
      </c>
      <c r="D59" s="59">
        <f>MAX($B$35,$B$47,$B$59,$B$71,$B$83)</f>
        <v>486.67500000000001</v>
      </c>
      <c r="E59" s="59">
        <f t="shared" si="0"/>
        <v>155.59899999999999</v>
      </c>
    </row>
    <row r="60" spans="1:5" x14ac:dyDescent="0.2">
      <c r="A60" s="2">
        <v>42248</v>
      </c>
      <c r="B60" s="16">
        <v>429.12900000000002</v>
      </c>
      <c r="C60" s="59">
        <f>MIN($B$36,$B$48,$B$60,$B$72,$B$84)</f>
        <v>332.15499999999997</v>
      </c>
      <c r="D60" s="59">
        <f>MAX($B$36,$B$48,$B$60,$B$72,$B$84)</f>
        <v>471.53699999999998</v>
      </c>
      <c r="E60" s="59">
        <f t="shared" si="0"/>
        <v>139.38200000000001</v>
      </c>
    </row>
    <row r="61" spans="1:5" x14ac:dyDescent="0.2">
      <c r="A61" s="2">
        <v>42278</v>
      </c>
      <c r="B61" s="16">
        <v>455.21300000000002</v>
      </c>
      <c r="C61" s="59">
        <f>MIN($B$37,$B$49,$B$61,$B$73,$B$85)</f>
        <v>351.71699999999998</v>
      </c>
      <c r="D61" s="59">
        <f>MAX($B$37,$B$49,$B$61,$B$73,$B$85)</f>
        <v>491.20299999999997</v>
      </c>
      <c r="E61" s="59">
        <f t="shared" si="0"/>
        <v>139.48599999999999</v>
      </c>
    </row>
    <row r="62" spans="1:5" x14ac:dyDescent="0.2">
      <c r="A62" s="2">
        <v>42309</v>
      </c>
      <c r="B62" s="16">
        <v>455.99400000000003</v>
      </c>
      <c r="C62" s="59">
        <f>MIN($B$38,$B$50,$B$62,$B$74,$B$86)</f>
        <v>344.17200000000003</v>
      </c>
      <c r="D62" s="59">
        <f>MAX($B$38,$B$50,$B$62,$B$74,$B$86)</f>
        <v>490.73399999999998</v>
      </c>
      <c r="E62" s="59">
        <f t="shared" si="0"/>
        <v>146.56199999999995</v>
      </c>
    </row>
    <row r="63" spans="1:5" x14ac:dyDescent="0.2">
      <c r="A63" s="2">
        <v>42339</v>
      </c>
      <c r="B63" s="16">
        <v>449.22</v>
      </c>
      <c r="C63" s="59">
        <f>MIN($B$39,$B$51,$B$63,$B$75,$B$87)</f>
        <v>327.19099999999997</v>
      </c>
      <c r="D63" s="59">
        <f>MAX($B$39,$B$51,$B$63,$B$75,$B$87)</f>
        <v>484.62200000000001</v>
      </c>
      <c r="E63" s="59">
        <f t="shared" si="0"/>
        <v>157.43100000000004</v>
      </c>
    </row>
    <row r="64" spans="1:5" x14ac:dyDescent="0.2">
      <c r="A64" s="2">
        <v>42370</v>
      </c>
      <c r="B64" s="16">
        <v>471.767</v>
      </c>
      <c r="C64" s="59">
        <f>MIN($B$28,$B$40,$B$52,$B$64,$B$76)</f>
        <v>336.238</v>
      </c>
      <c r="D64" s="59">
        <f>MAX($B$28,$B$40,$B$52,$B$64,$B$76)</f>
        <v>504.46</v>
      </c>
      <c r="E64" s="59">
        <f t="shared" si="0"/>
        <v>168.22199999999998</v>
      </c>
    </row>
    <row r="65" spans="1:5" x14ac:dyDescent="0.2">
      <c r="A65" s="2">
        <v>42401</v>
      </c>
      <c r="B65" s="16">
        <v>492.15300000000002</v>
      </c>
      <c r="C65" s="59">
        <f>MIN($B$29,$B$41,$B$53,$B$65,$B$77)</f>
        <v>345.274</v>
      </c>
      <c r="D65" s="59">
        <f>MAX($B$29,$B$41,$B$53,$B$65,$B$77)</f>
        <v>523.56899999999996</v>
      </c>
      <c r="E65" s="59">
        <f t="shared" si="0"/>
        <v>178.29499999999996</v>
      </c>
    </row>
    <row r="66" spans="1:5" x14ac:dyDescent="0.2">
      <c r="A66" s="2">
        <v>42430</v>
      </c>
      <c r="B66" s="16">
        <v>504.81099999999998</v>
      </c>
      <c r="C66" s="59">
        <f>MIN($B$30,$B$42,$B$54,$B$66,$B$78)</f>
        <v>354.98700000000002</v>
      </c>
      <c r="D66" s="59">
        <f>MAX($B$30,$B$42,$B$54,$B$66,$B$78)</f>
        <v>537.88400000000001</v>
      </c>
      <c r="E66" s="59">
        <f t="shared" si="0"/>
        <v>182.89699999999999</v>
      </c>
    </row>
    <row r="67" spans="1:5" x14ac:dyDescent="0.2">
      <c r="A67" s="2">
        <v>42461</v>
      </c>
      <c r="B67" s="16">
        <v>509.32299999999998</v>
      </c>
      <c r="C67" s="59">
        <f>MIN($B$31,$B$43,$B$55,$B$67,$B$79)</f>
        <v>365.339</v>
      </c>
      <c r="D67" s="59">
        <f>MAX($B$31,$B$43,$B$55,$B$67,$B$79)</f>
        <v>523.83399999999995</v>
      </c>
      <c r="E67" s="59">
        <f t="shared" si="0"/>
        <v>158.49499999999995</v>
      </c>
    </row>
    <row r="68" spans="1:5" x14ac:dyDescent="0.2">
      <c r="A68" s="2">
        <v>42491</v>
      </c>
      <c r="B68" s="16">
        <v>511.86099999999999</v>
      </c>
      <c r="C68" s="59">
        <f>MIN($B$32,$B$44,$B$56,$B$68,$B$80)</f>
        <v>363.30399999999997</v>
      </c>
      <c r="D68" s="59">
        <f>MAX($B$32,$B$44,$B$56,$B$68,$B$80)</f>
        <v>516.86800000000005</v>
      </c>
      <c r="E68" s="59">
        <f t="shared" si="0"/>
        <v>153.56400000000008</v>
      </c>
    </row>
    <row r="69" spans="1:5" x14ac:dyDescent="0.2">
      <c r="A69" s="2">
        <v>42522</v>
      </c>
      <c r="B69" s="16">
        <v>500.85700000000003</v>
      </c>
      <c r="C69" s="59">
        <f>MIN($B$33,$B$45,$B$57,$B$69,$B$81)</f>
        <v>348.80700000000002</v>
      </c>
      <c r="D69" s="59">
        <f>MAX($B$33,$B$45,$B$57,$B$69,$B$81)</f>
        <v>500.85700000000003</v>
      </c>
      <c r="E69" s="59">
        <f t="shared" si="0"/>
        <v>152.05000000000001</v>
      </c>
    </row>
    <row r="70" spans="1:5" x14ac:dyDescent="0.2">
      <c r="A70" s="2">
        <v>42552</v>
      </c>
      <c r="B70" s="16">
        <v>493.45800000000003</v>
      </c>
      <c r="C70" s="59">
        <f>MIN($B$34,$B$46,$B$58,$B$70,$B$82)</f>
        <v>338.73700000000002</v>
      </c>
      <c r="D70" s="59">
        <f>MAX($B$34,$B$46,$B$58,$B$70,$B$82)</f>
        <v>493.45800000000003</v>
      </c>
      <c r="E70" s="59">
        <f t="shared" si="0"/>
        <v>154.721</v>
      </c>
    </row>
    <row r="71" spans="1:5" x14ac:dyDescent="0.2">
      <c r="A71" s="2">
        <v>42583</v>
      </c>
      <c r="B71" s="16">
        <v>486.67500000000001</v>
      </c>
      <c r="C71" s="59">
        <f>MIN($B$35,$B$47,$B$59,$B$71,$B$83)</f>
        <v>331.07600000000002</v>
      </c>
      <c r="D71" s="59">
        <f>MAX($B$35,$B$47,$B$59,$B$71,$B$83)</f>
        <v>486.67500000000001</v>
      </c>
      <c r="E71" s="59">
        <f t="shared" si="0"/>
        <v>155.59899999999999</v>
      </c>
    </row>
    <row r="72" spans="1:5" x14ac:dyDescent="0.2">
      <c r="A72" s="2">
        <v>42614</v>
      </c>
      <c r="B72" s="16">
        <v>471.53699999999998</v>
      </c>
      <c r="C72" s="59">
        <f>MIN($B$36,$B$48,$B$60,$B$72,$B$84)</f>
        <v>332.15499999999997</v>
      </c>
      <c r="D72" s="59">
        <f>MAX($B$36,$B$48,$B$60,$B$72,$B$84)</f>
        <v>471.53699999999998</v>
      </c>
      <c r="E72" s="59">
        <f t="shared" si="0"/>
        <v>139.38200000000001</v>
      </c>
    </row>
    <row r="73" spans="1:5" x14ac:dyDescent="0.2">
      <c r="A73" s="2">
        <v>42644</v>
      </c>
      <c r="B73" s="16">
        <v>491.20299999999997</v>
      </c>
      <c r="C73" s="59">
        <f>MIN($B$37,$B$49,$B$61,$B$73,$B$85)</f>
        <v>351.71699999999998</v>
      </c>
      <c r="D73" s="59">
        <f>MAX($B$37,$B$49,$B$61,$B$73,$B$85)</f>
        <v>491.20299999999997</v>
      </c>
      <c r="E73" s="59">
        <f t="shared" si="0"/>
        <v>139.48599999999999</v>
      </c>
    </row>
    <row r="74" spans="1:5" x14ac:dyDescent="0.2">
      <c r="A74" s="2">
        <v>42675</v>
      </c>
      <c r="B74" s="16">
        <v>490.73399999999998</v>
      </c>
      <c r="C74" s="59">
        <f>MIN($B$38,$B$50,$B$62,$B$74,$B$86)</f>
        <v>344.17200000000003</v>
      </c>
      <c r="D74" s="59">
        <f>MAX($B$38,$B$50,$B$62,$B$74,$B$86)</f>
        <v>490.73399999999998</v>
      </c>
      <c r="E74" s="59">
        <f t="shared" si="0"/>
        <v>146.56199999999995</v>
      </c>
    </row>
    <row r="75" spans="1:5" x14ac:dyDescent="0.2">
      <c r="A75" s="2">
        <v>42705</v>
      </c>
      <c r="B75" s="16">
        <v>484.62200000000001</v>
      </c>
      <c r="C75" s="59">
        <f>MIN($B$39,$B$51,$B$63,$B$75,$B$87)</f>
        <v>327.19099999999997</v>
      </c>
      <c r="D75" s="59">
        <f>MAX($B$39,$B$51,$B$63,$B$75,$B$87)</f>
        <v>484.62200000000001</v>
      </c>
      <c r="E75" s="59">
        <f t="shared" si="0"/>
        <v>157.43100000000004</v>
      </c>
    </row>
    <row r="76" spans="1:5" x14ac:dyDescent="0.2">
      <c r="A76" s="2">
        <v>42736</v>
      </c>
      <c r="B76" s="16">
        <v>504.46</v>
      </c>
      <c r="C76" s="59">
        <f>MIN($B$28,$B$40,$B$52,$B$64,$B$76)</f>
        <v>336.238</v>
      </c>
      <c r="D76" s="59">
        <f>MAX($B$28,$B$40,$B$52,$B$64,$B$76)</f>
        <v>504.46</v>
      </c>
      <c r="E76" s="59">
        <f t="shared" si="0"/>
        <v>168.22199999999998</v>
      </c>
    </row>
    <row r="77" spans="1:5" x14ac:dyDescent="0.2">
      <c r="A77" s="2">
        <v>42767</v>
      </c>
      <c r="B77" s="16">
        <v>523.56899999999996</v>
      </c>
      <c r="C77" s="59">
        <f>MIN($B$29,$B$41,$B$53,$B$65,$B$77)</f>
        <v>345.274</v>
      </c>
      <c r="D77" s="59">
        <f>MAX($B$29,$B$41,$B$53,$B$65,$B$77)</f>
        <v>523.56899999999996</v>
      </c>
      <c r="E77" s="59">
        <f t="shared" si="0"/>
        <v>178.29499999999996</v>
      </c>
    </row>
    <row r="78" spans="1:5" x14ac:dyDescent="0.2">
      <c r="A78" s="2">
        <v>42795</v>
      </c>
      <c r="B78" s="16">
        <v>537.88400000000001</v>
      </c>
      <c r="C78" s="59">
        <f>MIN($B$30,$B$42,$B$54,$B$66,$B$78)</f>
        <v>354.98700000000002</v>
      </c>
      <c r="D78" s="59">
        <f>MAX($B$30,$B$42,$B$54,$B$66,$B$78)</f>
        <v>537.88400000000001</v>
      </c>
      <c r="E78" s="59">
        <f t="shared" si="0"/>
        <v>182.89699999999999</v>
      </c>
    </row>
    <row r="79" spans="1:5" x14ac:dyDescent="0.2">
      <c r="A79" s="2">
        <v>42826</v>
      </c>
      <c r="B79" s="16">
        <v>523.83399999999995</v>
      </c>
      <c r="C79" s="59">
        <f>MIN($B$31,$B$43,$B$55,$B$67,$B$79)</f>
        <v>365.339</v>
      </c>
      <c r="D79" s="59">
        <f>MAX($B$31,$B$43,$B$55,$B$67,$B$79)</f>
        <v>523.83399999999995</v>
      </c>
      <c r="E79" s="59">
        <f t="shared" si="0"/>
        <v>158.49499999999995</v>
      </c>
    </row>
    <row r="80" spans="1:5" x14ac:dyDescent="0.2">
      <c r="A80" s="2">
        <v>42856</v>
      </c>
      <c r="B80" s="16">
        <v>516.86800000000005</v>
      </c>
      <c r="C80" s="59">
        <f>MIN($B$32,$B$44,$B$56,$B$68,$B$80)</f>
        <v>363.30399999999997</v>
      </c>
      <c r="D80" s="59">
        <f>MAX($B$32,$B$44,$B$56,$B$68,$B$80)</f>
        <v>516.86800000000005</v>
      </c>
      <c r="E80" s="59">
        <f t="shared" si="0"/>
        <v>153.56400000000008</v>
      </c>
    </row>
    <row r="81" spans="1:5" x14ac:dyDescent="0.2">
      <c r="A81" s="2">
        <v>42887</v>
      </c>
      <c r="B81" s="16">
        <v>500.41300000000001</v>
      </c>
      <c r="C81" s="59">
        <f>MIN($B$33,$B$45,$B$57,$B$69,$B$81)</f>
        <v>348.80700000000002</v>
      </c>
      <c r="D81" s="59">
        <f>MAX($B$33,$B$45,$B$57,$B$69,$B$81)</f>
        <v>500.85700000000003</v>
      </c>
      <c r="E81" s="59">
        <f t="shared" si="0"/>
        <v>152.05000000000001</v>
      </c>
    </row>
    <row r="82" spans="1:5" x14ac:dyDescent="0.2">
      <c r="A82" s="2">
        <v>42917</v>
      </c>
      <c r="B82" s="16">
        <v>482.39400000000001</v>
      </c>
      <c r="C82" s="59">
        <f>MIN($B$34,$B$46,$B$58,$B$70,$B$82)</f>
        <v>338.73700000000002</v>
      </c>
      <c r="D82" s="59">
        <f>MAX($B$34,$B$46,$B$58,$B$70,$B$82)</f>
        <v>493.45800000000003</v>
      </c>
      <c r="E82" s="59">
        <f t="shared" si="0"/>
        <v>154.721</v>
      </c>
    </row>
    <row r="83" spans="1:5" x14ac:dyDescent="0.2">
      <c r="A83" s="2">
        <v>42948</v>
      </c>
      <c r="B83" s="16">
        <v>459.34199999999998</v>
      </c>
      <c r="C83" s="59">
        <f>MIN($B$35,$B$47,$B$59,$B$71,$B$83)</f>
        <v>331.07600000000002</v>
      </c>
      <c r="D83" s="59">
        <f>MAX($B$35,$B$47,$B$59,$B$71,$B$83)</f>
        <v>486.67500000000001</v>
      </c>
      <c r="E83" s="59">
        <f t="shared" si="0"/>
        <v>155.59899999999999</v>
      </c>
    </row>
    <row r="84" spans="1:5" x14ac:dyDescent="0.2">
      <c r="A84" s="2">
        <v>42979</v>
      </c>
      <c r="B84" s="16">
        <v>469.05</v>
      </c>
      <c r="C84" s="59">
        <f>MIN($B$36,$B$48,$B$60,$B$72,$B$84)</f>
        <v>332.15499999999997</v>
      </c>
      <c r="D84" s="59">
        <f>MAX($B$36,$B$48,$B$60,$B$72,$B$84)</f>
        <v>471.53699999999998</v>
      </c>
      <c r="E84" s="59">
        <f t="shared" si="0"/>
        <v>139.38200000000001</v>
      </c>
    </row>
    <row r="85" spans="1:5" x14ac:dyDescent="0.2">
      <c r="A85" s="2">
        <v>43009</v>
      </c>
      <c r="B85" s="16">
        <v>459.06200000000001</v>
      </c>
      <c r="C85" s="59">
        <f>MIN($B$37,$B$49,$B$61,$B$73,$B$85)</f>
        <v>351.71699999999998</v>
      </c>
      <c r="D85" s="59">
        <f>MAX($B$37,$B$49,$B$61,$B$73,$B$85)</f>
        <v>491.20299999999997</v>
      </c>
      <c r="E85" s="59">
        <f t="shared" si="0"/>
        <v>139.48599999999999</v>
      </c>
    </row>
    <row r="86" spans="1:5" x14ac:dyDescent="0.2">
      <c r="A86" s="2">
        <v>43040</v>
      </c>
      <c r="B86" s="16">
        <v>452.32900000000001</v>
      </c>
      <c r="C86" s="59">
        <f>MIN($B$38,$B$50,$B$62,$B$74,$B$86)</f>
        <v>344.17200000000003</v>
      </c>
      <c r="D86" s="59">
        <f>MAX($B$38,$B$50,$B$62,$B$74,$B$86)</f>
        <v>490.73399999999998</v>
      </c>
      <c r="E86" s="59">
        <f t="shared" si="0"/>
        <v>146.56199999999995</v>
      </c>
    </row>
    <row r="87" spans="1:5" x14ac:dyDescent="0.2">
      <c r="A87" s="2">
        <v>43070</v>
      </c>
      <c r="B87" s="16">
        <v>421.125</v>
      </c>
      <c r="C87" s="59">
        <f>MIN($B$39,$B$51,$B$63,$B$75,$B$87)</f>
        <v>327.19099999999997</v>
      </c>
      <c r="D87" s="59">
        <f>MAX($B$39,$B$51,$B$63,$B$75,$B$87)</f>
        <v>484.62200000000001</v>
      </c>
      <c r="E87" s="59">
        <f t="shared" si="0"/>
        <v>157.43100000000004</v>
      </c>
    </row>
    <row r="88" spans="1:5" x14ac:dyDescent="0.2">
      <c r="A88" s="2">
        <v>43101</v>
      </c>
      <c r="B88" s="16">
        <v>419.90199999999999</v>
      </c>
      <c r="C88" s="59">
        <f>MIN($B$28,$B$40,$B$52,$B$64,$B$76)</f>
        <v>336.238</v>
      </c>
      <c r="D88" s="59">
        <f>MAX($B$28,$B$40,$B$52,$B$64,$B$76)</f>
        <v>504.46</v>
      </c>
      <c r="E88" s="59">
        <f t="shared" si="0"/>
        <v>168.22199999999998</v>
      </c>
    </row>
    <row r="89" spans="1:5" x14ac:dyDescent="0.2">
      <c r="A89" s="2">
        <v>43132</v>
      </c>
      <c r="B89" s="16">
        <v>425.56200000000001</v>
      </c>
      <c r="C89" s="59">
        <f>MIN($B$29,$B$41,$B$53,$B$65,$B$77)</f>
        <v>345.274</v>
      </c>
      <c r="D89" s="59">
        <f>MAX($B$29,$B$41,$B$53,$B$65,$B$77)</f>
        <v>523.56899999999996</v>
      </c>
      <c r="E89" s="59">
        <f t="shared" si="0"/>
        <v>178.29499999999996</v>
      </c>
    </row>
    <row r="90" spans="1:5" x14ac:dyDescent="0.2">
      <c r="A90" s="2">
        <v>43160</v>
      </c>
      <c r="B90" s="16">
        <v>426.40308408999999</v>
      </c>
      <c r="C90" s="59">
        <f>MIN($B$30,$B$42,$B$54,$B$66,$B$78)</f>
        <v>354.98700000000002</v>
      </c>
      <c r="D90" s="59">
        <f>MAX($B$30,$B$42,$B$54,$B$66,$B$78)</f>
        <v>537.88400000000001</v>
      </c>
      <c r="E90" s="59">
        <f t="shared" si="0"/>
        <v>182.89699999999999</v>
      </c>
    </row>
    <row r="91" spans="1:5" x14ac:dyDescent="0.2">
      <c r="A91" s="2">
        <v>43191</v>
      </c>
      <c r="B91" s="16">
        <v>433.68979999999999</v>
      </c>
      <c r="C91" s="59">
        <f>MIN($B$31,$B$43,$B$55,$B$67,$B$79)</f>
        <v>365.339</v>
      </c>
      <c r="D91" s="59">
        <f>MAX($B$31,$B$43,$B$55,$B$67,$B$79)</f>
        <v>523.83399999999995</v>
      </c>
      <c r="E91" s="59">
        <f t="shared" si="0"/>
        <v>158.49499999999995</v>
      </c>
    </row>
    <row r="92" spans="1:5" x14ac:dyDescent="0.2">
      <c r="A92" s="2">
        <v>43221</v>
      </c>
      <c r="B92" s="16">
        <v>435.56720000000001</v>
      </c>
      <c r="C92" s="59">
        <f>MIN($B$32,$B$44,$B$56,$B$68,$B$80)</f>
        <v>363.30399999999997</v>
      </c>
      <c r="D92" s="59">
        <f>MAX($B$32,$B$44,$B$56,$B$68,$B$80)</f>
        <v>516.86800000000005</v>
      </c>
      <c r="E92" s="59">
        <f t="shared" ref="E92:E111" si="1">D92-C92</f>
        <v>153.56400000000008</v>
      </c>
    </row>
    <row r="93" spans="1:5" x14ac:dyDescent="0.2">
      <c r="A93" s="2">
        <v>43252</v>
      </c>
      <c r="B93" s="16">
        <v>426.94810000000001</v>
      </c>
      <c r="C93" s="59">
        <f>MIN($B$33,$B$45,$B$57,$B$69,$B$81)</f>
        <v>348.80700000000002</v>
      </c>
      <c r="D93" s="59">
        <f>MAX($B$33,$B$45,$B$57,$B$69,$B$81)</f>
        <v>500.85700000000003</v>
      </c>
      <c r="E93" s="59">
        <f t="shared" si="1"/>
        <v>152.05000000000001</v>
      </c>
    </row>
    <row r="94" spans="1:5" x14ac:dyDescent="0.2">
      <c r="A94" s="2">
        <v>43282</v>
      </c>
      <c r="B94" s="16">
        <v>417.49979999999999</v>
      </c>
      <c r="C94" s="59">
        <f>MIN($B$34,$B$46,$B$58,$B$70,$B$82)</f>
        <v>338.73700000000002</v>
      </c>
      <c r="D94" s="59">
        <f>MAX($B$34,$B$46,$B$58,$B$70,$B$82)</f>
        <v>493.45800000000003</v>
      </c>
      <c r="E94" s="59">
        <f t="shared" si="1"/>
        <v>154.721</v>
      </c>
    </row>
    <row r="95" spans="1:5" x14ac:dyDescent="0.2">
      <c r="A95" s="2">
        <v>43313</v>
      </c>
      <c r="B95" s="16">
        <v>412.91419999999999</v>
      </c>
      <c r="C95" s="59">
        <f>MIN($B$35,$B$47,$B$59,$B$71,$B$83)</f>
        <v>331.07600000000002</v>
      </c>
      <c r="D95" s="59">
        <f>MAX($B$35,$B$47,$B$59,$B$71,$B$83)</f>
        <v>486.67500000000001</v>
      </c>
      <c r="E95" s="59">
        <f t="shared" si="1"/>
        <v>155.59899999999999</v>
      </c>
    </row>
    <row r="96" spans="1:5" x14ac:dyDescent="0.2">
      <c r="A96" s="2">
        <v>43344</v>
      </c>
      <c r="B96" s="16">
        <v>416.8073</v>
      </c>
      <c r="C96" s="59">
        <f>MIN($B$36,$B$48,$B$60,$B$72,$B$84)</f>
        <v>332.15499999999997</v>
      </c>
      <c r="D96" s="59">
        <f>MAX($B$36,$B$48,$B$60,$B$72,$B$84)</f>
        <v>471.53699999999998</v>
      </c>
      <c r="E96" s="59">
        <f t="shared" si="1"/>
        <v>139.38200000000001</v>
      </c>
    </row>
    <row r="97" spans="1:6" x14ac:dyDescent="0.2">
      <c r="A97" s="2">
        <v>43374</v>
      </c>
      <c r="B97" s="16">
        <v>427.91359999999997</v>
      </c>
      <c r="C97" s="59">
        <f>MIN($B$37,$B$49,$B$61,$B$73,$B$85)</f>
        <v>351.71699999999998</v>
      </c>
      <c r="D97" s="59">
        <f>MAX($B$37,$B$49,$B$61,$B$73,$B$85)</f>
        <v>491.20299999999997</v>
      </c>
      <c r="E97" s="59">
        <f t="shared" si="1"/>
        <v>139.48599999999999</v>
      </c>
    </row>
    <row r="98" spans="1:6" x14ac:dyDescent="0.2">
      <c r="A98" s="2">
        <v>43405</v>
      </c>
      <c r="B98" s="16">
        <v>427.87619999999998</v>
      </c>
      <c r="C98" s="59">
        <f>MIN($B$38,$B$50,$B$62,$B$74,$B$86)</f>
        <v>344.17200000000003</v>
      </c>
      <c r="D98" s="59">
        <f>MAX($B$38,$B$50,$B$62,$B$74,$B$86)</f>
        <v>490.73399999999998</v>
      </c>
      <c r="E98" s="59">
        <f t="shared" si="1"/>
        <v>146.56199999999995</v>
      </c>
    </row>
    <row r="99" spans="1:6" x14ac:dyDescent="0.2">
      <c r="A99" s="139">
        <v>43435</v>
      </c>
      <c r="B99" s="140">
        <v>420.0838</v>
      </c>
      <c r="C99" s="59">
        <f>MIN($B$39,$B$51,$B$63,$B$75,$B$87)</f>
        <v>327.19099999999997</v>
      </c>
      <c r="D99" s="59">
        <f>MAX($B$39,$B$51,$B$63,$B$75,$B$87)</f>
        <v>484.62200000000001</v>
      </c>
      <c r="E99" s="59">
        <f t="shared" si="1"/>
        <v>157.43100000000004</v>
      </c>
    </row>
    <row r="100" spans="1:6" x14ac:dyDescent="0.2">
      <c r="A100" s="139">
        <v>43466</v>
      </c>
      <c r="B100" s="140">
        <v>431.76839999999999</v>
      </c>
      <c r="C100" s="59">
        <f>MIN($B$28,$B$40,$B$52,$B$64,$B$76)</f>
        <v>336.238</v>
      </c>
      <c r="D100" s="59">
        <f>MAX($B$28,$B$40,$B$52,$B$64,$B$76)</f>
        <v>504.46</v>
      </c>
      <c r="E100" s="59">
        <f t="shared" si="1"/>
        <v>168.22199999999998</v>
      </c>
    </row>
    <row r="101" spans="1:6" x14ac:dyDescent="0.2">
      <c r="A101" s="139">
        <v>43497</v>
      </c>
      <c r="B101" s="140">
        <v>445.21510000000001</v>
      </c>
      <c r="C101" s="59">
        <f>MIN($B$29,$B$41,$B$53,$B$65,$B$77)</f>
        <v>345.274</v>
      </c>
      <c r="D101" s="59">
        <f>MAX($B$29,$B$41,$B$53,$B$65,$B$77)</f>
        <v>523.56899999999996</v>
      </c>
      <c r="E101" s="59">
        <f t="shared" si="1"/>
        <v>178.29499999999996</v>
      </c>
    </row>
    <row r="102" spans="1:6" x14ac:dyDescent="0.2">
      <c r="A102" s="139">
        <v>43525</v>
      </c>
      <c r="B102" s="140">
        <v>459.17910000000001</v>
      </c>
      <c r="C102" s="59">
        <f>MIN($B$30,$B$42,$B$54,$B$66,$B$78)</f>
        <v>354.98700000000002</v>
      </c>
      <c r="D102" s="59">
        <f>MAX($B$30,$B$42,$B$54,$B$66,$B$78)</f>
        <v>537.88400000000001</v>
      </c>
      <c r="E102" s="59">
        <f t="shared" si="1"/>
        <v>182.89699999999999</v>
      </c>
    </row>
    <row r="103" spans="1:6" x14ac:dyDescent="0.2">
      <c r="A103" s="139">
        <v>43556</v>
      </c>
      <c r="B103" s="140">
        <v>458.10250000000002</v>
      </c>
      <c r="C103" s="59">
        <f>MIN($B$31,$B$43,$B$55,$B$67,$B$79)</f>
        <v>365.339</v>
      </c>
      <c r="D103" s="59">
        <f>MAX($B$31,$B$43,$B$55,$B$67,$B$79)</f>
        <v>523.83399999999995</v>
      </c>
      <c r="E103" s="59">
        <f t="shared" si="1"/>
        <v>158.49499999999995</v>
      </c>
    </row>
    <row r="104" spans="1:6" x14ac:dyDescent="0.2">
      <c r="A104" s="139">
        <v>43586</v>
      </c>
      <c r="B104" s="140">
        <v>458.13249999999999</v>
      </c>
      <c r="C104" s="59">
        <f>MIN($B$32,$B$44,$B$56,$B$68,$B$80)</f>
        <v>363.30399999999997</v>
      </c>
      <c r="D104" s="59">
        <f>MAX($B$32,$B$44,$B$56,$B$68,$B$80)</f>
        <v>516.86800000000005</v>
      </c>
      <c r="E104" s="59">
        <f t="shared" si="1"/>
        <v>153.56400000000008</v>
      </c>
    </row>
    <row r="105" spans="1:6" x14ac:dyDescent="0.2">
      <c r="A105" s="139">
        <v>43617</v>
      </c>
      <c r="B105" s="140">
        <v>445.04360000000003</v>
      </c>
      <c r="C105" s="59">
        <f>MIN($B$33,$B$45,$B$57,$B$69,$B$81)</f>
        <v>348.80700000000002</v>
      </c>
      <c r="D105" s="59">
        <f>MAX($B$33,$B$45,$B$57,$B$69,$B$81)</f>
        <v>500.85700000000003</v>
      </c>
      <c r="E105" s="59">
        <f t="shared" si="1"/>
        <v>152.05000000000001</v>
      </c>
    </row>
    <row r="106" spans="1:6" x14ac:dyDescent="0.2">
      <c r="A106" s="139">
        <v>43647</v>
      </c>
      <c r="B106" s="140">
        <v>433.39580000000001</v>
      </c>
      <c r="C106" s="59">
        <f>MIN($B$34,$B$46,$B$58,$B$70,$B$82)</f>
        <v>338.73700000000002</v>
      </c>
      <c r="D106" s="59">
        <f>MAX($B$34,$B$46,$B$58,$B$70,$B$82)</f>
        <v>493.45800000000003</v>
      </c>
      <c r="E106" s="59">
        <f t="shared" si="1"/>
        <v>154.721</v>
      </c>
    </row>
    <row r="107" spans="1:6" x14ac:dyDescent="0.2">
      <c r="A107" s="139">
        <v>43678</v>
      </c>
      <c r="B107" s="140">
        <v>429.16480000000001</v>
      </c>
      <c r="C107" s="59">
        <f>MIN($B$35,$B$47,$B$59,$B$71,$B$83)</f>
        <v>331.07600000000002</v>
      </c>
      <c r="D107" s="59">
        <f>MAX($B$35,$B$47,$B$59,$B$71,$B$83)</f>
        <v>486.67500000000001</v>
      </c>
      <c r="E107" s="59">
        <f t="shared" si="1"/>
        <v>155.59899999999999</v>
      </c>
      <c r="F107" s="10"/>
    </row>
    <row r="108" spans="1:6" x14ac:dyDescent="0.2">
      <c r="A108" s="139">
        <v>43709</v>
      </c>
      <c r="B108" s="140">
        <v>430.13400000000001</v>
      </c>
      <c r="C108" s="59">
        <f>MIN($B$36,$B$48,$B$60,$B$72,$B$84)</f>
        <v>332.15499999999997</v>
      </c>
      <c r="D108" s="59">
        <f>MAX($B$36,$B$48,$B$60,$B$72,$B$84)</f>
        <v>471.53699999999998</v>
      </c>
      <c r="E108" s="59">
        <f t="shared" si="1"/>
        <v>139.38200000000001</v>
      </c>
      <c r="F108" s="10"/>
    </row>
    <row r="109" spans="1:6" x14ac:dyDescent="0.2">
      <c r="A109" s="139">
        <v>43739</v>
      </c>
      <c r="B109" s="140">
        <v>442.9896</v>
      </c>
      <c r="C109" s="59">
        <f>MIN($B$37,$B$49,$B$61,$B$73,$B$85)</f>
        <v>351.71699999999998</v>
      </c>
      <c r="D109" s="59">
        <f>MAX($B$37,$B$49,$B$61,$B$73,$B$85)</f>
        <v>491.20299999999997</v>
      </c>
      <c r="E109" s="59">
        <f t="shared" si="1"/>
        <v>139.48599999999999</v>
      </c>
      <c r="F109" s="10"/>
    </row>
    <row r="110" spans="1:6" x14ac:dyDescent="0.2">
      <c r="A110" s="139">
        <v>43770</v>
      </c>
      <c r="B110" s="140">
        <v>442.26089999999999</v>
      </c>
      <c r="C110" s="59">
        <f>MIN($B$38,$B$50,$B$62,$B$74,$B$86)</f>
        <v>344.17200000000003</v>
      </c>
      <c r="D110" s="59">
        <f>MAX($B$38,$B$50,$B$62,$B$74,$B$86)</f>
        <v>490.73399999999998</v>
      </c>
      <c r="E110" s="59">
        <f t="shared" si="1"/>
        <v>146.56199999999995</v>
      </c>
      <c r="F110" s="10"/>
    </row>
    <row r="111" spans="1:6" x14ac:dyDescent="0.2">
      <c r="A111" s="84">
        <v>43800</v>
      </c>
      <c r="B111" s="94">
        <v>432.44499999999999</v>
      </c>
      <c r="C111" s="96">
        <f>MIN($B$39,$B$51,$B$63,$B$75,$B$87)</f>
        <v>327.19099999999997</v>
      </c>
      <c r="D111" s="96">
        <f>MAX($B$39,$B$51,$B$63,$B$75,$B$87)</f>
        <v>484.62200000000001</v>
      </c>
      <c r="E111" s="96">
        <f t="shared" si="1"/>
        <v>157.43100000000004</v>
      </c>
      <c r="F111" s="10"/>
    </row>
    <row r="112" spans="1:6" x14ac:dyDescent="0.2">
      <c r="A112" t="s">
        <v>360</v>
      </c>
      <c r="C112" s="19"/>
      <c r="D112" s="19"/>
      <c r="E112" s="19"/>
      <c r="F112" s="18"/>
    </row>
    <row r="113" spans="1:6" x14ac:dyDescent="0.2">
      <c r="A113" t="s">
        <v>393</v>
      </c>
      <c r="D113" s="19"/>
      <c r="E113" s="19"/>
    </row>
    <row r="114" spans="1:6" x14ac:dyDescent="0.2">
      <c r="D114" s="19"/>
      <c r="E114" s="19"/>
    </row>
    <row r="115" spans="1:6" x14ac:dyDescent="0.2">
      <c r="A115" s="5"/>
      <c r="B115" s="6" t="s">
        <v>0</v>
      </c>
      <c r="D115" s="19"/>
      <c r="E115" s="19"/>
    </row>
    <row r="116" spans="1:6" x14ac:dyDescent="0.2">
      <c r="A116" s="3">
        <v>63</v>
      </c>
      <c r="B116">
        <v>0</v>
      </c>
    </row>
    <row r="117" spans="1:6" x14ac:dyDescent="0.2">
      <c r="A117" s="3">
        <v>63</v>
      </c>
      <c r="B117">
        <v>1</v>
      </c>
    </row>
    <row r="123" spans="1:6" x14ac:dyDescent="0.2">
      <c r="F123" s="10"/>
    </row>
    <row r="124" spans="1:6" x14ac:dyDescent="0.2">
      <c r="F124" s="10"/>
    </row>
    <row r="125" spans="1:6" x14ac:dyDescent="0.2">
      <c r="F125" s="10"/>
    </row>
    <row r="126" spans="1:6" x14ac:dyDescent="0.2">
      <c r="F126" s="10"/>
    </row>
  </sheetData>
  <mergeCells count="2">
    <mergeCell ref="C25:E25"/>
    <mergeCell ref="C26:E26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74" fitToHeight="2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2:N8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4" x14ac:dyDescent="0.2">
      <c r="D25" s="214" t="s">
        <v>146</v>
      </c>
      <c r="E25" s="214"/>
      <c r="F25" s="214"/>
      <c r="G25" s="214"/>
      <c r="H25" s="214"/>
      <c r="I25" s="47"/>
      <c r="J25" s="214" t="s">
        <v>145</v>
      </c>
      <c r="K25" s="214"/>
      <c r="L25" s="214"/>
      <c r="M25" s="214"/>
    </row>
    <row r="26" spans="1:14" x14ac:dyDescent="0.2">
      <c r="A26" s="19"/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  <c r="N26" s="47"/>
    </row>
    <row r="27" spans="1:14" x14ac:dyDescent="0.2">
      <c r="C27" s="14" t="s">
        <v>10</v>
      </c>
      <c r="D27" s="23">
        <v>19.533503173</v>
      </c>
      <c r="E27" s="23">
        <v>19.687235508000001</v>
      </c>
      <c r="F27" s="23">
        <v>19.877036500999999</v>
      </c>
      <c r="G27" s="23">
        <v>20.383434869999999</v>
      </c>
      <c r="H27" s="23">
        <v>20.70409737</v>
      </c>
      <c r="I27" s="15"/>
      <c r="J27" s="7">
        <f t="shared" ref="J27:M31" si="0">E27-D27</f>
        <v>0.15373233500000083</v>
      </c>
      <c r="K27" s="7">
        <f t="shared" si="0"/>
        <v>0.18980099299999864</v>
      </c>
      <c r="L27" s="7">
        <f t="shared" si="0"/>
        <v>0.50639836899999935</v>
      </c>
      <c r="M27" s="7">
        <f t="shared" si="0"/>
        <v>0.32066250000000096</v>
      </c>
    </row>
    <row r="28" spans="1:14" x14ac:dyDescent="0.2">
      <c r="C28" s="14" t="s">
        <v>98</v>
      </c>
      <c r="D28" s="23">
        <v>9.1783699780999992</v>
      </c>
      <c r="E28" s="23">
        <v>9.3170800574000001</v>
      </c>
      <c r="F28" s="23">
        <v>9.3186550574999991</v>
      </c>
      <c r="G28" s="23">
        <v>9.3456645096000006</v>
      </c>
      <c r="H28" s="23">
        <v>9.3967223999999998</v>
      </c>
      <c r="I28" s="15"/>
      <c r="J28" s="7">
        <f t="shared" si="0"/>
        <v>0.1387100793000009</v>
      </c>
      <c r="K28" s="7">
        <f t="shared" si="0"/>
        <v>1.5750000999990021E-3</v>
      </c>
      <c r="L28" s="7">
        <f t="shared" si="0"/>
        <v>2.7009452100001496E-2</v>
      </c>
      <c r="M28" s="7">
        <f t="shared" si="0"/>
        <v>5.1057890399999195E-2</v>
      </c>
    </row>
    <row r="29" spans="1:14" x14ac:dyDescent="0.2">
      <c r="C29" s="14" t="s">
        <v>99</v>
      </c>
      <c r="D29" s="23">
        <v>1.5482421205000001</v>
      </c>
      <c r="E29" s="23">
        <v>1.6142273524999999</v>
      </c>
      <c r="F29" s="23">
        <v>1.6816173589000001</v>
      </c>
      <c r="G29" s="23">
        <v>1.7085332903999999</v>
      </c>
      <c r="H29" s="23">
        <v>1.7215997644000001</v>
      </c>
      <c r="I29" s="15"/>
      <c r="J29" s="7">
        <f t="shared" si="0"/>
        <v>6.5985231999999838E-2</v>
      </c>
      <c r="K29" s="7">
        <f t="shared" si="0"/>
        <v>6.7390006400000146E-2</v>
      </c>
      <c r="L29" s="7">
        <f t="shared" si="0"/>
        <v>2.6915931499999823E-2</v>
      </c>
      <c r="M29" s="7">
        <f t="shared" si="0"/>
        <v>1.3066474000000161E-2</v>
      </c>
    </row>
    <row r="30" spans="1:14" x14ac:dyDescent="0.2">
      <c r="C30" s="14" t="s">
        <v>100</v>
      </c>
      <c r="D30" s="23">
        <v>3.9952365836000001</v>
      </c>
      <c r="E30" s="23">
        <v>3.8772513168999998</v>
      </c>
      <c r="F30" s="23">
        <v>3.9378415534000002</v>
      </c>
      <c r="G30" s="23">
        <v>4.0481565452000003</v>
      </c>
      <c r="H30" s="23">
        <v>4.1309357726</v>
      </c>
      <c r="I30" s="15"/>
      <c r="J30" s="7">
        <f t="shared" si="0"/>
        <v>-0.11798526670000031</v>
      </c>
      <c r="K30" s="7">
        <f t="shared" si="0"/>
        <v>6.0590236500000394E-2</v>
      </c>
      <c r="L30" s="7">
        <f t="shared" si="0"/>
        <v>0.11031499180000015</v>
      </c>
      <c r="M30" s="7">
        <f t="shared" si="0"/>
        <v>8.2779227399999655E-2</v>
      </c>
    </row>
    <row r="31" spans="1:14" x14ac:dyDescent="0.2">
      <c r="B31" s="12"/>
      <c r="C31" s="89" t="s">
        <v>11</v>
      </c>
      <c r="D31" s="98">
        <f>D27-SUM(D28:D30)</f>
        <v>4.8116544908000005</v>
      </c>
      <c r="E31" s="98">
        <f>E27-SUM(E28:E30)</f>
        <v>4.8786767811999994</v>
      </c>
      <c r="F31" s="98">
        <f>F27-SUM(F28:F30)</f>
        <v>4.9389225311999994</v>
      </c>
      <c r="G31" s="98">
        <f>G27-SUM(G28:G30)</f>
        <v>5.2810805247999966</v>
      </c>
      <c r="H31" s="98">
        <f>H27-SUM(H28:H30)</f>
        <v>5.4548394330000001</v>
      </c>
      <c r="I31" s="95"/>
      <c r="J31" s="85">
        <f t="shared" si="0"/>
        <v>6.7022290399998852E-2</v>
      </c>
      <c r="K31" s="85">
        <f t="shared" si="0"/>
        <v>6.0245749999999987E-2</v>
      </c>
      <c r="L31" s="85">
        <f t="shared" si="0"/>
        <v>0.34215799359999721</v>
      </c>
      <c r="M31" s="85">
        <f t="shared" si="0"/>
        <v>0.1737589082000035</v>
      </c>
    </row>
    <row r="32" spans="1:14" x14ac:dyDescent="0.2">
      <c r="B32" t="s">
        <v>360</v>
      </c>
      <c r="E32" s="14"/>
      <c r="J32" s="14"/>
      <c r="K32" s="35"/>
      <c r="L32" s="35"/>
      <c r="M32" s="35"/>
    </row>
    <row r="33" spans="2:7" x14ac:dyDescent="0.2">
      <c r="D33" s="14"/>
      <c r="E33" s="17"/>
      <c r="F33" s="17"/>
      <c r="G33" s="17"/>
    </row>
    <row r="35" spans="2:7" x14ac:dyDescent="0.2">
      <c r="B35" s="30" t="s">
        <v>147</v>
      </c>
      <c r="D35" s="30"/>
    </row>
    <row r="36" spans="2:7" x14ac:dyDescent="0.2">
      <c r="B36" s="6"/>
      <c r="C36" s="57" t="s">
        <v>120</v>
      </c>
      <c r="D36" s="57" t="s">
        <v>0</v>
      </c>
    </row>
    <row r="37" spans="2:7" x14ac:dyDescent="0.2">
      <c r="B37" s="2">
        <v>42370</v>
      </c>
      <c r="C37" s="23">
        <v>19.062798999999998</v>
      </c>
      <c r="D37" s="23" t="e">
        <v>#N/A</v>
      </c>
    </row>
    <row r="38" spans="2:7" x14ac:dyDescent="0.2">
      <c r="B38" s="2">
        <v>42401</v>
      </c>
      <c r="C38" s="23">
        <v>19.846603999999999</v>
      </c>
      <c r="D38" s="23" t="e">
        <v>#N/A</v>
      </c>
    </row>
    <row r="39" spans="2:7" x14ac:dyDescent="0.2">
      <c r="B39" s="2">
        <v>42430</v>
      </c>
      <c r="C39" s="23">
        <v>19.728204000000002</v>
      </c>
      <c r="D39" s="23" t="e">
        <v>#N/A</v>
      </c>
    </row>
    <row r="40" spans="2:7" x14ac:dyDescent="0.2">
      <c r="B40" s="2">
        <v>42461</v>
      </c>
      <c r="C40" s="23">
        <v>19.340226999999999</v>
      </c>
      <c r="D40" s="23" t="e">
        <v>#N/A</v>
      </c>
    </row>
    <row r="41" spans="2:7" x14ac:dyDescent="0.2">
      <c r="B41" s="2">
        <v>42491</v>
      </c>
      <c r="C41" s="23">
        <v>19.328156</v>
      </c>
      <c r="D41" s="23" t="e">
        <v>#N/A</v>
      </c>
    </row>
    <row r="42" spans="2:7" x14ac:dyDescent="0.2">
      <c r="B42" s="2">
        <v>42522</v>
      </c>
      <c r="C42" s="23">
        <v>19.846174000000001</v>
      </c>
      <c r="D42" s="23" t="e">
        <v>#N/A</v>
      </c>
    </row>
    <row r="43" spans="2:7" x14ac:dyDescent="0.2">
      <c r="B43" s="2">
        <v>42552</v>
      </c>
      <c r="C43" s="23">
        <v>19.775659999999998</v>
      </c>
      <c r="D43" s="23" t="e">
        <v>#N/A</v>
      </c>
    </row>
    <row r="44" spans="2:7" x14ac:dyDescent="0.2">
      <c r="B44" s="2">
        <v>42583</v>
      </c>
      <c r="C44" s="23">
        <v>20.274784</v>
      </c>
      <c r="D44" s="23" t="e">
        <v>#N/A</v>
      </c>
    </row>
    <row r="45" spans="2:7" x14ac:dyDescent="0.2">
      <c r="B45" s="2">
        <v>42614</v>
      </c>
      <c r="C45" s="23">
        <v>19.756827000000001</v>
      </c>
      <c r="D45" s="23" t="e">
        <v>#N/A</v>
      </c>
    </row>
    <row r="46" spans="2:7" x14ac:dyDescent="0.2">
      <c r="B46" s="2">
        <v>42644</v>
      </c>
      <c r="C46" s="23">
        <v>19.650107999999999</v>
      </c>
      <c r="D46" s="23" t="e">
        <v>#N/A</v>
      </c>
    </row>
    <row r="47" spans="2:7" x14ac:dyDescent="0.2">
      <c r="B47" s="2">
        <v>42675</v>
      </c>
      <c r="C47" s="23">
        <v>19.658868999999999</v>
      </c>
      <c r="D47" s="23" t="e">
        <v>#N/A</v>
      </c>
    </row>
    <row r="48" spans="2:7" x14ac:dyDescent="0.2">
      <c r="B48" s="2">
        <v>42705</v>
      </c>
      <c r="C48" s="23">
        <v>19.983958999999999</v>
      </c>
      <c r="D48" s="23" t="e">
        <v>#N/A</v>
      </c>
    </row>
    <row r="49" spans="2:4" x14ac:dyDescent="0.2">
      <c r="B49" s="2">
        <v>42736</v>
      </c>
      <c r="C49" s="23">
        <v>19.243898000000002</v>
      </c>
      <c r="D49" s="23" t="e">
        <v>#N/A</v>
      </c>
    </row>
    <row r="50" spans="2:4" x14ac:dyDescent="0.2">
      <c r="B50" s="2">
        <v>42767</v>
      </c>
      <c r="C50" s="23">
        <v>19.159046</v>
      </c>
      <c r="D50" s="23" t="e">
        <v>#N/A</v>
      </c>
    </row>
    <row r="51" spans="2:4" x14ac:dyDescent="0.2">
      <c r="B51" s="2">
        <v>42795</v>
      </c>
      <c r="C51" s="23">
        <v>20.047207</v>
      </c>
      <c r="D51" s="23" t="e">
        <v>#N/A</v>
      </c>
    </row>
    <row r="52" spans="2:4" x14ac:dyDescent="0.2">
      <c r="B52" s="2">
        <v>42826</v>
      </c>
      <c r="C52" s="23">
        <v>19.556419999999999</v>
      </c>
      <c r="D52" s="23" t="e">
        <v>#N/A</v>
      </c>
    </row>
    <row r="53" spans="2:4" x14ac:dyDescent="0.2">
      <c r="B53" s="2">
        <v>42856</v>
      </c>
      <c r="C53" s="23">
        <v>20.039247</v>
      </c>
      <c r="D53" s="23" t="e">
        <v>#N/A</v>
      </c>
    </row>
    <row r="54" spans="2:4" x14ac:dyDescent="0.2">
      <c r="B54" s="2">
        <v>42887</v>
      </c>
      <c r="C54" s="23">
        <v>20.494112000000001</v>
      </c>
      <c r="D54" s="23" t="e">
        <v>#N/A</v>
      </c>
    </row>
    <row r="55" spans="2:4" x14ac:dyDescent="0.2">
      <c r="B55" s="2">
        <v>42917</v>
      </c>
      <c r="C55" s="23">
        <v>20.020074999999999</v>
      </c>
      <c r="D55" s="23" t="e">
        <v>#N/A</v>
      </c>
    </row>
    <row r="56" spans="2:4" x14ac:dyDescent="0.2">
      <c r="B56" s="2">
        <v>42948</v>
      </c>
      <c r="C56" s="23">
        <v>20.160751000000001</v>
      </c>
      <c r="D56" s="23" t="e">
        <v>#N/A</v>
      </c>
    </row>
    <row r="57" spans="2:4" x14ac:dyDescent="0.2">
      <c r="B57" s="2">
        <v>42979</v>
      </c>
      <c r="C57" s="23">
        <v>19.580634</v>
      </c>
      <c r="D57" s="23" t="e">
        <v>#N/A</v>
      </c>
    </row>
    <row r="58" spans="2:4" x14ac:dyDescent="0.2">
      <c r="B58" s="2">
        <v>43009</v>
      </c>
      <c r="C58" s="23">
        <v>19.806391999999999</v>
      </c>
      <c r="D58" s="23" t="e">
        <v>#N/A</v>
      </c>
    </row>
    <row r="59" spans="2:4" x14ac:dyDescent="0.2">
      <c r="B59" s="2">
        <v>43040</v>
      </c>
      <c r="C59" s="23">
        <v>20.278210999999999</v>
      </c>
      <c r="D59" s="23" t="e">
        <v>#N/A</v>
      </c>
    </row>
    <row r="60" spans="2:4" x14ac:dyDescent="0.2">
      <c r="B60" s="2">
        <v>43070</v>
      </c>
      <c r="C60" s="23">
        <v>20.081904999999999</v>
      </c>
      <c r="D60" s="23" t="e">
        <v>#N/A</v>
      </c>
    </row>
    <row r="61" spans="2:4" x14ac:dyDescent="0.2">
      <c r="B61" s="2">
        <v>43101</v>
      </c>
      <c r="C61" s="23">
        <v>20.461324000000001</v>
      </c>
      <c r="D61" s="23" t="e">
        <v>#N/A</v>
      </c>
    </row>
    <row r="62" spans="2:4" x14ac:dyDescent="0.2">
      <c r="B62" s="2">
        <v>43132</v>
      </c>
      <c r="C62" s="23">
        <v>19.949063599999999</v>
      </c>
      <c r="D62" s="23" t="e">
        <v>#N/A</v>
      </c>
    </row>
    <row r="63" spans="2:4" x14ac:dyDescent="0.2">
      <c r="B63" s="2">
        <v>43160</v>
      </c>
      <c r="C63" s="23">
        <v>20.145442996</v>
      </c>
      <c r="D63" s="23">
        <v>20.145442996</v>
      </c>
    </row>
    <row r="64" spans="2:4" x14ac:dyDescent="0.2">
      <c r="B64" s="2">
        <v>43191</v>
      </c>
      <c r="C64" s="23" t="e">
        <v>#N/A</v>
      </c>
      <c r="D64" s="23">
        <v>19.909929999999999</v>
      </c>
    </row>
    <row r="65" spans="2:4" x14ac:dyDescent="0.2">
      <c r="B65" s="2">
        <v>43221</v>
      </c>
      <c r="C65" s="23" t="e">
        <v>#N/A</v>
      </c>
      <c r="D65" s="23">
        <v>20.185110000000002</v>
      </c>
    </row>
    <row r="66" spans="2:4" x14ac:dyDescent="0.2">
      <c r="B66" s="2">
        <v>43252</v>
      </c>
      <c r="C66" s="23" t="e">
        <v>#N/A</v>
      </c>
      <c r="D66" s="23">
        <v>20.615649999999999</v>
      </c>
    </row>
    <row r="67" spans="2:4" x14ac:dyDescent="0.2">
      <c r="B67" s="2">
        <v>43282</v>
      </c>
      <c r="C67" s="23" t="e">
        <v>#N/A</v>
      </c>
      <c r="D67" s="23">
        <v>20.541460000000001</v>
      </c>
    </row>
    <row r="68" spans="2:4" x14ac:dyDescent="0.2">
      <c r="B68" s="2">
        <v>43313</v>
      </c>
      <c r="C68" s="23" t="e">
        <v>#N/A</v>
      </c>
      <c r="D68" s="23">
        <v>20.807099999999998</v>
      </c>
    </row>
    <row r="69" spans="2:4" x14ac:dyDescent="0.2">
      <c r="B69" s="2">
        <v>43344</v>
      </c>
      <c r="C69" s="23" t="e">
        <v>#N/A</v>
      </c>
      <c r="D69" s="23">
        <v>20.462530000000001</v>
      </c>
    </row>
    <row r="70" spans="2:4" x14ac:dyDescent="0.2">
      <c r="B70" s="2">
        <v>43374</v>
      </c>
      <c r="C70" s="23" t="e">
        <v>#N/A</v>
      </c>
      <c r="D70" s="23">
        <v>20.486840000000001</v>
      </c>
    </row>
    <row r="71" spans="2:4" x14ac:dyDescent="0.2">
      <c r="B71" s="2">
        <v>43405</v>
      </c>
      <c r="C71" s="23" t="e">
        <v>#N/A</v>
      </c>
      <c r="D71" s="23">
        <v>20.487290000000002</v>
      </c>
    </row>
    <row r="72" spans="2:4" x14ac:dyDescent="0.2">
      <c r="B72" s="2">
        <v>43435</v>
      </c>
      <c r="C72" s="23" t="e">
        <v>#N/A</v>
      </c>
      <c r="D72" s="23">
        <v>20.505559999999999</v>
      </c>
    </row>
    <row r="73" spans="2:4" x14ac:dyDescent="0.2">
      <c r="B73" s="2">
        <v>43466</v>
      </c>
      <c r="C73" s="23" t="e">
        <v>#N/A</v>
      </c>
      <c r="D73" s="23">
        <v>20.077470000000002</v>
      </c>
    </row>
    <row r="74" spans="2:4" x14ac:dyDescent="0.2">
      <c r="B74" s="2">
        <v>43497</v>
      </c>
      <c r="C74" s="23" t="e">
        <v>#N/A</v>
      </c>
      <c r="D74" s="23">
        <v>20.386790000000001</v>
      </c>
    </row>
    <row r="75" spans="2:4" x14ac:dyDescent="0.2">
      <c r="B75" s="2">
        <v>43525</v>
      </c>
      <c r="C75" s="23" t="e">
        <v>#N/A</v>
      </c>
      <c r="D75" s="23">
        <v>20.501100000000001</v>
      </c>
    </row>
    <row r="76" spans="2:4" x14ac:dyDescent="0.2">
      <c r="B76" s="2">
        <v>43556</v>
      </c>
      <c r="C76" s="23" t="e">
        <v>#N/A</v>
      </c>
      <c r="D76" s="23">
        <v>20.291840000000001</v>
      </c>
    </row>
    <row r="77" spans="2:4" x14ac:dyDescent="0.2">
      <c r="B77" s="2">
        <v>43586</v>
      </c>
      <c r="C77" s="23" t="e">
        <v>#N/A</v>
      </c>
      <c r="D77" s="23">
        <v>20.585799999999999</v>
      </c>
    </row>
    <row r="78" spans="2:4" x14ac:dyDescent="0.2">
      <c r="B78" s="2">
        <v>43617</v>
      </c>
      <c r="C78" s="23" t="e">
        <v>#N/A</v>
      </c>
      <c r="D78" s="23">
        <v>21.05809</v>
      </c>
    </row>
    <row r="79" spans="2:4" x14ac:dyDescent="0.2">
      <c r="B79" s="2">
        <v>43647</v>
      </c>
      <c r="C79" s="23" t="e">
        <v>#N/A</v>
      </c>
      <c r="D79" s="23">
        <v>20.969390000000001</v>
      </c>
    </row>
    <row r="80" spans="2:4" x14ac:dyDescent="0.2">
      <c r="B80" s="2">
        <v>43678</v>
      </c>
      <c r="C80" s="23" t="e">
        <v>#N/A</v>
      </c>
      <c r="D80" s="23">
        <v>21.184280000000001</v>
      </c>
    </row>
    <row r="81" spans="2:4" x14ac:dyDescent="0.2">
      <c r="B81" s="2">
        <v>43709</v>
      </c>
      <c r="C81" s="23" t="e">
        <v>#N/A</v>
      </c>
      <c r="D81" s="23">
        <v>20.821349999999999</v>
      </c>
    </row>
    <row r="82" spans="2:4" x14ac:dyDescent="0.2">
      <c r="B82" s="2">
        <v>43739</v>
      </c>
      <c r="C82" s="23" t="e">
        <v>#N/A</v>
      </c>
      <c r="D82" s="23">
        <v>20.849540000000001</v>
      </c>
    </row>
    <row r="83" spans="2:4" x14ac:dyDescent="0.2">
      <c r="B83" s="2">
        <v>43770</v>
      </c>
      <c r="C83" s="23" t="e">
        <v>#N/A</v>
      </c>
      <c r="D83" s="23">
        <v>20.790769999999998</v>
      </c>
    </row>
    <row r="84" spans="2:4" x14ac:dyDescent="0.2">
      <c r="B84" s="84">
        <v>43800</v>
      </c>
      <c r="C84" s="23" t="e">
        <v>#N/A</v>
      </c>
      <c r="D84" s="23">
        <v>20.906739999999999</v>
      </c>
    </row>
  </sheetData>
  <mergeCells count="2">
    <mergeCell ref="D25:H25"/>
    <mergeCell ref="J25:M25"/>
  </mergeCells>
  <phoneticPr fontId="0" type="noConversion"/>
  <conditionalFormatting sqref="C37:D84">
    <cfRule type="expression" dxfId="13" priority="2" stopIfTrue="1">
      <formula>ISNA(C37)</formula>
    </cfRule>
  </conditionalFormatting>
  <conditionalFormatting sqref="C37:D84">
    <cfRule type="expression" dxfId="12" priority="1" stopIfTrue="1">
      <formula>ISNA(C37)</formula>
    </cfRule>
  </conditionalFormatting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2:K123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1" x14ac:dyDescent="0.2">
      <c r="B25" s="55"/>
      <c r="C25" s="55" t="s">
        <v>76</v>
      </c>
      <c r="D25" s="47"/>
      <c r="E25" s="55" t="s">
        <v>69</v>
      </c>
      <c r="F25" s="55" t="s">
        <v>69</v>
      </c>
      <c r="G25" s="55" t="s">
        <v>5</v>
      </c>
      <c r="H25" s="55" t="s">
        <v>5</v>
      </c>
      <c r="I25" s="144" t="s">
        <v>69</v>
      </c>
      <c r="J25" s="144" t="s">
        <v>167</v>
      </c>
      <c r="K25" s="55" t="s">
        <v>5</v>
      </c>
    </row>
    <row r="26" spans="1:11" x14ac:dyDescent="0.2">
      <c r="A26" s="12"/>
      <c r="B26" s="56" t="s">
        <v>69</v>
      </c>
      <c r="C26" s="56" t="s">
        <v>5</v>
      </c>
      <c r="D26" s="49"/>
      <c r="E26" s="56" t="s">
        <v>13</v>
      </c>
      <c r="F26" s="56" t="s">
        <v>14</v>
      </c>
      <c r="G26" s="56" t="s">
        <v>13</v>
      </c>
      <c r="H26" s="56" t="s">
        <v>14</v>
      </c>
      <c r="I26" s="48" t="s">
        <v>23</v>
      </c>
      <c r="J26" s="48" t="s">
        <v>23</v>
      </c>
      <c r="K26" s="48" t="s">
        <v>23</v>
      </c>
    </row>
    <row r="27" spans="1:11" x14ac:dyDescent="0.2">
      <c r="A27" s="2">
        <v>41275</v>
      </c>
      <c r="B27" s="16">
        <v>131.268</v>
      </c>
      <c r="C27" s="16">
        <v>234.43600000000001</v>
      </c>
      <c r="E27" s="59">
        <f>MIN($B$27,$B$39,$B$51,$B$63,$B$75)</f>
        <v>114.66800000000001</v>
      </c>
      <c r="F27" s="59">
        <f>MAX($B$27,$B$39,$B$51,$B$63,$B$75)</f>
        <v>168.93700000000001</v>
      </c>
      <c r="G27" s="59">
        <f>MIN($C$27,$C$39,$C$51,$C$63,$C$75)</f>
        <v>234.43600000000001</v>
      </c>
      <c r="H27" s="59">
        <f>MAX($C$27,$C$39,$C$51,$C$63,$C$75)</f>
        <v>261.64799999999997</v>
      </c>
      <c r="I27" s="16">
        <f t="shared" ref="I27:I58" si="0">F27-E27</f>
        <v>54.269000000000005</v>
      </c>
      <c r="J27" s="16">
        <f t="shared" ref="J27:J58" si="1">G27-F27</f>
        <v>65.498999999999995</v>
      </c>
      <c r="K27" s="16">
        <f t="shared" ref="K27:K58" si="2">H27-G27</f>
        <v>27.211999999999961</v>
      </c>
    </row>
    <row r="28" spans="1:11" x14ac:dyDescent="0.2">
      <c r="A28" s="2">
        <v>41306</v>
      </c>
      <c r="B28" s="16">
        <v>121.96299999999999</v>
      </c>
      <c r="C28" s="16">
        <v>226.762</v>
      </c>
      <c r="E28" s="59">
        <f>MIN($B$28,$B$40,$B$52,$B$64,$B$76)</f>
        <v>113.10299999999999</v>
      </c>
      <c r="F28" s="59">
        <f>MAX($B$28,$B$40,$B$52,$B$64,$B$76)</f>
        <v>162.49600000000001</v>
      </c>
      <c r="G28" s="59">
        <f>MIN($C$28,$C$40,$C$52,$C$64,$C$76)</f>
        <v>226.762</v>
      </c>
      <c r="H28" s="59">
        <f>MAX($C$28,$C$40,$C$52,$C$64,$C$76)</f>
        <v>256.21899999999999</v>
      </c>
      <c r="I28" s="16">
        <f t="shared" si="0"/>
        <v>49.393000000000015</v>
      </c>
      <c r="J28" s="16">
        <f t="shared" si="1"/>
        <v>64.265999999999991</v>
      </c>
      <c r="K28" s="16">
        <f t="shared" si="2"/>
        <v>29.456999999999994</v>
      </c>
    </row>
    <row r="29" spans="1:11" x14ac:dyDescent="0.2">
      <c r="A29" s="2">
        <v>41334</v>
      </c>
      <c r="B29" s="16">
        <v>118.73699999999999</v>
      </c>
      <c r="C29" s="16">
        <v>224.67</v>
      </c>
      <c r="E29" s="59">
        <f>MIN($B$29,$B$41,$B$53,$B$65,$B$77)</f>
        <v>115.227</v>
      </c>
      <c r="F29" s="59">
        <f>MAX($B$29,$B$41,$B$53,$B$65,$B$77)</f>
        <v>160.07300000000001</v>
      </c>
      <c r="G29" s="59">
        <f>MIN($C$29,$C$41,$C$53,$C$65,$C$77)</f>
        <v>221.61200000000002</v>
      </c>
      <c r="H29" s="59">
        <f>MAX($C$29,$C$41,$C$53,$C$65,$C$77)</f>
        <v>243.71600000000001</v>
      </c>
      <c r="I29" s="16">
        <f t="shared" si="0"/>
        <v>44.846000000000004</v>
      </c>
      <c r="J29" s="16">
        <f t="shared" si="1"/>
        <v>61.539000000000016</v>
      </c>
      <c r="K29" s="16">
        <f t="shared" si="2"/>
        <v>22.103999999999985</v>
      </c>
    </row>
    <row r="30" spans="1:11" x14ac:dyDescent="0.2">
      <c r="A30" s="2">
        <v>41365</v>
      </c>
      <c r="B30" s="16">
        <v>118.791</v>
      </c>
      <c r="C30" s="16">
        <v>220.768</v>
      </c>
      <c r="E30" s="59">
        <f>MIN($B$30,$B$42,$B$54,$B$66,$B$78)</f>
        <v>116.69199999999999</v>
      </c>
      <c r="F30" s="59">
        <f>MAX($B$30,$B$42,$B$54,$B$66,$B$78)</f>
        <v>154.74100000000001</v>
      </c>
      <c r="G30" s="59">
        <f>MIN($C$30,$C$42,$C$54,$C$66,$C$78)</f>
        <v>216.76000000000002</v>
      </c>
      <c r="H30" s="59">
        <f>MAX($C$30,$C$42,$C$54,$C$66,$C$78)</f>
        <v>243.715</v>
      </c>
      <c r="I30" s="16">
        <f t="shared" si="0"/>
        <v>38.049000000000021</v>
      </c>
      <c r="J30" s="16">
        <f t="shared" si="1"/>
        <v>62.019000000000005</v>
      </c>
      <c r="K30" s="16">
        <f t="shared" si="2"/>
        <v>26.954999999999984</v>
      </c>
    </row>
    <row r="31" spans="1:11" x14ac:dyDescent="0.2">
      <c r="A31" s="2">
        <v>41395</v>
      </c>
      <c r="B31" s="16">
        <v>122.13200000000001</v>
      </c>
      <c r="C31" s="16">
        <v>221.33199999999999</v>
      </c>
      <c r="E31" s="59">
        <f>MIN($B$31,$B$43,$B$55,$B$67,$B$79)</f>
        <v>121.56399999999999</v>
      </c>
      <c r="F31" s="59">
        <f>MAX($B$31,$B$43,$B$55,$B$67,$B$79)</f>
        <v>154.947</v>
      </c>
      <c r="G31" s="59">
        <f>MIN($C$31,$C$43,$C$55,$C$67,$C$79)</f>
        <v>218.15199999999999</v>
      </c>
      <c r="H31" s="59">
        <f>MAX($C$31,$C$43,$C$55,$C$67,$C$79)</f>
        <v>243.40899999999999</v>
      </c>
      <c r="I31" s="16">
        <f t="shared" si="0"/>
        <v>33.38300000000001</v>
      </c>
      <c r="J31" s="16">
        <f t="shared" si="1"/>
        <v>63.204999999999984</v>
      </c>
      <c r="K31" s="16">
        <f t="shared" si="2"/>
        <v>25.257000000000005</v>
      </c>
    </row>
    <row r="32" spans="1:11" x14ac:dyDescent="0.2">
      <c r="A32" s="2">
        <v>41426</v>
      </c>
      <c r="B32" s="16">
        <v>122.46299999999999</v>
      </c>
      <c r="C32" s="16">
        <v>224.36599999999999</v>
      </c>
      <c r="E32" s="59">
        <f>MIN($B$32,$B$44,$B$56,$B$68,$B$80)</f>
        <v>121.58499999999999</v>
      </c>
      <c r="F32" s="59">
        <f>MAX($B$32,$B$44,$B$56,$B$68,$B$80)</f>
        <v>151.608</v>
      </c>
      <c r="G32" s="59">
        <f>MIN($C$32,$C$44,$C$56,$C$68,$C$80)</f>
        <v>219.25200000000001</v>
      </c>
      <c r="H32" s="59">
        <f>MAX($C$32,$C$44,$C$56,$C$68,$C$80)</f>
        <v>242.66200000000001</v>
      </c>
      <c r="I32" s="16">
        <f t="shared" si="0"/>
        <v>30.02300000000001</v>
      </c>
      <c r="J32" s="16">
        <f t="shared" si="1"/>
        <v>67.644000000000005</v>
      </c>
      <c r="K32" s="16">
        <f t="shared" si="2"/>
        <v>23.409999999999997</v>
      </c>
    </row>
    <row r="33" spans="1:11" x14ac:dyDescent="0.2">
      <c r="A33" s="2">
        <v>41456</v>
      </c>
      <c r="B33" s="16">
        <v>126.02</v>
      </c>
      <c r="C33" s="16">
        <v>222.35599999999999</v>
      </c>
      <c r="E33" s="59">
        <f>MIN($B$33,$B$45,$B$57,$B$69,$B$81)</f>
        <v>125.45699999999999</v>
      </c>
      <c r="F33" s="59">
        <f>MAX($B$33,$B$45,$B$57,$B$69,$B$81)</f>
        <v>156.50700000000001</v>
      </c>
      <c r="G33" s="59">
        <f>MIN($C$33,$C$45,$C$57,$C$69,$C$81)</f>
        <v>217.56100000000001</v>
      </c>
      <c r="H33" s="59">
        <f>MAX($C$33,$C$45,$C$57,$C$69,$C$81)</f>
        <v>240.93199999999999</v>
      </c>
      <c r="I33" s="16">
        <f t="shared" si="0"/>
        <v>31.050000000000011</v>
      </c>
      <c r="J33" s="16">
        <f t="shared" si="1"/>
        <v>61.054000000000002</v>
      </c>
      <c r="K33" s="16">
        <f t="shared" si="2"/>
        <v>23.370999999999981</v>
      </c>
    </row>
    <row r="34" spans="1:11" x14ac:dyDescent="0.2">
      <c r="A34" s="2">
        <v>41487</v>
      </c>
      <c r="B34" s="16">
        <v>129.06</v>
      </c>
      <c r="C34" s="16">
        <v>217.59700000000001</v>
      </c>
      <c r="E34" s="59">
        <f>MIN($B$34,$B$46,$B$58,$B$70,$B$82)</f>
        <v>128.31299999999999</v>
      </c>
      <c r="F34" s="59">
        <f>MAX($B$34,$B$46,$B$58,$B$70,$B$82)</f>
        <v>160.33799999999999</v>
      </c>
      <c r="G34" s="59">
        <f>MIN($C$34,$C$46,$C$58,$C$70,$C$82)</f>
        <v>212.14500000000001</v>
      </c>
      <c r="H34" s="59">
        <f>MAX($C$34,$C$46,$C$58,$C$70,$C$82)</f>
        <v>230.411</v>
      </c>
      <c r="I34" s="16">
        <f t="shared" si="0"/>
        <v>32.025000000000006</v>
      </c>
      <c r="J34" s="16">
        <f t="shared" si="1"/>
        <v>51.807000000000016</v>
      </c>
      <c r="K34" s="16">
        <f t="shared" si="2"/>
        <v>18.265999999999991</v>
      </c>
    </row>
    <row r="35" spans="1:11" x14ac:dyDescent="0.2">
      <c r="A35" s="2">
        <v>41518</v>
      </c>
      <c r="B35" s="16">
        <v>129.32599999999999</v>
      </c>
      <c r="C35" s="16">
        <v>219.785</v>
      </c>
      <c r="E35" s="59">
        <f>MIN($B$35,$B$47,$B$59,$B$71,$B$83)</f>
        <v>129.32599999999999</v>
      </c>
      <c r="F35" s="59">
        <f>MAX($B$35,$B$47,$B$59,$B$71,$B$83)</f>
        <v>161.05099999999999</v>
      </c>
      <c r="G35" s="59">
        <f>MIN($C$35,$C$47,$C$59,$C$71,$C$83)</f>
        <v>212.45100000000002</v>
      </c>
      <c r="H35" s="59">
        <f>MAX($C$35,$C$47,$C$59,$C$71,$C$83)</f>
        <v>227.697</v>
      </c>
      <c r="I35" s="16">
        <f t="shared" si="0"/>
        <v>31.724999999999994</v>
      </c>
      <c r="J35" s="16">
        <f t="shared" si="1"/>
        <v>51.400000000000034</v>
      </c>
      <c r="K35" s="16">
        <f t="shared" si="2"/>
        <v>15.245999999999981</v>
      </c>
    </row>
    <row r="36" spans="1:11" x14ac:dyDescent="0.2">
      <c r="A36" s="2">
        <v>41548</v>
      </c>
      <c r="B36" s="16">
        <v>118.035</v>
      </c>
      <c r="C36" s="16">
        <v>213.977</v>
      </c>
      <c r="E36" s="59">
        <f>MIN($B$36,$B$48,$B$60,$B$72,$B$84)</f>
        <v>118.035</v>
      </c>
      <c r="F36" s="59">
        <f>MAX($B$36,$B$48,$B$60,$B$72,$B$84)</f>
        <v>154.715</v>
      </c>
      <c r="G36" s="59">
        <f>MIN($C$36,$C$48,$C$60,$C$72,$C$84)</f>
        <v>203.673</v>
      </c>
      <c r="H36" s="59">
        <f>MAX($C$36,$C$48,$C$60,$C$72,$C$84)</f>
        <v>225.59400000000002</v>
      </c>
      <c r="I36" s="16">
        <f t="shared" si="0"/>
        <v>36.680000000000007</v>
      </c>
      <c r="J36" s="16">
        <f t="shared" si="1"/>
        <v>48.957999999999998</v>
      </c>
      <c r="K36" s="16">
        <f t="shared" si="2"/>
        <v>21.921000000000021</v>
      </c>
    </row>
    <row r="37" spans="1:11" x14ac:dyDescent="0.2">
      <c r="A37" s="2">
        <v>41579</v>
      </c>
      <c r="B37" s="16">
        <v>121.11799999999999</v>
      </c>
      <c r="C37" s="16">
        <v>216.84899999999999</v>
      </c>
      <c r="E37" s="59">
        <f>MIN($B$37,$B$49,$B$61,$B$73,$B$85)</f>
        <v>121.11799999999999</v>
      </c>
      <c r="F37" s="59">
        <f>MAX($B$37,$B$49,$B$61,$B$73,$B$85)</f>
        <v>161.27799999999999</v>
      </c>
      <c r="G37" s="59">
        <f>MIN($C$37,$C$49,$C$61,$C$73,$C$85)</f>
        <v>216.84899999999999</v>
      </c>
      <c r="H37" s="59">
        <f>MAX($C$37,$C$49,$C$61,$C$73,$C$85)</f>
        <v>233.84199999999998</v>
      </c>
      <c r="I37" s="16">
        <f t="shared" si="0"/>
        <v>40.159999999999997</v>
      </c>
      <c r="J37" s="16">
        <f t="shared" si="1"/>
        <v>55.570999999999998</v>
      </c>
      <c r="K37" s="16">
        <f t="shared" si="2"/>
        <v>16.992999999999995</v>
      </c>
    </row>
    <row r="38" spans="1:11" x14ac:dyDescent="0.2">
      <c r="A38" s="2">
        <v>41609</v>
      </c>
      <c r="B38" s="16">
        <v>127.54300000000001</v>
      </c>
      <c r="C38" s="16">
        <v>228.03399999999999</v>
      </c>
      <c r="E38" s="59">
        <f>MIN($B$38,$B$50,$B$62,$B$74,$B$86)</f>
        <v>127.54300000000001</v>
      </c>
      <c r="F38" s="59">
        <f>MAX($B$38,$B$50,$B$62,$B$74,$B$86)</f>
        <v>166.095</v>
      </c>
      <c r="G38" s="59">
        <f>MIN($C$38,$C$50,$C$62,$C$74,$C$86)</f>
        <v>228.03399999999999</v>
      </c>
      <c r="H38" s="59">
        <f>MAX($C$38,$C$50,$C$62,$C$74,$C$86)</f>
        <v>240.36799999999999</v>
      </c>
      <c r="I38" s="16">
        <f t="shared" si="0"/>
        <v>38.551999999999992</v>
      </c>
      <c r="J38" s="16">
        <f t="shared" si="1"/>
        <v>61.938999999999993</v>
      </c>
      <c r="K38" s="16">
        <f t="shared" si="2"/>
        <v>12.334000000000003</v>
      </c>
    </row>
    <row r="39" spans="1:11" x14ac:dyDescent="0.2">
      <c r="A39" s="2">
        <v>41640</v>
      </c>
      <c r="B39" s="16">
        <v>114.66800000000001</v>
      </c>
      <c r="C39" s="16">
        <v>235.85500000000002</v>
      </c>
      <c r="E39" s="59">
        <f>MIN($B$27,$B$39,$B$51,$B$63,$B$75)</f>
        <v>114.66800000000001</v>
      </c>
      <c r="F39" s="59">
        <f>MAX($B$27,$B$39,$B$51,$B$63,$B$75)</f>
        <v>168.93700000000001</v>
      </c>
      <c r="G39" s="59">
        <f>MIN($C$27,$C$39,$C$51,$C$63,$C$75)</f>
        <v>234.43600000000001</v>
      </c>
      <c r="H39" s="59">
        <f>MAX($C$27,$C$39,$C$51,$C$63,$C$75)</f>
        <v>261.64799999999997</v>
      </c>
      <c r="I39" s="16">
        <f t="shared" si="0"/>
        <v>54.269000000000005</v>
      </c>
      <c r="J39" s="16">
        <f t="shared" si="1"/>
        <v>65.498999999999995</v>
      </c>
      <c r="K39" s="16">
        <f t="shared" si="2"/>
        <v>27.211999999999961</v>
      </c>
    </row>
    <row r="40" spans="1:11" x14ac:dyDescent="0.2">
      <c r="A40" s="2">
        <v>41671</v>
      </c>
      <c r="B40" s="16">
        <v>113.10299999999999</v>
      </c>
      <c r="C40" s="16">
        <v>229.49900000000002</v>
      </c>
      <c r="E40" s="59">
        <f>MIN($B$28,$B$40,$B$52,$B$64,$B$76)</f>
        <v>113.10299999999999</v>
      </c>
      <c r="F40" s="59">
        <f>MAX($B$28,$B$40,$B$52,$B$64,$B$76)</f>
        <v>162.49600000000001</v>
      </c>
      <c r="G40" s="59">
        <f>MIN($C$28,$C$40,$C$52,$C$64,$C$76)</f>
        <v>226.762</v>
      </c>
      <c r="H40" s="59">
        <f>MAX($C$28,$C$40,$C$52,$C$64,$C$76)</f>
        <v>256.21899999999999</v>
      </c>
      <c r="I40" s="16">
        <f t="shared" si="0"/>
        <v>49.393000000000015</v>
      </c>
      <c r="J40" s="16">
        <f t="shared" si="1"/>
        <v>64.265999999999991</v>
      </c>
      <c r="K40" s="16">
        <f t="shared" si="2"/>
        <v>29.456999999999994</v>
      </c>
    </row>
    <row r="41" spans="1:11" x14ac:dyDescent="0.2">
      <c r="A41" s="2">
        <v>41699</v>
      </c>
      <c r="B41" s="16">
        <v>115.227</v>
      </c>
      <c r="C41" s="16">
        <v>221.61200000000002</v>
      </c>
      <c r="E41" s="59">
        <f>MIN($B$29,$B$41,$B$53,$B$65,$B$77)</f>
        <v>115.227</v>
      </c>
      <c r="F41" s="59">
        <f>MAX($B$29,$B$41,$B$53,$B$65,$B$77)</f>
        <v>160.07300000000001</v>
      </c>
      <c r="G41" s="59">
        <f>MIN($C$29,$C$41,$C$53,$C$65,$C$77)</f>
        <v>221.61200000000002</v>
      </c>
      <c r="H41" s="59">
        <f>MAX($C$29,$C$41,$C$53,$C$65,$C$77)</f>
        <v>243.71600000000001</v>
      </c>
      <c r="I41" s="16">
        <f t="shared" si="0"/>
        <v>44.846000000000004</v>
      </c>
      <c r="J41" s="16">
        <f t="shared" si="1"/>
        <v>61.539000000000016</v>
      </c>
      <c r="K41" s="16">
        <f t="shared" si="2"/>
        <v>22.103999999999985</v>
      </c>
    </row>
    <row r="42" spans="1:11" x14ac:dyDescent="0.2">
      <c r="A42" s="2">
        <v>41730</v>
      </c>
      <c r="B42" s="16">
        <v>116.69199999999999</v>
      </c>
      <c r="C42" s="16">
        <v>216.76000000000002</v>
      </c>
      <c r="E42" s="59">
        <f>MIN($B$30,$B$42,$B$54,$B$66,$B$78)</f>
        <v>116.69199999999999</v>
      </c>
      <c r="F42" s="59">
        <f>MAX($B$30,$B$42,$B$54,$B$66,$B$78)</f>
        <v>154.74100000000001</v>
      </c>
      <c r="G42" s="59">
        <f>MIN($C$30,$C$42,$C$54,$C$66,$C$78)</f>
        <v>216.76000000000002</v>
      </c>
      <c r="H42" s="59">
        <f>MAX($C$30,$C$42,$C$54,$C$66,$C$78)</f>
        <v>243.715</v>
      </c>
      <c r="I42" s="16">
        <f t="shared" si="0"/>
        <v>38.049000000000021</v>
      </c>
      <c r="J42" s="16">
        <f t="shared" si="1"/>
        <v>62.019000000000005</v>
      </c>
      <c r="K42" s="16">
        <f t="shared" si="2"/>
        <v>26.954999999999984</v>
      </c>
    </row>
    <row r="43" spans="1:11" x14ac:dyDescent="0.2">
      <c r="A43" s="2">
        <v>41760</v>
      </c>
      <c r="B43" s="16">
        <v>121.56399999999999</v>
      </c>
      <c r="C43" s="16">
        <v>218.15199999999999</v>
      </c>
      <c r="E43" s="59">
        <f>MIN($B$31,$B$43,$B$55,$B$67,$B$79)</f>
        <v>121.56399999999999</v>
      </c>
      <c r="F43" s="59">
        <f>MAX($B$31,$B$43,$B$55,$B$67,$B$79)</f>
        <v>154.947</v>
      </c>
      <c r="G43" s="59">
        <f>MIN($C$31,$C$43,$C$55,$C$67,$C$79)</f>
        <v>218.15199999999999</v>
      </c>
      <c r="H43" s="59">
        <f>MAX($C$31,$C$43,$C$55,$C$67,$C$79)</f>
        <v>243.40899999999999</v>
      </c>
      <c r="I43" s="16">
        <f t="shared" si="0"/>
        <v>33.38300000000001</v>
      </c>
      <c r="J43" s="16">
        <f t="shared" si="1"/>
        <v>63.204999999999984</v>
      </c>
      <c r="K43" s="16">
        <f t="shared" si="2"/>
        <v>25.257000000000005</v>
      </c>
    </row>
    <row r="44" spans="1:11" x14ac:dyDescent="0.2">
      <c r="A44" s="2">
        <v>41791</v>
      </c>
      <c r="B44" s="16">
        <v>121.58499999999999</v>
      </c>
      <c r="C44" s="16">
        <v>219.25200000000001</v>
      </c>
      <c r="E44" s="59">
        <f>MIN($B$32,$B$44,$B$56,$B$68,$B$80)</f>
        <v>121.58499999999999</v>
      </c>
      <c r="F44" s="59">
        <f>MAX($B$32,$B$44,$B$56,$B$68,$B$80)</f>
        <v>151.608</v>
      </c>
      <c r="G44" s="59">
        <f>MIN($C$32,$C$44,$C$56,$C$68,$C$80)</f>
        <v>219.25200000000001</v>
      </c>
      <c r="H44" s="59">
        <f>MAX($C$32,$C$44,$C$56,$C$68,$C$80)</f>
        <v>242.66200000000001</v>
      </c>
      <c r="I44" s="16">
        <f t="shared" si="0"/>
        <v>30.02300000000001</v>
      </c>
      <c r="J44" s="16">
        <f t="shared" si="1"/>
        <v>67.644000000000005</v>
      </c>
      <c r="K44" s="16">
        <f t="shared" si="2"/>
        <v>23.409999999999997</v>
      </c>
    </row>
    <row r="45" spans="1:11" x14ac:dyDescent="0.2">
      <c r="A45" s="2">
        <v>41821</v>
      </c>
      <c r="B45" s="16">
        <v>125.45699999999999</v>
      </c>
      <c r="C45" s="16">
        <v>217.56100000000001</v>
      </c>
      <c r="E45" s="59">
        <f>MIN($B$33,$B$45,$B$57,$B$69,$B$81)</f>
        <v>125.45699999999999</v>
      </c>
      <c r="F45" s="59">
        <f>MAX($B$33,$B$45,$B$57,$B$69,$B$81)</f>
        <v>156.50700000000001</v>
      </c>
      <c r="G45" s="59">
        <f>MIN($C$33,$C$45,$C$57,$C$69,$C$81)</f>
        <v>217.56100000000001</v>
      </c>
      <c r="H45" s="59">
        <f>MAX($C$33,$C$45,$C$57,$C$69,$C$81)</f>
        <v>240.93199999999999</v>
      </c>
      <c r="I45" s="16">
        <f t="shared" si="0"/>
        <v>31.050000000000011</v>
      </c>
      <c r="J45" s="16">
        <f t="shared" si="1"/>
        <v>61.054000000000002</v>
      </c>
      <c r="K45" s="16">
        <f t="shared" si="2"/>
        <v>23.370999999999981</v>
      </c>
    </row>
    <row r="46" spans="1:11" x14ac:dyDescent="0.2">
      <c r="A46" s="2">
        <v>41852</v>
      </c>
      <c r="B46" s="16">
        <v>128.31299999999999</v>
      </c>
      <c r="C46" s="16">
        <v>212.14500000000001</v>
      </c>
      <c r="E46" s="59">
        <f>MIN($B$34,$B$46,$B$58,$B$70,$B$82)</f>
        <v>128.31299999999999</v>
      </c>
      <c r="F46" s="59">
        <f>MAX($B$34,$B$46,$B$58,$B$70,$B$82)</f>
        <v>160.33799999999999</v>
      </c>
      <c r="G46" s="59">
        <f>MIN($C$34,$C$46,$C$58,$C$70,$C$82)</f>
        <v>212.14500000000001</v>
      </c>
      <c r="H46" s="59">
        <f>MAX($C$34,$C$46,$C$58,$C$70,$C$82)</f>
        <v>230.411</v>
      </c>
      <c r="I46" s="16">
        <f t="shared" si="0"/>
        <v>32.025000000000006</v>
      </c>
      <c r="J46" s="16">
        <f t="shared" si="1"/>
        <v>51.807000000000016</v>
      </c>
      <c r="K46" s="16">
        <f t="shared" si="2"/>
        <v>18.265999999999991</v>
      </c>
    </row>
    <row r="47" spans="1:11" x14ac:dyDescent="0.2">
      <c r="A47" s="2">
        <v>41883</v>
      </c>
      <c r="B47" s="16">
        <v>131.43600000000001</v>
      </c>
      <c r="C47" s="16">
        <v>212.45100000000002</v>
      </c>
      <c r="E47" s="59">
        <f>MIN($B$35,$B$47,$B$59,$B$71,$B$83)</f>
        <v>129.32599999999999</v>
      </c>
      <c r="F47" s="59">
        <f>MAX($B$35,$B$47,$B$59,$B$71,$B$83)</f>
        <v>161.05099999999999</v>
      </c>
      <c r="G47" s="59">
        <f>MIN($C$35,$C$47,$C$59,$C$71,$C$83)</f>
        <v>212.45100000000002</v>
      </c>
      <c r="H47" s="59">
        <f>MAX($C$35,$C$47,$C$59,$C$71,$C$83)</f>
        <v>227.697</v>
      </c>
      <c r="I47" s="16">
        <f t="shared" si="0"/>
        <v>31.724999999999994</v>
      </c>
      <c r="J47" s="16">
        <f t="shared" si="1"/>
        <v>51.400000000000034</v>
      </c>
      <c r="K47" s="16">
        <f t="shared" si="2"/>
        <v>15.245999999999981</v>
      </c>
    </row>
    <row r="48" spans="1:11" x14ac:dyDescent="0.2">
      <c r="A48" s="2">
        <v>41913</v>
      </c>
      <c r="B48" s="16">
        <v>120.372</v>
      </c>
      <c r="C48" s="16">
        <v>203.673</v>
      </c>
      <c r="E48" s="59">
        <f>MIN($B$36,$B$48,$B$60,$B$72,$B$84)</f>
        <v>118.035</v>
      </c>
      <c r="F48" s="59">
        <f>MAX($B$36,$B$48,$B$60,$B$72,$B$84)</f>
        <v>154.715</v>
      </c>
      <c r="G48" s="59">
        <f>MIN($C$36,$C$48,$C$60,$C$72,$C$84)</f>
        <v>203.673</v>
      </c>
      <c r="H48" s="59">
        <f>MAX($C$36,$C$48,$C$60,$C$72,$C$84)</f>
        <v>225.59400000000002</v>
      </c>
      <c r="I48" s="16">
        <f t="shared" si="0"/>
        <v>36.680000000000007</v>
      </c>
      <c r="J48" s="16">
        <f t="shared" si="1"/>
        <v>48.957999999999998</v>
      </c>
      <c r="K48" s="16">
        <f t="shared" si="2"/>
        <v>21.921000000000021</v>
      </c>
    </row>
    <row r="49" spans="1:11" x14ac:dyDescent="0.2">
      <c r="A49" s="2">
        <v>41944</v>
      </c>
      <c r="B49" s="16">
        <v>126.215</v>
      </c>
      <c r="C49" s="16">
        <v>219.55500000000001</v>
      </c>
      <c r="E49" s="59">
        <f>MIN($B$37,$B$49,$B$61,$B$73,$B$85)</f>
        <v>121.11799999999999</v>
      </c>
      <c r="F49" s="59">
        <f>MAX($B$37,$B$49,$B$61,$B$73,$B$85)</f>
        <v>161.27799999999999</v>
      </c>
      <c r="G49" s="59">
        <f>MIN($C$37,$C$49,$C$61,$C$73,$C$85)</f>
        <v>216.84899999999999</v>
      </c>
      <c r="H49" s="59">
        <f>MAX($C$37,$C$49,$C$61,$C$73,$C$85)</f>
        <v>233.84199999999998</v>
      </c>
      <c r="I49" s="16">
        <f t="shared" si="0"/>
        <v>40.159999999999997</v>
      </c>
      <c r="J49" s="16">
        <f t="shared" si="1"/>
        <v>55.570999999999998</v>
      </c>
      <c r="K49" s="16">
        <f t="shared" si="2"/>
        <v>16.992999999999995</v>
      </c>
    </row>
    <row r="50" spans="1:11" x14ac:dyDescent="0.2">
      <c r="A50" s="2">
        <v>41974</v>
      </c>
      <c r="B50" s="16">
        <v>136.286</v>
      </c>
      <c r="C50" s="16">
        <v>240.36799999999999</v>
      </c>
      <c r="E50" s="59">
        <f>MIN($B$38,$B$50,$B$62,$B$74,$B$86)</f>
        <v>127.54300000000001</v>
      </c>
      <c r="F50" s="59">
        <f>MAX($B$38,$B$50,$B$62,$B$74,$B$86)</f>
        <v>166.095</v>
      </c>
      <c r="G50" s="59">
        <f>MIN($C$38,$C$50,$C$62,$C$74,$C$86)</f>
        <v>228.03399999999999</v>
      </c>
      <c r="H50" s="59">
        <f>MAX($C$38,$C$50,$C$62,$C$74,$C$86)</f>
        <v>240.36799999999999</v>
      </c>
      <c r="I50" s="16">
        <f t="shared" si="0"/>
        <v>38.551999999999992</v>
      </c>
      <c r="J50" s="16">
        <f t="shared" si="1"/>
        <v>61.938999999999993</v>
      </c>
      <c r="K50" s="16">
        <f t="shared" si="2"/>
        <v>12.334000000000003</v>
      </c>
    </row>
    <row r="51" spans="1:11" x14ac:dyDescent="0.2">
      <c r="A51" s="2">
        <v>42005</v>
      </c>
      <c r="B51" s="16">
        <v>132.608</v>
      </c>
      <c r="C51" s="16">
        <v>243.977</v>
      </c>
      <c r="E51" s="59">
        <f>MIN($B$27,$B$39,$B$51,$B$63,$B$75)</f>
        <v>114.66800000000001</v>
      </c>
      <c r="F51" s="59">
        <f>MAX($B$27,$B$39,$B$51,$B$63,$B$75)</f>
        <v>168.93700000000001</v>
      </c>
      <c r="G51" s="59">
        <f>MIN($C$27,$C$39,$C$51,$C$63,$C$75)</f>
        <v>234.43600000000001</v>
      </c>
      <c r="H51" s="59">
        <f>MAX($C$27,$C$39,$C$51,$C$63,$C$75)</f>
        <v>261.64799999999997</v>
      </c>
      <c r="I51" s="16">
        <f t="shared" si="0"/>
        <v>54.269000000000005</v>
      </c>
      <c r="J51" s="16">
        <f t="shared" si="1"/>
        <v>65.498999999999995</v>
      </c>
      <c r="K51" s="16">
        <f t="shared" si="2"/>
        <v>27.211999999999961</v>
      </c>
    </row>
    <row r="52" spans="1:11" x14ac:dyDescent="0.2">
      <c r="A52" s="2">
        <v>42036</v>
      </c>
      <c r="B52" s="16">
        <v>123.608</v>
      </c>
      <c r="C52" s="16">
        <v>241.34800000000001</v>
      </c>
      <c r="E52" s="59">
        <f>MIN($B$28,$B$40,$B$52,$B$64,$B$76)</f>
        <v>113.10299999999999</v>
      </c>
      <c r="F52" s="59">
        <f>MAX($B$28,$B$40,$B$52,$B$64,$B$76)</f>
        <v>162.49600000000001</v>
      </c>
      <c r="G52" s="59">
        <f>MIN($C$28,$C$40,$C$52,$C$64,$C$76)</f>
        <v>226.762</v>
      </c>
      <c r="H52" s="59">
        <f>MAX($C$28,$C$40,$C$52,$C$64,$C$76)</f>
        <v>256.21899999999999</v>
      </c>
      <c r="I52" s="16">
        <f t="shared" si="0"/>
        <v>49.393000000000015</v>
      </c>
      <c r="J52" s="16">
        <f t="shared" si="1"/>
        <v>64.265999999999991</v>
      </c>
      <c r="K52" s="16">
        <f t="shared" si="2"/>
        <v>29.456999999999994</v>
      </c>
    </row>
    <row r="53" spans="1:11" x14ac:dyDescent="0.2">
      <c r="A53" s="2">
        <v>42064</v>
      </c>
      <c r="B53" s="16">
        <v>128.69200000000001</v>
      </c>
      <c r="C53" s="16">
        <v>232.93099999999998</v>
      </c>
      <c r="E53" s="59">
        <f>MIN($B$29,$B$41,$B$53,$B$65,$B$77)</f>
        <v>115.227</v>
      </c>
      <c r="F53" s="59">
        <f>MAX($B$29,$B$41,$B$53,$B$65,$B$77)</f>
        <v>160.07300000000001</v>
      </c>
      <c r="G53" s="59">
        <f>MIN($C$29,$C$41,$C$53,$C$65,$C$77)</f>
        <v>221.61200000000002</v>
      </c>
      <c r="H53" s="59">
        <f>MAX($C$29,$C$41,$C$53,$C$65,$C$77)</f>
        <v>243.71600000000001</v>
      </c>
      <c r="I53" s="16">
        <f t="shared" si="0"/>
        <v>44.846000000000004</v>
      </c>
      <c r="J53" s="16">
        <f t="shared" si="1"/>
        <v>61.539000000000016</v>
      </c>
      <c r="K53" s="16">
        <f t="shared" si="2"/>
        <v>22.103999999999985</v>
      </c>
    </row>
    <row r="54" spans="1:11" x14ac:dyDescent="0.2">
      <c r="A54" s="2">
        <v>42095</v>
      </c>
      <c r="B54" s="16">
        <v>129.77600000000001</v>
      </c>
      <c r="C54" s="16">
        <v>228.58100000000002</v>
      </c>
      <c r="E54" s="59">
        <f>MIN($B$30,$B$42,$B$54,$B$66,$B$78)</f>
        <v>116.69199999999999</v>
      </c>
      <c r="F54" s="59">
        <f>MAX($B$30,$B$42,$B$54,$B$66,$B$78)</f>
        <v>154.74100000000001</v>
      </c>
      <c r="G54" s="59">
        <f>MIN($C$30,$C$42,$C$54,$C$66,$C$78)</f>
        <v>216.76000000000002</v>
      </c>
      <c r="H54" s="59">
        <f>MAX($C$30,$C$42,$C$54,$C$66,$C$78)</f>
        <v>243.715</v>
      </c>
      <c r="I54" s="16">
        <f t="shared" si="0"/>
        <v>38.049000000000021</v>
      </c>
      <c r="J54" s="16">
        <f t="shared" si="1"/>
        <v>62.019000000000005</v>
      </c>
      <c r="K54" s="16">
        <f t="shared" si="2"/>
        <v>26.954999999999984</v>
      </c>
    </row>
    <row r="55" spans="1:11" x14ac:dyDescent="0.2">
      <c r="A55" s="2">
        <v>42125</v>
      </c>
      <c r="B55" s="16">
        <v>135.40199999999999</v>
      </c>
      <c r="C55" s="16">
        <v>222.584</v>
      </c>
      <c r="E55" s="59">
        <f>MIN($B$31,$B$43,$B$55,$B$67,$B$79)</f>
        <v>121.56399999999999</v>
      </c>
      <c r="F55" s="59">
        <f>MAX($B$31,$B$43,$B$55,$B$67,$B$79)</f>
        <v>154.947</v>
      </c>
      <c r="G55" s="59">
        <f>MIN($C$31,$C$43,$C$55,$C$67,$C$79)</f>
        <v>218.15199999999999</v>
      </c>
      <c r="H55" s="59">
        <f>MAX($C$31,$C$43,$C$55,$C$67,$C$79)</f>
        <v>243.40899999999999</v>
      </c>
      <c r="I55" s="16">
        <f t="shared" si="0"/>
        <v>33.38300000000001</v>
      </c>
      <c r="J55" s="16">
        <f t="shared" si="1"/>
        <v>63.204999999999984</v>
      </c>
      <c r="K55" s="16">
        <f t="shared" si="2"/>
        <v>25.257000000000005</v>
      </c>
    </row>
    <row r="56" spans="1:11" x14ac:dyDescent="0.2">
      <c r="A56" s="2">
        <v>42156</v>
      </c>
      <c r="B56" s="16">
        <v>139.636</v>
      </c>
      <c r="C56" s="16">
        <v>221.09899999999999</v>
      </c>
      <c r="E56" s="59">
        <f>MIN($B$32,$B$44,$B$56,$B$68,$B$80)</f>
        <v>121.58499999999999</v>
      </c>
      <c r="F56" s="59">
        <f>MAX($B$32,$B$44,$B$56,$B$68,$B$80)</f>
        <v>151.608</v>
      </c>
      <c r="G56" s="59">
        <f>MIN($C$32,$C$44,$C$56,$C$68,$C$80)</f>
        <v>219.25200000000001</v>
      </c>
      <c r="H56" s="59">
        <f>MAX($C$32,$C$44,$C$56,$C$68,$C$80)</f>
        <v>242.66200000000001</v>
      </c>
      <c r="I56" s="16">
        <f t="shared" si="0"/>
        <v>30.02300000000001</v>
      </c>
      <c r="J56" s="16">
        <f t="shared" si="1"/>
        <v>67.644000000000005</v>
      </c>
      <c r="K56" s="16">
        <f t="shared" si="2"/>
        <v>23.409999999999997</v>
      </c>
    </row>
    <row r="57" spans="1:11" x14ac:dyDescent="0.2">
      <c r="A57" s="2">
        <v>42186</v>
      </c>
      <c r="B57" s="16">
        <v>142.053</v>
      </c>
      <c r="C57" s="16">
        <v>217.71900000000002</v>
      </c>
      <c r="E57" s="59">
        <f>MIN($B$33,$B$45,$B$57,$B$69,$B$81)</f>
        <v>125.45699999999999</v>
      </c>
      <c r="F57" s="59">
        <f>MAX($B$33,$B$45,$B$57,$B$69,$B$81)</f>
        <v>156.50700000000001</v>
      </c>
      <c r="G57" s="59">
        <f>MIN($C$33,$C$45,$C$57,$C$69,$C$81)</f>
        <v>217.56100000000001</v>
      </c>
      <c r="H57" s="59">
        <f>MAX($C$33,$C$45,$C$57,$C$69,$C$81)</f>
        <v>240.93199999999999</v>
      </c>
      <c r="I57" s="16">
        <f t="shared" si="0"/>
        <v>31.050000000000011</v>
      </c>
      <c r="J57" s="16">
        <f t="shared" si="1"/>
        <v>61.054000000000002</v>
      </c>
      <c r="K57" s="16">
        <f t="shared" si="2"/>
        <v>23.370999999999981</v>
      </c>
    </row>
    <row r="58" spans="1:11" x14ac:dyDescent="0.2">
      <c r="A58" s="2">
        <v>42217</v>
      </c>
      <c r="B58" s="16">
        <v>152.529</v>
      </c>
      <c r="C58" s="16">
        <v>218.255</v>
      </c>
      <c r="E58" s="59">
        <f>MIN($B$34,$B$46,$B$58,$B$70,$B$82)</f>
        <v>128.31299999999999</v>
      </c>
      <c r="F58" s="59">
        <f>MAX($B$34,$B$46,$B$58,$B$70,$B$82)</f>
        <v>160.33799999999999</v>
      </c>
      <c r="G58" s="59">
        <f>MIN($C$34,$C$46,$C$58,$C$70,$C$82)</f>
        <v>212.14500000000001</v>
      </c>
      <c r="H58" s="59">
        <f>MAX($C$34,$C$46,$C$58,$C$70,$C$82)</f>
        <v>230.411</v>
      </c>
      <c r="I58" s="16">
        <f t="shared" si="0"/>
        <v>32.025000000000006</v>
      </c>
      <c r="J58" s="16">
        <f t="shared" si="1"/>
        <v>51.807000000000016</v>
      </c>
      <c r="K58" s="16">
        <f t="shared" si="2"/>
        <v>18.265999999999991</v>
      </c>
    </row>
    <row r="59" spans="1:11" x14ac:dyDescent="0.2">
      <c r="A59" s="2">
        <v>42248</v>
      </c>
      <c r="B59" s="16">
        <v>149.40299999999999</v>
      </c>
      <c r="C59" s="16">
        <v>225.21600000000001</v>
      </c>
      <c r="E59" s="59">
        <f>MIN($B$35,$B$47,$B$59,$B$71,$B$83)</f>
        <v>129.32599999999999</v>
      </c>
      <c r="F59" s="59">
        <f>MAX($B$35,$B$47,$B$59,$B$71,$B$83)</f>
        <v>161.05099999999999</v>
      </c>
      <c r="G59" s="59">
        <f>MIN($C$35,$C$47,$C$59,$C$71,$C$83)</f>
        <v>212.45100000000002</v>
      </c>
      <c r="H59" s="59">
        <f>MAX($C$35,$C$47,$C$59,$C$71,$C$83)</f>
        <v>227.697</v>
      </c>
      <c r="I59" s="16">
        <f t="shared" ref="I59:I90" si="3">F59-E59</f>
        <v>31.724999999999994</v>
      </c>
      <c r="J59" s="16">
        <f t="shared" ref="J59:J90" si="4">G59-F59</f>
        <v>51.400000000000034</v>
      </c>
      <c r="K59" s="16">
        <f t="shared" ref="K59:K90" si="5">H59-G59</f>
        <v>15.245999999999981</v>
      </c>
    </row>
    <row r="60" spans="1:11" x14ac:dyDescent="0.2">
      <c r="A60" s="2">
        <v>42278</v>
      </c>
      <c r="B60" s="16">
        <v>143.625</v>
      </c>
      <c r="C60" s="16">
        <v>217.35599999999999</v>
      </c>
      <c r="E60" s="59">
        <f>MIN($B$36,$B$48,$B$60,$B$72,$B$84)</f>
        <v>118.035</v>
      </c>
      <c r="F60" s="59">
        <f>MAX($B$36,$B$48,$B$60,$B$72,$B$84)</f>
        <v>154.715</v>
      </c>
      <c r="G60" s="59">
        <f>MIN($C$36,$C$48,$C$60,$C$72,$C$84)</f>
        <v>203.673</v>
      </c>
      <c r="H60" s="59">
        <f>MAX($C$36,$C$48,$C$60,$C$72,$C$84)</f>
        <v>225.59400000000002</v>
      </c>
      <c r="I60" s="16">
        <f t="shared" si="3"/>
        <v>36.680000000000007</v>
      </c>
      <c r="J60" s="16">
        <f t="shared" si="4"/>
        <v>48.957999999999998</v>
      </c>
      <c r="K60" s="16">
        <f t="shared" si="5"/>
        <v>21.921000000000021</v>
      </c>
    </row>
    <row r="61" spans="1:11" x14ac:dyDescent="0.2">
      <c r="A61" s="2">
        <v>42309</v>
      </c>
      <c r="B61" s="16">
        <v>157.21</v>
      </c>
      <c r="C61" s="16">
        <v>222.93699999999998</v>
      </c>
      <c r="E61" s="59">
        <f>MIN($B$37,$B$49,$B$61,$B$73,$B$85)</f>
        <v>121.11799999999999</v>
      </c>
      <c r="F61" s="59">
        <f>MAX($B$37,$B$49,$B$61,$B$73,$B$85)</f>
        <v>161.27799999999999</v>
      </c>
      <c r="G61" s="59">
        <f>MIN($C$37,$C$49,$C$61,$C$73,$C$85)</f>
        <v>216.84899999999999</v>
      </c>
      <c r="H61" s="59">
        <f>MAX($C$37,$C$49,$C$61,$C$73,$C$85)</f>
        <v>233.84199999999998</v>
      </c>
      <c r="I61" s="16">
        <f t="shared" si="3"/>
        <v>40.159999999999997</v>
      </c>
      <c r="J61" s="16">
        <f t="shared" si="4"/>
        <v>55.570999999999998</v>
      </c>
      <c r="K61" s="16">
        <f t="shared" si="5"/>
        <v>16.992999999999995</v>
      </c>
    </row>
    <row r="62" spans="1:11" x14ac:dyDescent="0.2">
      <c r="A62" s="2">
        <v>42339</v>
      </c>
      <c r="B62" s="16">
        <v>161.32599999999999</v>
      </c>
      <c r="C62" s="16">
        <v>235.465</v>
      </c>
      <c r="E62" s="59">
        <f>MIN($B$38,$B$50,$B$62,$B$74,$B$86)</f>
        <v>127.54300000000001</v>
      </c>
      <c r="F62" s="59">
        <f>MAX($B$38,$B$50,$B$62,$B$74,$B$86)</f>
        <v>166.095</v>
      </c>
      <c r="G62" s="59">
        <f>MIN($C$38,$C$50,$C$62,$C$74,$C$86)</f>
        <v>228.03399999999999</v>
      </c>
      <c r="H62" s="59">
        <f>MAX($C$38,$C$50,$C$62,$C$74,$C$86)</f>
        <v>240.36799999999999</v>
      </c>
      <c r="I62" s="16">
        <f t="shared" si="3"/>
        <v>38.551999999999992</v>
      </c>
      <c r="J62" s="16">
        <f t="shared" si="4"/>
        <v>61.938999999999993</v>
      </c>
      <c r="K62" s="16">
        <f t="shared" si="5"/>
        <v>12.334000000000003</v>
      </c>
    </row>
    <row r="63" spans="1:11" x14ac:dyDescent="0.2">
      <c r="A63" s="2">
        <v>42370</v>
      </c>
      <c r="B63" s="16">
        <v>160.595</v>
      </c>
      <c r="C63" s="16">
        <v>261.64799999999997</v>
      </c>
      <c r="E63" s="59">
        <f>MIN($B$27,$B$39,$B$51,$B$63,$B$75)</f>
        <v>114.66800000000001</v>
      </c>
      <c r="F63" s="59">
        <f>MAX($B$27,$B$39,$B$51,$B$63,$B$75)</f>
        <v>168.93700000000001</v>
      </c>
      <c r="G63" s="59">
        <f>MIN($C$27,$C$39,$C$51,$C$63,$C$75)</f>
        <v>234.43600000000001</v>
      </c>
      <c r="H63" s="59">
        <f>MAX($C$27,$C$39,$C$51,$C$63,$C$75)</f>
        <v>261.64799999999997</v>
      </c>
      <c r="I63" s="16">
        <f t="shared" si="3"/>
        <v>54.269000000000005</v>
      </c>
      <c r="J63" s="16">
        <f t="shared" si="4"/>
        <v>65.498999999999995</v>
      </c>
      <c r="K63" s="16">
        <f t="shared" si="5"/>
        <v>27.211999999999961</v>
      </c>
    </row>
    <row r="64" spans="1:11" x14ac:dyDescent="0.2">
      <c r="A64" s="2">
        <v>42401</v>
      </c>
      <c r="B64" s="16">
        <v>162.49600000000001</v>
      </c>
      <c r="C64" s="16">
        <v>256.21899999999999</v>
      </c>
      <c r="E64" s="59">
        <f>MIN($B$28,$B$40,$B$52,$B$64,$B$76)</f>
        <v>113.10299999999999</v>
      </c>
      <c r="F64" s="59">
        <f>MAX($B$28,$B$40,$B$52,$B$64,$B$76)</f>
        <v>162.49600000000001</v>
      </c>
      <c r="G64" s="59">
        <f>MIN($C$28,$C$40,$C$52,$C$64,$C$76)</f>
        <v>226.762</v>
      </c>
      <c r="H64" s="59">
        <f>MAX($C$28,$C$40,$C$52,$C$64,$C$76)</f>
        <v>256.21899999999999</v>
      </c>
      <c r="I64" s="16">
        <f t="shared" si="3"/>
        <v>49.393000000000015</v>
      </c>
      <c r="J64" s="16">
        <f t="shared" si="4"/>
        <v>64.265999999999991</v>
      </c>
      <c r="K64" s="16">
        <f t="shared" si="5"/>
        <v>29.456999999999994</v>
      </c>
    </row>
    <row r="65" spans="1:11" x14ac:dyDescent="0.2">
      <c r="A65" s="2">
        <v>42430</v>
      </c>
      <c r="B65" s="16">
        <v>160.07300000000001</v>
      </c>
      <c r="C65" s="16">
        <v>243.71600000000001</v>
      </c>
      <c r="E65" s="59">
        <f>MIN($B$29,$B$41,$B$53,$B$65,$B$77)</f>
        <v>115.227</v>
      </c>
      <c r="F65" s="59">
        <f>MAX($B$29,$B$41,$B$53,$B$65,$B$77)</f>
        <v>160.07300000000001</v>
      </c>
      <c r="G65" s="59">
        <f>MIN($C$29,$C$41,$C$53,$C$65,$C$77)</f>
        <v>221.61200000000002</v>
      </c>
      <c r="H65" s="59">
        <f>MAX($C$29,$C$41,$C$53,$C$65,$C$77)</f>
        <v>243.71600000000001</v>
      </c>
      <c r="I65" s="16">
        <f t="shared" si="3"/>
        <v>44.846000000000004</v>
      </c>
      <c r="J65" s="16">
        <f t="shared" si="4"/>
        <v>61.539000000000016</v>
      </c>
      <c r="K65" s="16">
        <f t="shared" si="5"/>
        <v>22.103999999999985</v>
      </c>
    </row>
    <row r="66" spans="1:11" x14ac:dyDescent="0.2">
      <c r="A66" s="2">
        <v>42461</v>
      </c>
      <c r="B66" s="16">
        <v>154.74100000000001</v>
      </c>
      <c r="C66" s="16">
        <v>243.47899999999998</v>
      </c>
      <c r="E66" s="59">
        <f>MIN($B$30,$B$42,$B$54,$B$66,$B$78)</f>
        <v>116.69199999999999</v>
      </c>
      <c r="F66" s="59">
        <f>MAX($B$30,$B$42,$B$54,$B$66,$B$78)</f>
        <v>154.74100000000001</v>
      </c>
      <c r="G66" s="59">
        <f>MIN($C$30,$C$42,$C$54,$C$66,$C$78)</f>
        <v>216.76000000000002</v>
      </c>
      <c r="H66" s="59">
        <f>MAX($C$30,$C$42,$C$54,$C$66,$C$78)</f>
        <v>243.715</v>
      </c>
      <c r="I66" s="16">
        <f t="shared" si="3"/>
        <v>38.049000000000021</v>
      </c>
      <c r="J66" s="16">
        <f t="shared" si="4"/>
        <v>62.019000000000005</v>
      </c>
      <c r="K66" s="16">
        <f t="shared" si="5"/>
        <v>26.954999999999984</v>
      </c>
    </row>
    <row r="67" spans="1:11" x14ac:dyDescent="0.2">
      <c r="A67" s="2">
        <v>42491</v>
      </c>
      <c r="B67" s="16">
        <v>154.947</v>
      </c>
      <c r="C67" s="16">
        <v>243.40899999999999</v>
      </c>
      <c r="E67" s="59">
        <f>MIN($B$31,$B$43,$B$55,$B$67,$B$79)</f>
        <v>121.56399999999999</v>
      </c>
      <c r="F67" s="59">
        <f>MAX($B$31,$B$43,$B$55,$B$67,$B$79)</f>
        <v>154.947</v>
      </c>
      <c r="G67" s="59">
        <f>MIN($C$31,$C$43,$C$55,$C$67,$C$79)</f>
        <v>218.15199999999999</v>
      </c>
      <c r="H67" s="59">
        <f>MAX($C$31,$C$43,$C$55,$C$67,$C$79)</f>
        <v>243.40899999999999</v>
      </c>
      <c r="I67" s="16">
        <f t="shared" si="3"/>
        <v>33.38300000000001</v>
      </c>
      <c r="J67" s="16">
        <f t="shared" si="4"/>
        <v>63.204999999999984</v>
      </c>
      <c r="K67" s="16">
        <f t="shared" si="5"/>
        <v>25.257000000000005</v>
      </c>
    </row>
    <row r="68" spans="1:11" x14ac:dyDescent="0.2">
      <c r="A68" s="2">
        <v>42522</v>
      </c>
      <c r="B68" s="16">
        <v>149.767</v>
      </c>
      <c r="C68" s="16">
        <v>242.66200000000001</v>
      </c>
      <c r="E68" s="59">
        <f>MIN($B$32,$B$44,$B$56,$B$68,$B$80)</f>
        <v>121.58499999999999</v>
      </c>
      <c r="F68" s="59">
        <f>MAX($B$32,$B$44,$B$56,$B$68,$B$80)</f>
        <v>151.608</v>
      </c>
      <c r="G68" s="59">
        <f>MIN($C$32,$C$44,$C$56,$C$68,$C$80)</f>
        <v>219.25200000000001</v>
      </c>
      <c r="H68" s="59">
        <f>MAX($C$32,$C$44,$C$56,$C$68,$C$80)</f>
        <v>242.66200000000001</v>
      </c>
      <c r="I68" s="16">
        <f t="shared" si="3"/>
        <v>30.02300000000001</v>
      </c>
      <c r="J68" s="16">
        <f t="shared" si="4"/>
        <v>67.644000000000005</v>
      </c>
      <c r="K68" s="16">
        <f t="shared" si="5"/>
        <v>23.409999999999997</v>
      </c>
    </row>
    <row r="69" spans="1:11" x14ac:dyDescent="0.2">
      <c r="A69" s="2">
        <v>42552</v>
      </c>
      <c r="B69" s="16">
        <v>156.50700000000001</v>
      </c>
      <c r="C69" s="16">
        <v>240.93199999999999</v>
      </c>
      <c r="E69" s="59">
        <f>MIN($B$33,$B$45,$B$57,$B$69,$B$81)</f>
        <v>125.45699999999999</v>
      </c>
      <c r="F69" s="59">
        <f>MAX($B$33,$B$45,$B$57,$B$69,$B$81)</f>
        <v>156.50700000000001</v>
      </c>
      <c r="G69" s="59">
        <f>MIN($C$33,$C$45,$C$57,$C$69,$C$81)</f>
        <v>217.56100000000001</v>
      </c>
      <c r="H69" s="59">
        <f>MAX($C$33,$C$45,$C$57,$C$69,$C$81)</f>
        <v>240.93199999999999</v>
      </c>
      <c r="I69" s="16">
        <f t="shared" si="3"/>
        <v>31.050000000000011</v>
      </c>
      <c r="J69" s="16">
        <f t="shared" si="4"/>
        <v>61.054000000000002</v>
      </c>
      <c r="K69" s="16">
        <f t="shared" si="5"/>
        <v>23.370999999999981</v>
      </c>
    </row>
    <row r="70" spans="1:11" x14ac:dyDescent="0.2">
      <c r="A70" s="2">
        <v>42583</v>
      </c>
      <c r="B70" s="16">
        <v>160.33799999999999</v>
      </c>
      <c r="C70" s="16">
        <v>230.411</v>
      </c>
      <c r="E70" s="59">
        <f>MIN($B$34,$B$46,$B$58,$B$70,$B$82)</f>
        <v>128.31299999999999</v>
      </c>
      <c r="F70" s="59">
        <f>MAX($B$34,$B$46,$B$58,$B$70,$B$82)</f>
        <v>160.33799999999999</v>
      </c>
      <c r="G70" s="59">
        <f>MIN($C$34,$C$46,$C$58,$C$70,$C$82)</f>
        <v>212.14500000000001</v>
      </c>
      <c r="H70" s="59">
        <f>MAX($C$34,$C$46,$C$58,$C$70,$C$82)</f>
        <v>230.411</v>
      </c>
      <c r="I70" s="16">
        <f t="shared" si="3"/>
        <v>32.025000000000006</v>
      </c>
      <c r="J70" s="16">
        <f t="shared" si="4"/>
        <v>51.807000000000016</v>
      </c>
      <c r="K70" s="16">
        <f t="shared" si="5"/>
        <v>18.265999999999991</v>
      </c>
    </row>
    <row r="71" spans="1:11" x14ac:dyDescent="0.2">
      <c r="A71" s="2">
        <v>42614</v>
      </c>
      <c r="B71" s="16">
        <v>161.05099999999999</v>
      </c>
      <c r="C71" s="16">
        <v>227.697</v>
      </c>
      <c r="E71" s="59">
        <f>MIN($B$35,$B$47,$B$59,$B$71,$B$83)</f>
        <v>129.32599999999999</v>
      </c>
      <c r="F71" s="59">
        <f>MAX($B$35,$B$47,$B$59,$B$71,$B$83)</f>
        <v>161.05099999999999</v>
      </c>
      <c r="G71" s="59">
        <f>MIN($C$35,$C$47,$C$59,$C$71,$C$83)</f>
        <v>212.45100000000002</v>
      </c>
      <c r="H71" s="59">
        <f>MAX($C$35,$C$47,$C$59,$C$71,$C$83)</f>
        <v>227.697</v>
      </c>
      <c r="I71" s="16">
        <f t="shared" si="3"/>
        <v>31.724999999999994</v>
      </c>
      <c r="J71" s="16">
        <f t="shared" si="4"/>
        <v>51.400000000000034</v>
      </c>
      <c r="K71" s="16">
        <f t="shared" si="5"/>
        <v>15.245999999999981</v>
      </c>
    </row>
    <row r="72" spans="1:11" x14ac:dyDescent="0.2">
      <c r="A72" s="2">
        <v>42644</v>
      </c>
      <c r="B72" s="16">
        <v>154.715</v>
      </c>
      <c r="C72" s="16">
        <v>225.59400000000002</v>
      </c>
      <c r="E72" s="59">
        <f>MIN($B$36,$B$48,$B$60,$B$72,$B$84)</f>
        <v>118.035</v>
      </c>
      <c r="F72" s="59">
        <f>MAX($B$36,$B$48,$B$60,$B$72,$B$84)</f>
        <v>154.715</v>
      </c>
      <c r="G72" s="59">
        <f>MIN($C$36,$C$48,$C$60,$C$72,$C$84)</f>
        <v>203.673</v>
      </c>
      <c r="H72" s="59">
        <f>MAX($C$36,$C$48,$C$60,$C$72,$C$84)</f>
        <v>225.59400000000002</v>
      </c>
      <c r="I72" s="16">
        <f t="shared" si="3"/>
        <v>36.680000000000007</v>
      </c>
      <c r="J72" s="16">
        <f t="shared" si="4"/>
        <v>48.957999999999998</v>
      </c>
      <c r="K72" s="16">
        <f t="shared" si="5"/>
        <v>21.921000000000021</v>
      </c>
    </row>
    <row r="73" spans="1:11" x14ac:dyDescent="0.2">
      <c r="A73" s="2">
        <v>42675</v>
      </c>
      <c r="B73" s="16">
        <v>161.27799999999999</v>
      </c>
      <c r="C73" s="16">
        <v>233.84199999999998</v>
      </c>
      <c r="E73" s="59">
        <f>MIN($B$37,$B$49,$B$61,$B$73,$B$85)</f>
        <v>121.11799999999999</v>
      </c>
      <c r="F73" s="59">
        <f>MAX($B$37,$B$49,$B$61,$B$73,$B$85)</f>
        <v>161.27799999999999</v>
      </c>
      <c r="G73" s="59">
        <f>MIN($C$37,$C$49,$C$61,$C$73,$C$85)</f>
        <v>216.84899999999999</v>
      </c>
      <c r="H73" s="59">
        <f>MAX($C$37,$C$49,$C$61,$C$73,$C$85)</f>
        <v>233.84199999999998</v>
      </c>
      <c r="I73" s="16">
        <f t="shared" si="3"/>
        <v>40.159999999999997</v>
      </c>
      <c r="J73" s="16">
        <f t="shared" si="4"/>
        <v>55.570999999999998</v>
      </c>
      <c r="K73" s="16">
        <f t="shared" si="5"/>
        <v>16.992999999999995</v>
      </c>
    </row>
    <row r="74" spans="1:11" x14ac:dyDescent="0.2">
      <c r="A74" s="2">
        <v>42705</v>
      </c>
      <c r="B74" s="16">
        <v>166.095</v>
      </c>
      <c r="C74" s="16">
        <v>238.58700000000002</v>
      </c>
      <c r="E74" s="59">
        <f>MIN($B$38,$B$50,$B$62,$B$74,$B$86)</f>
        <v>127.54300000000001</v>
      </c>
      <c r="F74" s="59">
        <f>MAX($B$38,$B$50,$B$62,$B$74,$B$86)</f>
        <v>166.095</v>
      </c>
      <c r="G74" s="59">
        <f>MIN($C$38,$C$50,$C$62,$C$74,$C$86)</f>
        <v>228.03399999999999</v>
      </c>
      <c r="H74" s="59">
        <f>MAX($C$38,$C$50,$C$62,$C$74,$C$86)</f>
        <v>240.36799999999999</v>
      </c>
      <c r="I74" s="16">
        <f t="shared" si="3"/>
        <v>38.551999999999992</v>
      </c>
      <c r="J74" s="16">
        <f t="shared" si="4"/>
        <v>61.938999999999993</v>
      </c>
      <c r="K74" s="16">
        <f t="shared" si="5"/>
        <v>12.334000000000003</v>
      </c>
    </row>
    <row r="75" spans="1:11" x14ac:dyDescent="0.2">
      <c r="A75" s="2">
        <v>42736</v>
      </c>
      <c r="B75" s="16">
        <v>168.93700000000001</v>
      </c>
      <c r="C75" s="16">
        <v>260.04699999999997</v>
      </c>
      <c r="E75" s="59">
        <f>MIN($B$27,$B$39,$B$51,$B$63,$B$75)</f>
        <v>114.66800000000001</v>
      </c>
      <c r="F75" s="59">
        <f>MAX($B$27,$B$39,$B$51,$B$63,$B$75)</f>
        <v>168.93700000000001</v>
      </c>
      <c r="G75" s="59">
        <f>MIN($C$27,$C$39,$C$51,$C$63,$C$75)</f>
        <v>234.43600000000001</v>
      </c>
      <c r="H75" s="59">
        <f>MAX($C$27,$C$39,$C$51,$C$63,$C$75)</f>
        <v>261.64799999999997</v>
      </c>
      <c r="I75" s="16">
        <f t="shared" si="3"/>
        <v>54.269000000000005</v>
      </c>
      <c r="J75" s="16">
        <f t="shared" si="4"/>
        <v>65.498999999999995</v>
      </c>
      <c r="K75" s="16">
        <f t="shared" si="5"/>
        <v>27.211999999999961</v>
      </c>
    </row>
    <row r="76" spans="1:11" x14ac:dyDescent="0.2">
      <c r="A76" s="2">
        <v>42767</v>
      </c>
      <c r="B76" s="16">
        <v>162.24100000000001</v>
      </c>
      <c r="C76" s="16">
        <v>253.11799999999999</v>
      </c>
      <c r="E76" s="59">
        <f>MIN($B$28,$B$40,$B$52,$B$64,$B$76)</f>
        <v>113.10299999999999</v>
      </c>
      <c r="F76" s="59">
        <f>MAX($B$28,$B$40,$B$52,$B$64,$B$76)</f>
        <v>162.49600000000001</v>
      </c>
      <c r="G76" s="59">
        <f>MIN($C$28,$C$40,$C$52,$C$64,$C$76)</f>
        <v>226.762</v>
      </c>
      <c r="H76" s="59">
        <f>MAX($C$28,$C$40,$C$52,$C$64,$C$76)</f>
        <v>256.21899999999999</v>
      </c>
      <c r="I76" s="16">
        <f t="shared" si="3"/>
        <v>49.393000000000015</v>
      </c>
      <c r="J76" s="16">
        <f t="shared" si="4"/>
        <v>64.265999999999991</v>
      </c>
      <c r="K76" s="16">
        <f t="shared" si="5"/>
        <v>29.456999999999994</v>
      </c>
    </row>
    <row r="77" spans="1:11" x14ac:dyDescent="0.2">
      <c r="A77" s="2">
        <v>42795</v>
      </c>
      <c r="B77" s="16">
        <v>151.08000000000001</v>
      </c>
      <c r="C77" s="16">
        <v>238.953</v>
      </c>
      <c r="E77" s="59">
        <f>MIN($B$29,$B$41,$B$53,$B$65,$B$77)</f>
        <v>115.227</v>
      </c>
      <c r="F77" s="59">
        <f>MAX($B$29,$B$41,$B$53,$B$65,$B$77)</f>
        <v>160.07300000000001</v>
      </c>
      <c r="G77" s="59">
        <f>MIN($C$29,$C$41,$C$53,$C$65,$C$77)</f>
        <v>221.61200000000002</v>
      </c>
      <c r="H77" s="59">
        <f>MAX($C$29,$C$41,$C$53,$C$65,$C$77)</f>
        <v>243.71600000000001</v>
      </c>
      <c r="I77" s="16">
        <f t="shared" si="3"/>
        <v>44.846000000000004</v>
      </c>
      <c r="J77" s="16">
        <f t="shared" si="4"/>
        <v>61.539000000000016</v>
      </c>
      <c r="K77" s="16">
        <f t="shared" si="5"/>
        <v>22.103999999999985</v>
      </c>
    </row>
    <row r="78" spans="1:11" x14ac:dyDescent="0.2">
      <c r="A78" s="2">
        <v>42826</v>
      </c>
      <c r="B78" s="16">
        <v>154.63999999999999</v>
      </c>
      <c r="C78" s="16">
        <v>243.715</v>
      </c>
      <c r="E78" s="59">
        <f>MIN($B$30,$B$42,$B$54,$B$66,$B$78)</f>
        <v>116.69199999999999</v>
      </c>
      <c r="F78" s="59">
        <f>MAX($B$30,$B$42,$B$54,$B$66,$B$78)</f>
        <v>154.74100000000001</v>
      </c>
      <c r="G78" s="59">
        <f>MIN($C$30,$C$42,$C$54,$C$66,$C$78)</f>
        <v>216.76000000000002</v>
      </c>
      <c r="H78" s="59">
        <f>MAX($C$30,$C$42,$C$54,$C$66,$C$78)</f>
        <v>243.715</v>
      </c>
      <c r="I78" s="16">
        <f t="shared" si="3"/>
        <v>38.049000000000021</v>
      </c>
      <c r="J78" s="16">
        <f t="shared" si="4"/>
        <v>62.019000000000005</v>
      </c>
      <c r="K78" s="16">
        <f t="shared" si="5"/>
        <v>26.954999999999984</v>
      </c>
    </row>
    <row r="79" spans="1:11" x14ac:dyDescent="0.2">
      <c r="A79" s="2">
        <v>42856</v>
      </c>
      <c r="B79" s="16">
        <v>153.79300000000001</v>
      </c>
      <c r="C79" s="16">
        <v>242.12100000000001</v>
      </c>
      <c r="E79" s="59">
        <f>MIN($B$31,$B$43,$B$55,$B$67,$B$79)</f>
        <v>121.56399999999999</v>
      </c>
      <c r="F79" s="59">
        <f>MAX($B$31,$B$43,$B$55,$B$67,$B$79)</f>
        <v>154.947</v>
      </c>
      <c r="G79" s="59">
        <f>MIN($C$31,$C$43,$C$55,$C$67,$C$79)</f>
        <v>218.15199999999999</v>
      </c>
      <c r="H79" s="59">
        <f>MAX($C$31,$C$43,$C$55,$C$67,$C$79)</f>
        <v>243.40899999999999</v>
      </c>
      <c r="I79" s="16">
        <f t="shared" si="3"/>
        <v>33.38300000000001</v>
      </c>
      <c r="J79" s="16">
        <f t="shared" si="4"/>
        <v>63.204999999999984</v>
      </c>
      <c r="K79" s="16">
        <f t="shared" si="5"/>
        <v>25.257000000000005</v>
      </c>
    </row>
    <row r="80" spans="1:11" x14ac:dyDescent="0.2">
      <c r="A80" s="2">
        <v>42887</v>
      </c>
      <c r="B80" s="16">
        <v>151.608</v>
      </c>
      <c r="C80" s="16">
        <v>237.94299999999998</v>
      </c>
      <c r="E80" s="59">
        <f>MIN($B$32,$B$44,$B$56,$B$68,$B$80)</f>
        <v>121.58499999999999</v>
      </c>
      <c r="F80" s="59">
        <f>MAX($B$32,$B$44,$B$56,$B$68,$B$80)</f>
        <v>151.608</v>
      </c>
      <c r="G80" s="59">
        <f>MIN($C$32,$C$44,$C$56,$C$68,$C$80)</f>
        <v>219.25200000000001</v>
      </c>
      <c r="H80" s="59">
        <f>MAX($C$32,$C$44,$C$56,$C$68,$C$80)</f>
        <v>242.66200000000001</v>
      </c>
      <c r="I80" s="16">
        <f t="shared" si="3"/>
        <v>30.02300000000001</v>
      </c>
      <c r="J80" s="16">
        <f t="shared" si="4"/>
        <v>67.644000000000005</v>
      </c>
      <c r="K80" s="16">
        <f t="shared" si="5"/>
        <v>23.409999999999997</v>
      </c>
    </row>
    <row r="81" spans="1:11" x14ac:dyDescent="0.2">
      <c r="A81" s="2">
        <v>42917</v>
      </c>
      <c r="B81" s="16">
        <v>151.06800000000001</v>
      </c>
      <c r="C81" s="16">
        <v>233.05700000000002</v>
      </c>
      <c r="E81" s="59">
        <f>MIN($B$33,$B$45,$B$57,$B$69,$B$81)</f>
        <v>125.45699999999999</v>
      </c>
      <c r="F81" s="59">
        <f>MAX($B$33,$B$45,$B$57,$B$69,$B$81)</f>
        <v>156.50700000000001</v>
      </c>
      <c r="G81" s="59">
        <f>MIN($C$33,$C$45,$C$57,$C$69,$C$81)</f>
        <v>217.56100000000001</v>
      </c>
      <c r="H81" s="59">
        <f>MAX($C$33,$C$45,$C$57,$C$69,$C$81)</f>
        <v>240.93199999999999</v>
      </c>
      <c r="I81" s="16">
        <f t="shared" si="3"/>
        <v>31.050000000000011</v>
      </c>
      <c r="J81" s="16">
        <f t="shared" si="4"/>
        <v>61.054000000000002</v>
      </c>
      <c r="K81" s="16">
        <f t="shared" si="5"/>
        <v>23.370999999999981</v>
      </c>
    </row>
    <row r="82" spans="1:11" x14ac:dyDescent="0.2">
      <c r="A82" s="2">
        <v>42948</v>
      </c>
      <c r="B82" s="16">
        <v>147.82</v>
      </c>
      <c r="C82" s="16">
        <v>226.19200000000001</v>
      </c>
      <c r="E82" s="59">
        <f>MIN($B$34,$B$46,$B$58,$B$70,$B$82)</f>
        <v>128.31299999999999</v>
      </c>
      <c r="F82" s="59">
        <f>MAX($B$34,$B$46,$B$58,$B$70,$B$82)</f>
        <v>160.33799999999999</v>
      </c>
      <c r="G82" s="59">
        <f>MIN($C$34,$C$46,$C$58,$C$70,$C$82)</f>
        <v>212.14500000000001</v>
      </c>
      <c r="H82" s="59">
        <f>MAX($C$34,$C$46,$C$58,$C$70,$C$82)</f>
        <v>230.411</v>
      </c>
      <c r="I82" s="16">
        <f t="shared" si="3"/>
        <v>32.025000000000006</v>
      </c>
      <c r="J82" s="16">
        <f t="shared" si="4"/>
        <v>51.807000000000016</v>
      </c>
      <c r="K82" s="16">
        <f t="shared" si="5"/>
        <v>18.265999999999991</v>
      </c>
    </row>
    <row r="83" spans="1:11" x14ac:dyDescent="0.2">
      <c r="A83" s="2">
        <v>42979</v>
      </c>
      <c r="B83" s="16">
        <v>137.46100000000001</v>
      </c>
      <c r="C83" s="16">
        <v>223.80900000000003</v>
      </c>
      <c r="E83" s="59">
        <f>MIN($B$35,$B$47,$B$59,$B$71,$B$83)</f>
        <v>129.32599999999999</v>
      </c>
      <c r="F83" s="59">
        <f>MAX($B$35,$B$47,$B$59,$B$71,$B$83)</f>
        <v>161.05099999999999</v>
      </c>
      <c r="G83" s="59">
        <f>MIN($C$35,$C$47,$C$59,$C$71,$C$83)</f>
        <v>212.45100000000002</v>
      </c>
      <c r="H83" s="59">
        <f>MAX($C$35,$C$47,$C$59,$C$71,$C$83)</f>
        <v>227.697</v>
      </c>
      <c r="I83" s="16">
        <f t="shared" si="3"/>
        <v>31.724999999999994</v>
      </c>
      <c r="J83" s="16">
        <f t="shared" si="4"/>
        <v>51.400000000000034</v>
      </c>
      <c r="K83" s="16">
        <f t="shared" si="5"/>
        <v>15.245999999999981</v>
      </c>
    </row>
    <row r="84" spans="1:11" x14ac:dyDescent="0.2">
      <c r="A84" s="2">
        <v>43009</v>
      </c>
      <c r="B84" s="16">
        <v>129.88499999999999</v>
      </c>
      <c r="C84" s="16">
        <v>216.93699999999998</v>
      </c>
      <c r="E84" s="59">
        <f>MIN($B$36,$B$48,$B$60,$B$72,$B$84)</f>
        <v>118.035</v>
      </c>
      <c r="F84" s="59">
        <f>MAX($B$36,$B$48,$B$60,$B$72,$B$84)</f>
        <v>154.715</v>
      </c>
      <c r="G84" s="59">
        <f>MIN($C$36,$C$48,$C$60,$C$72,$C$84)</f>
        <v>203.673</v>
      </c>
      <c r="H84" s="59">
        <f>MAX($C$36,$C$48,$C$60,$C$72,$C$84)</f>
        <v>225.59400000000002</v>
      </c>
      <c r="I84" s="16">
        <f t="shared" si="3"/>
        <v>36.680000000000007</v>
      </c>
      <c r="J84" s="16">
        <f t="shared" si="4"/>
        <v>48.957999999999998</v>
      </c>
      <c r="K84" s="16">
        <f t="shared" si="5"/>
        <v>21.921000000000021</v>
      </c>
    </row>
    <row r="85" spans="1:11" x14ac:dyDescent="0.2">
      <c r="A85" s="2">
        <v>43040</v>
      </c>
      <c r="B85" s="16">
        <v>132.69999999999999</v>
      </c>
      <c r="C85" s="16">
        <v>224.596</v>
      </c>
      <c r="E85" s="59">
        <f>MIN($B$37,$B$49,$B$61,$B$73,$B$85)</f>
        <v>121.11799999999999</v>
      </c>
      <c r="F85" s="59">
        <f>MAX($B$37,$B$49,$B$61,$B$73,$B$85)</f>
        <v>161.27799999999999</v>
      </c>
      <c r="G85" s="59">
        <f>MIN($C$37,$C$49,$C$61,$C$73,$C$85)</f>
        <v>216.84899999999999</v>
      </c>
      <c r="H85" s="59">
        <f>MAX($C$37,$C$49,$C$61,$C$73,$C$85)</f>
        <v>233.84199999999998</v>
      </c>
      <c r="I85" s="16">
        <f t="shared" si="3"/>
        <v>40.159999999999997</v>
      </c>
      <c r="J85" s="16">
        <f t="shared" si="4"/>
        <v>55.570999999999998</v>
      </c>
      <c r="K85" s="16">
        <f t="shared" si="5"/>
        <v>16.992999999999995</v>
      </c>
    </row>
    <row r="86" spans="1:11" x14ac:dyDescent="0.2">
      <c r="A86" s="2">
        <v>43070</v>
      </c>
      <c r="B86" s="16">
        <v>145.57400000000001</v>
      </c>
      <c r="C86" s="16">
        <v>236.749</v>
      </c>
      <c r="E86" s="59">
        <f>MIN($B$38,$B$50,$B$62,$B$74,$B$86)</f>
        <v>127.54300000000001</v>
      </c>
      <c r="F86" s="59">
        <f>MAX($B$38,$B$50,$B$62,$B$74,$B$86)</f>
        <v>166.095</v>
      </c>
      <c r="G86" s="59">
        <f>MIN($C$38,$C$50,$C$62,$C$74,$C$86)</f>
        <v>228.03399999999999</v>
      </c>
      <c r="H86" s="59">
        <f>MAX($C$38,$C$50,$C$62,$C$74,$C$86)</f>
        <v>240.36799999999999</v>
      </c>
      <c r="I86" s="16">
        <f t="shared" si="3"/>
        <v>38.551999999999992</v>
      </c>
      <c r="J86" s="16">
        <f t="shared" si="4"/>
        <v>61.938999999999993</v>
      </c>
      <c r="K86" s="16">
        <f t="shared" si="5"/>
        <v>12.334000000000003</v>
      </c>
    </row>
    <row r="87" spans="1:11" x14ac:dyDescent="0.2">
      <c r="A87" s="2">
        <v>43101</v>
      </c>
      <c r="B87" s="16">
        <v>141.12899999999999</v>
      </c>
      <c r="C87" s="16">
        <v>247.94799999999998</v>
      </c>
      <c r="E87" s="59">
        <f>MIN($B$27,$B$39,$B$51,$B$63,$B$75)</f>
        <v>114.66800000000001</v>
      </c>
      <c r="F87" s="59">
        <f>MAX($B$27,$B$39,$B$51,$B$63,$B$75)</f>
        <v>168.93700000000001</v>
      </c>
      <c r="G87" s="59">
        <f>MIN($C$27,$C$39,$C$51,$C$63,$C$75)</f>
        <v>234.43600000000001</v>
      </c>
      <c r="H87" s="59">
        <f>MAX($C$27,$C$39,$C$51,$C$63,$C$75)</f>
        <v>261.64799999999997</v>
      </c>
      <c r="I87" s="16">
        <f t="shared" si="3"/>
        <v>54.269000000000005</v>
      </c>
      <c r="J87" s="16">
        <f t="shared" si="4"/>
        <v>65.498999999999995</v>
      </c>
      <c r="K87" s="16">
        <f t="shared" si="5"/>
        <v>27.211999999999961</v>
      </c>
    </row>
    <row r="88" spans="1:11" x14ac:dyDescent="0.2">
      <c r="A88" s="2">
        <v>43132</v>
      </c>
      <c r="B88" s="16">
        <v>137.505</v>
      </c>
      <c r="C88" s="16">
        <v>251.14071428099999</v>
      </c>
      <c r="E88" s="59">
        <f>MIN($B$28,$B$40,$B$52,$B$64,$B$76)</f>
        <v>113.10299999999999</v>
      </c>
      <c r="F88" s="59">
        <f>MAX($B$28,$B$40,$B$52,$B$64,$B$76)</f>
        <v>162.49600000000001</v>
      </c>
      <c r="G88" s="59">
        <f>MIN($C$28,$C$40,$C$52,$C$64,$C$76)</f>
        <v>226.762</v>
      </c>
      <c r="H88" s="59">
        <f>MAX($C$28,$C$40,$C$52,$C$64,$C$76)</f>
        <v>256.21899999999999</v>
      </c>
      <c r="I88" s="16">
        <f t="shared" si="3"/>
        <v>49.393000000000015</v>
      </c>
      <c r="J88" s="16">
        <f t="shared" si="4"/>
        <v>64.265999999999991</v>
      </c>
      <c r="K88" s="16">
        <f t="shared" si="5"/>
        <v>29.456999999999994</v>
      </c>
    </row>
    <row r="89" spans="1:11" x14ac:dyDescent="0.2">
      <c r="A89" s="2">
        <v>43160</v>
      </c>
      <c r="B89" s="16">
        <v>129.24868784</v>
      </c>
      <c r="C89" s="16">
        <v>237.80662809799998</v>
      </c>
      <c r="E89" s="59">
        <f>MIN($B$29,$B$41,$B$53,$B$65,$B$77)</f>
        <v>115.227</v>
      </c>
      <c r="F89" s="59">
        <f>MAX($B$29,$B$41,$B$53,$B$65,$B$77)</f>
        <v>160.07300000000001</v>
      </c>
      <c r="G89" s="59">
        <f>MIN($C$29,$C$41,$C$53,$C$65,$C$77)</f>
        <v>221.61200000000002</v>
      </c>
      <c r="H89" s="59">
        <f>MAX($C$29,$C$41,$C$53,$C$65,$C$77)</f>
        <v>243.71600000000001</v>
      </c>
      <c r="I89" s="16">
        <f t="shared" si="3"/>
        <v>44.846000000000004</v>
      </c>
      <c r="J89" s="16">
        <f t="shared" si="4"/>
        <v>61.539000000000016</v>
      </c>
      <c r="K89" s="16">
        <f t="shared" si="5"/>
        <v>22.103999999999985</v>
      </c>
    </row>
    <row r="90" spans="1:11" x14ac:dyDescent="0.2">
      <c r="A90" s="2">
        <v>43191</v>
      </c>
      <c r="B90" s="16">
        <v>129.80869999999999</v>
      </c>
      <c r="C90" s="16">
        <v>232.89901999999998</v>
      </c>
      <c r="E90" s="59">
        <f>MIN($B$30,$B$42,$B$54,$B$66,$B$78)</f>
        <v>116.69199999999999</v>
      </c>
      <c r="F90" s="59">
        <f>MAX($B$30,$B$42,$B$54,$B$66,$B$78)</f>
        <v>154.74100000000001</v>
      </c>
      <c r="G90" s="59">
        <f>MIN($C$30,$C$42,$C$54,$C$66,$C$78)</f>
        <v>216.76000000000002</v>
      </c>
      <c r="H90" s="59">
        <f>MAX($C$30,$C$42,$C$54,$C$66,$C$78)</f>
        <v>243.715</v>
      </c>
      <c r="I90" s="16">
        <f t="shared" si="3"/>
        <v>38.049000000000021</v>
      </c>
      <c r="J90" s="16">
        <f t="shared" si="4"/>
        <v>62.019000000000005</v>
      </c>
      <c r="K90" s="16">
        <f t="shared" si="5"/>
        <v>26.954999999999984</v>
      </c>
    </row>
    <row r="91" spans="1:11" x14ac:dyDescent="0.2">
      <c r="A91" s="2">
        <v>43221</v>
      </c>
      <c r="B91" s="16">
        <v>133.376</v>
      </c>
      <c r="C91" s="16">
        <v>232.22054</v>
      </c>
      <c r="E91" s="59">
        <f>MIN($B$31,$B$43,$B$55,$B$67,$B$79)</f>
        <v>121.56399999999999</v>
      </c>
      <c r="F91" s="59">
        <f>MAX($B$31,$B$43,$B$55,$B$67,$B$79)</f>
        <v>154.947</v>
      </c>
      <c r="G91" s="59">
        <f>MIN($C$31,$C$43,$C$55,$C$67,$C$79)</f>
        <v>218.15199999999999</v>
      </c>
      <c r="H91" s="59">
        <f>MAX($C$31,$C$43,$C$55,$C$67,$C$79)</f>
        <v>243.40899999999999</v>
      </c>
      <c r="I91" s="16">
        <f t="shared" ref="I91:I96" si="6">F91-E91</f>
        <v>33.38300000000001</v>
      </c>
      <c r="J91" s="16">
        <f t="shared" ref="J91:J96" si="7">G91-F91</f>
        <v>63.204999999999984</v>
      </c>
      <c r="K91" s="16">
        <f t="shared" ref="K91:K96" si="8">H91-G91</f>
        <v>25.257000000000005</v>
      </c>
    </row>
    <row r="92" spans="1:11" x14ac:dyDescent="0.2">
      <c r="A92" s="2">
        <v>43252</v>
      </c>
      <c r="B92" s="16">
        <v>135.71799999999999</v>
      </c>
      <c r="C92" s="16">
        <v>233.37511000000001</v>
      </c>
      <c r="E92" s="59">
        <f>MIN($B$32,$B$44,$B$56,$B$68,$B$80)</f>
        <v>121.58499999999999</v>
      </c>
      <c r="F92" s="59">
        <f>MAX($B$32,$B$44,$B$56,$B$68,$B$80)</f>
        <v>151.608</v>
      </c>
      <c r="G92" s="59">
        <f>MIN($C$32,$C$44,$C$56,$C$68,$C$80)</f>
        <v>219.25200000000001</v>
      </c>
      <c r="H92" s="59">
        <f>MAX($C$32,$C$44,$C$56,$C$68,$C$80)</f>
        <v>242.66200000000001</v>
      </c>
      <c r="I92" s="16">
        <f t="shared" si="6"/>
        <v>30.02300000000001</v>
      </c>
      <c r="J92" s="16">
        <f t="shared" si="7"/>
        <v>67.644000000000005</v>
      </c>
      <c r="K92" s="16">
        <f t="shared" si="8"/>
        <v>23.409999999999997</v>
      </c>
    </row>
    <row r="93" spans="1:11" x14ac:dyDescent="0.2">
      <c r="A93" s="2">
        <v>43282</v>
      </c>
      <c r="B93" s="16">
        <v>140.7473</v>
      </c>
      <c r="C93" s="16">
        <v>232.76580999999999</v>
      </c>
      <c r="E93" s="59">
        <f>MIN($B$33,$B$45,$B$57,$B$69,$B$81)</f>
        <v>125.45699999999999</v>
      </c>
      <c r="F93" s="59">
        <f>MAX($B$33,$B$45,$B$57,$B$69,$B$81)</f>
        <v>156.50700000000001</v>
      </c>
      <c r="G93" s="59">
        <f>MIN($C$33,$C$45,$C$57,$C$69,$C$81)</f>
        <v>217.56100000000001</v>
      </c>
      <c r="H93" s="59">
        <f>MAX($C$33,$C$45,$C$57,$C$69,$C$81)</f>
        <v>240.93199999999999</v>
      </c>
      <c r="I93" s="16">
        <f t="shared" si="6"/>
        <v>31.050000000000011</v>
      </c>
      <c r="J93" s="16">
        <f t="shared" si="7"/>
        <v>61.054000000000002</v>
      </c>
      <c r="K93" s="16">
        <f t="shared" si="8"/>
        <v>23.370999999999981</v>
      </c>
    </row>
    <row r="94" spans="1:11" x14ac:dyDescent="0.2">
      <c r="A94" s="2">
        <v>43313</v>
      </c>
      <c r="B94" s="16">
        <v>143.55090000000001</v>
      </c>
      <c r="C94" s="16">
        <v>228.33837</v>
      </c>
      <c r="E94" s="59">
        <f>MIN($B$34,$B$46,$B$58,$B$70,$B$82)</f>
        <v>128.31299999999999</v>
      </c>
      <c r="F94" s="59">
        <f>MAX($B$34,$B$46,$B$58,$B$70,$B$82)</f>
        <v>160.33799999999999</v>
      </c>
      <c r="G94" s="59">
        <f>MIN($C$34,$C$46,$C$58,$C$70,$C$82)</f>
        <v>212.14500000000001</v>
      </c>
      <c r="H94" s="59">
        <f>MAX($C$34,$C$46,$C$58,$C$70,$C$82)</f>
        <v>230.411</v>
      </c>
      <c r="I94" s="16">
        <f t="shared" si="6"/>
        <v>32.025000000000006</v>
      </c>
      <c r="J94" s="16">
        <f t="shared" si="7"/>
        <v>51.807000000000016</v>
      </c>
      <c r="K94" s="16">
        <f t="shared" si="8"/>
        <v>18.265999999999991</v>
      </c>
    </row>
    <row r="95" spans="1:11" x14ac:dyDescent="0.2">
      <c r="A95" s="2">
        <v>43344</v>
      </c>
      <c r="B95" s="16">
        <v>141.8484</v>
      </c>
      <c r="C95" s="16">
        <v>227.98791</v>
      </c>
      <c r="E95" s="59">
        <f>MIN($B$35,$B$47,$B$59,$B$71,$B$83)</f>
        <v>129.32599999999999</v>
      </c>
      <c r="F95" s="59">
        <f>MAX($B$35,$B$47,$B$59,$B$71,$B$83)</f>
        <v>161.05099999999999</v>
      </c>
      <c r="G95" s="59">
        <f>MIN($C$35,$C$47,$C$59,$C$71,$C$83)</f>
        <v>212.45100000000002</v>
      </c>
      <c r="H95" s="59">
        <f>MAX($C$35,$C$47,$C$59,$C$71,$C$83)</f>
        <v>227.697</v>
      </c>
      <c r="I95" s="16">
        <f t="shared" si="6"/>
        <v>31.724999999999994</v>
      </c>
      <c r="J95" s="16">
        <f t="shared" si="7"/>
        <v>51.400000000000034</v>
      </c>
      <c r="K95" s="16">
        <f t="shared" si="8"/>
        <v>15.245999999999981</v>
      </c>
    </row>
    <row r="96" spans="1:11" x14ac:dyDescent="0.2">
      <c r="A96" s="2">
        <v>43374</v>
      </c>
      <c r="B96" s="16">
        <v>134.7953</v>
      </c>
      <c r="C96" s="16">
        <v>222.28603000000001</v>
      </c>
      <c r="E96" s="59">
        <f>MIN($B$36,$B$48,$B$60,$B$72,$B$84)</f>
        <v>118.035</v>
      </c>
      <c r="F96" s="59">
        <f>MAX($B$36,$B$48,$B$60,$B$72,$B$84)</f>
        <v>154.715</v>
      </c>
      <c r="G96" s="59">
        <f>MIN($C$36,$C$48,$C$60,$C$72,$C$84)</f>
        <v>203.673</v>
      </c>
      <c r="H96" s="59">
        <f>MAX($C$36,$C$48,$C$60,$C$72,$C$84)</f>
        <v>225.59400000000002</v>
      </c>
      <c r="I96" s="16">
        <f t="shared" si="6"/>
        <v>36.680000000000007</v>
      </c>
      <c r="J96" s="16">
        <f t="shared" si="7"/>
        <v>48.957999999999998</v>
      </c>
      <c r="K96" s="16">
        <f t="shared" si="8"/>
        <v>21.921000000000021</v>
      </c>
    </row>
    <row r="97" spans="1:11" x14ac:dyDescent="0.2">
      <c r="A97" s="2">
        <v>43405</v>
      </c>
      <c r="B97" s="16">
        <v>139.51820000000001</v>
      </c>
      <c r="C97" s="16">
        <v>230.28792999999999</v>
      </c>
      <c r="E97" s="59">
        <f>MIN($B$37,$B$49,$B$61,$B$73,$B$85)</f>
        <v>121.11799999999999</v>
      </c>
      <c r="F97" s="59">
        <f>MAX($B$37,$B$49,$B$61,$B$73,$B$85)</f>
        <v>161.27799999999999</v>
      </c>
      <c r="G97" s="59">
        <f>MIN($C$37,$C$49,$C$61,$C$73,$C$85)</f>
        <v>216.84899999999999</v>
      </c>
      <c r="H97" s="59">
        <f>MAX($C$37,$C$49,$C$61,$C$73,$C$85)</f>
        <v>233.84199999999998</v>
      </c>
      <c r="I97" s="16">
        <f t="shared" ref="I97:I110" si="9">F97-E97</f>
        <v>40.159999999999997</v>
      </c>
      <c r="J97" s="16">
        <f t="shared" ref="J97:J110" si="10">G97-F97</f>
        <v>55.570999999999998</v>
      </c>
      <c r="K97" s="16">
        <f t="shared" ref="K97:K110" si="11">H97-G97</f>
        <v>16.992999999999995</v>
      </c>
    </row>
    <row r="98" spans="1:11" x14ac:dyDescent="0.2">
      <c r="A98" s="139">
        <v>43435</v>
      </c>
      <c r="B98" s="16">
        <v>146.4358</v>
      </c>
      <c r="C98" s="16">
        <v>241.86557999999999</v>
      </c>
      <c r="E98" s="59">
        <f>MIN($B$38,$B$50,$B$62,$B$74,$B$86)</f>
        <v>127.54300000000001</v>
      </c>
      <c r="F98" s="59">
        <f>MAX($B$38,$B$50,$B$62,$B$74,$B$86)</f>
        <v>166.095</v>
      </c>
      <c r="G98" s="59">
        <f>MIN($C$38,$C$50,$C$62,$C$74,$C$86)</f>
        <v>228.03399999999999</v>
      </c>
      <c r="H98" s="59">
        <f>MAX($C$38,$C$50,$C$62,$C$74,$C$86)</f>
        <v>240.36799999999999</v>
      </c>
      <c r="I98" s="16">
        <f t="shared" si="9"/>
        <v>38.551999999999992</v>
      </c>
      <c r="J98" s="16">
        <f t="shared" si="10"/>
        <v>61.938999999999993</v>
      </c>
      <c r="K98" s="16">
        <f t="shared" si="11"/>
        <v>12.334000000000003</v>
      </c>
    </row>
    <row r="99" spans="1:11" x14ac:dyDescent="0.2">
      <c r="A99" s="139">
        <v>43466</v>
      </c>
      <c r="B99" s="16">
        <v>144.91900000000001</v>
      </c>
      <c r="C99" s="16">
        <v>252.12908000000002</v>
      </c>
      <c r="E99" s="59">
        <f>MIN($B$27,$B$39,$B$51,$B$63,$B$75)</f>
        <v>114.66800000000001</v>
      </c>
      <c r="F99" s="59">
        <f>MAX($B$27,$B$39,$B$51,$B$63,$B$75)</f>
        <v>168.93700000000001</v>
      </c>
      <c r="G99" s="59">
        <f>MIN($C$27,$C$39,$C$51,$C$63,$C$75)</f>
        <v>234.43600000000001</v>
      </c>
      <c r="H99" s="59">
        <f>MAX($C$27,$C$39,$C$51,$C$63,$C$75)</f>
        <v>261.64799999999997</v>
      </c>
      <c r="I99" s="16">
        <f t="shared" si="9"/>
        <v>54.269000000000005</v>
      </c>
      <c r="J99" s="16">
        <f t="shared" si="10"/>
        <v>65.498999999999995</v>
      </c>
      <c r="K99" s="16">
        <f t="shared" si="11"/>
        <v>27.211999999999961</v>
      </c>
    </row>
    <row r="100" spans="1:11" x14ac:dyDescent="0.2">
      <c r="A100" s="139">
        <v>43497</v>
      </c>
      <c r="B100" s="16">
        <v>140.8466</v>
      </c>
      <c r="C100" s="16">
        <v>250.62427</v>
      </c>
      <c r="D100" s="19"/>
      <c r="E100" s="59">
        <f>MIN($B$28,$B$40,$B$52,$B$64,$B$76)</f>
        <v>113.10299999999999</v>
      </c>
      <c r="F100" s="59">
        <f>MAX($B$28,$B$40,$B$52,$B$64,$B$76)</f>
        <v>162.49600000000001</v>
      </c>
      <c r="G100" s="59">
        <f>MIN($C$28,$C$40,$C$52,$C$64,$C$76)</f>
        <v>226.762</v>
      </c>
      <c r="H100" s="59">
        <f>MAX($C$28,$C$40,$C$52,$C$64,$C$76)</f>
        <v>256.21899999999999</v>
      </c>
      <c r="I100" s="16">
        <f t="shared" si="9"/>
        <v>49.393000000000015</v>
      </c>
      <c r="J100" s="16">
        <f t="shared" si="10"/>
        <v>64.265999999999991</v>
      </c>
      <c r="K100" s="16">
        <f t="shared" si="11"/>
        <v>29.456999999999994</v>
      </c>
    </row>
    <row r="101" spans="1:11" x14ac:dyDescent="0.2">
      <c r="A101" s="139">
        <v>43525</v>
      </c>
      <c r="B101" s="16">
        <v>136.81200000000001</v>
      </c>
      <c r="C101" s="16">
        <v>243.48662000000002</v>
      </c>
      <c r="D101" s="19"/>
      <c r="E101" s="59">
        <f>MIN($B$29,$B$41,$B$53,$B$65,$B$77)</f>
        <v>115.227</v>
      </c>
      <c r="F101" s="59">
        <f>MAX($B$29,$B$41,$B$53,$B$65,$B$77)</f>
        <v>160.07300000000001</v>
      </c>
      <c r="G101" s="59">
        <f>MIN($C$29,$C$41,$C$53,$C$65,$C$77)</f>
        <v>221.61200000000002</v>
      </c>
      <c r="H101" s="59">
        <f>MAX($C$29,$C$41,$C$53,$C$65,$C$77)</f>
        <v>243.71600000000001</v>
      </c>
      <c r="I101" s="16">
        <f t="shared" si="9"/>
        <v>44.846000000000004</v>
      </c>
      <c r="J101" s="16">
        <f t="shared" si="10"/>
        <v>61.539000000000016</v>
      </c>
      <c r="K101" s="16">
        <f t="shared" si="11"/>
        <v>22.103999999999985</v>
      </c>
    </row>
    <row r="102" spans="1:11" x14ac:dyDescent="0.2">
      <c r="A102" s="139">
        <v>43556</v>
      </c>
      <c r="B102" s="16">
        <v>135.8776</v>
      </c>
      <c r="C102" s="16">
        <v>238.50716</v>
      </c>
      <c r="D102" s="19"/>
      <c r="E102" s="59">
        <f>MIN($B$30,$B$42,$B$54,$B$66,$B$78)</f>
        <v>116.69199999999999</v>
      </c>
      <c r="F102" s="59">
        <f>MAX($B$30,$B$42,$B$54,$B$66,$B$78)</f>
        <v>154.74100000000001</v>
      </c>
      <c r="G102" s="59">
        <f>MIN($C$30,$C$42,$C$54,$C$66,$C$78)</f>
        <v>216.76000000000002</v>
      </c>
      <c r="H102" s="59">
        <f>MAX($C$30,$C$42,$C$54,$C$66,$C$78)</f>
        <v>243.715</v>
      </c>
      <c r="I102" s="16">
        <f t="shared" si="9"/>
        <v>38.049000000000021</v>
      </c>
      <c r="J102" s="16">
        <f t="shared" si="10"/>
        <v>62.019000000000005</v>
      </c>
      <c r="K102" s="16">
        <f t="shared" si="11"/>
        <v>26.954999999999984</v>
      </c>
    </row>
    <row r="103" spans="1:11" x14ac:dyDescent="0.2">
      <c r="A103" s="139">
        <v>43586</v>
      </c>
      <c r="B103" s="16">
        <v>137.4693</v>
      </c>
      <c r="C103" s="16">
        <v>237.81923</v>
      </c>
      <c r="D103" s="19"/>
      <c r="E103" s="59">
        <f>MIN($B$31,$B$43,$B$55,$B$67,$B$79)</f>
        <v>121.56399999999999</v>
      </c>
      <c r="F103" s="59">
        <f>MAX($B$31,$B$43,$B$55,$B$67,$B$79)</f>
        <v>154.947</v>
      </c>
      <c r="G103" s="59">
        <f>MIN($C$31,$C$43,$C$55,$C$67,$C$79)</f>
        <v>218.15199999999999</v>
      </c>
      <c r="H103" s="59">
        <f>MAX($C$31,$C$43,$C$55,$C$67,$C$79)</f>
        <v>243.40899999999999</v>
      </c>
      <c r="I103" s="16">
        <f t="shared" si="9"/>
        <v>33.38300000000001</v>
      </c>
      <c r="J103" s="16">
        <f t="shared" si="10"/>
        <v>63.204999999999984</v>
      </c>
      <c r="K103" s="16">
        <f t="shared" si="11"/>
        <v>25.257000000000005</v>
      </c>
    </row>
    <row r="104" spans="1:11" x14ac:dyDescent="0.2">
      <c r="A104" s="139">
        <v>43617</v>
      </c>
      <c r="B104" s="16">
        <v>139.65549999999999</v>
      </c>
      <c r="C104" s="16">
        <v>238.81296</v>
      </c>
      <c r="D104" s="19"/>
      <c r="E104" s="59">
        <f>MIN($B$32,$B$44,$B$56,$B$68,$B$80)</f>
        <v>121.58499999999999</v>
      </c>
      <c r="F104" s="59">
        <f>MAX($B$32,$B$44,$B$56,$B$68,$B$80)</f>
        <v>151.608</v>
      </c>
      <c r="G104" s="59">
        <f>MIN($C$32,$C$44,$C$56,$C$68,$C$80)</f>
        <v>219.25200000000001</v>
      </c>
      <c r="H104" s="59">
        <f>MAX($C$32,$C$44,$C$56,$C$68,$C$80)</f>
        <v>242.66200000000001</v>
      </c>
      <c r="I104" s="16">
        <f t="shared" si="9"/>
        <v>30.02300000000001</v>
      </c>
      <c r="J104" s="16">
        <f t="shared" si="10"/>
        <v>67.644000000000005</v>
      </c>
      <c r="K104" s="16">
        <f t="shared" si="11"/>
        <v>23.409999999999997</v>
      </c>
    </row>
    <row r="105" spans="1:11" x14ac:dyDescent="0.2">
      <c r="A105" s="139">
        <v>43647</v>
      </c>
      <c r="B105" s="16">
        <v>144.7028</v>
      </c>
      <c r="C105" s="16">
        <v>238.10513</v>
      </c>
      <c r="D105" s="19"/>
      <c r="E105" s="59">
        <f>MIN($B$33,$B$45,$B$57,$B$69,$B$81)</f>
        <v>125.45699999999999</v>
      </c>
      <c r="F105" s="59">
        <f>MAX($B$33,$B$45,$B$57,$B$69,$B$81)</f>
        <v>156.50700000000001</v>
      </c>
      <c r="G105" s="59">
        <f>MIN($C$33,$C$45,$C$57,$C$69,$C$81)</f>
        <v>217.56100000000001</v>
      </c>
      <c r="H105" s="59">
        <f>MAX($C$33,$C$45,$C$57,$C$69,$C$81)</f>
        <v>240.93199999999999</v>
      </c>
      <c r="I105" s="16">
        <f t="shared" si="9"/>
        <v>31.050000000000011</v>
      </c>
      <c r="J105" s="16">
        <f t="shared" si="10"/>
        <v>61.054000000000002</v>
      </c>
      <c r="K105" s="16">
        <f t="shared" si="11"/>
        <v>23.370999999999981</v>
      </c>
    </row>
    <row r="106" spans="1:11" x14ac:dyDescent="0.2">
      <c r="A106" s="139">
        <v>43678</v>
      </c>
      <c r="B106" s="16">
        <v>146.46449999999999</v>
      </c>
      <c r="C106" s="16">
        <v>233.74175000000002</v>
      </c>
      <c r="D106" s="19"/>
      <c r="E106" s="59">
        <f>MIN($B$34,$B$46,$B$58,$B$70,$B$82)</f>
        <v>128.31299999999999</v>
      </c>
      <c r="F106" s="59">
        <f>MAX($B$34,$B$46,$B$58,$B$70,$B$82)</f>
        <v>160.33799999999999</v>
      </c>
      <c r="G106" s="59">
        <f>MIN($C$34,$C$46,$C$58,$C$70,$C$82)</f>
        <v>212.14500000000001</v>
      </c>
      <c r="H106" s="59">
        <f>MAX($C$34,$C$46,$C$58,$C$70,$C$82)</f>
        <v>230.411</v>
      </c>
      <c r="I106" s="16">
        <f t="shared" si="9"/>
        <v>32.025000000000006</v>
      </c>
      <c r="J106" s="16">
        <f t="shared" si="10"/>
        <v>51.807000000000016</v>
      </c>
      <c r="K106" s="16">
        <f t="shared" si="11"/>
        <v>18.265999999999991</v>
      </c>
    </row>
    <row r="107" spans="1:11" x14ac:dyDescent="0.2">
      <c r="A107" s="139">
        <v>43709</v>
      </c>
      <c r="B107" s="16">
        <v>144.67189999999999</v>
      </c>
      <c r="C107" s="16">
        <v>233.52886999999998</v>
      </c>
      <c r="D107" s="19"/>
      <c r="E107" s="59">
        <f>MIN($B$35,$B$47,$B$59,$B$71,$B$83)</f>
        <v>129.32599999999999</v>
      </c>
      <c r="F107" s="59">
        <f>MAX($B$35,$B$47,$B$59,$B$71,$B$83)</f>
        <v>161.05099999999999</v>
      </c>
      <c r="G107" s="59">
        <f>MIN($C$35,$C$47,$C$59,$C$71,$C$83)</f>
        <v>212.45100000000002</v>
      </c>
      <c r="H107" s="59">
        <f>MAX($C$35,$C$47,$C$59,$C$71,$C$83)</f>
        <v>227.697</v>
      </c>
      <c r="I107" s="16">
        <f t="shared" si="9"/>
        <v>31.724999999999994</v>
      </c>
      <c r="J107" s="16">
        <f t="shared" si="10"/>
        <v>51.400000000000034</v>
      </c>
      <c r="K107" s="16">
        <f t="shared" si="11"/>
        <v>15.245999999999981</v>
      </c>
    </row>
    <row r="108" spans="1:11" x14ac:dyDescent="0.2">
      <c r="A108" s="139">
        <v>43739</v>
      </c>
      <c r="B108" s="16">
        <v>138.13669999999999</v>
      </c>
      <c r="C108" s="16">
        <v>227.69586000000001</v>
      </c>
      <c r="D108" s="19"/>
      <c r="E108" s="59">
        <f>MIN($B$36,$B$48,$B$60,$B$72,$B$84)</f>
        <v>118.035</v>
      </c>
      <c r="F108" s="59">
        <f>MAX($B$36,$B$48,$B$60,$B$72,$B$84)</f>
        <v>154.715</v>
      </c>
      <c r="G108" s="59">
        <f>MIN($C$36,$C$48,$C$60,$C$72,$C$84)</f>
        <v>203.673</v>
      </c>
      <c r="H108" s="59">
        <f>MAX($C$36,$C$48,$C$60,$C$72,$C$84)</f>
        <v>225.59400000000002</v>
      </c>
      <c r="I108" s="16">
        <f t="shared" si="9"/>
        <v>36.680000000000007</v>
      </c>
      <c r="J108" s="16">
        <f t="shared" si="10"/>
        <v>48.957999999999998</v>
      </c>
      <c r="K108" s="16">
        <f t="shared" si="11"/>
        <v>21.921000000000021</v>
      </c>
    </row>
    <row r="109" spans="1:11" x14ac:dyDescent="0.2">
      <c r="A109" s="139">
        <v>43770</v>
      </c>
      <c r="B109" s="16">
        <v>142.78190000000001</v>
      </c>
      <c r="C109" s="16">
        <v>235.90767</v>
      </c>
      <c r="D109" s="19"/>
      <c r="E109" s="59">
        <f>MIN($B$37,$B$49,$B$61,$B$73,$B$85)</f>
        <v>121.11799999999999</v>
      </c>
      <c r="F109" s="59">
        <f>MAX($B$37,$B$49,$B$61,$B$73,$B$85)</f>
        <v>161.27799999999999</v>
      </c>
      <c r="G109" s="59">
        <f>MIN($C$37,$C$49,$C$61,$C$73,$C$85)</f>
        <v>216.84899999999999</v>
      </c>
      <c r="H109" s="59">
        <f>MAX($C$37,$C$49,$C$61,$C$73,$C$85)</f>
        <v>233.84199999999998</v>
      </c>
      <c r="I109" s="16">
        <f t="shared" si="9"/>
        <v>40.159999999999997</v>
      </c>
      <c r="J109" s="16">
        <f t="shared" si="10"/>
        <v>55.570999999999998</v>
      </c>
      <c r="K109" s="16">
        <f t="shared" si="11"/>
        <v>16.992999999999995</v>
      </c>
    </row>
    <row r="110" spans="1:11" x14ac:dyDescent="0.2">
      <c r="A110" s="84">
        <v>43800</v>
      </c>
      <c r="B110" s="94">
        <v>149.73179999999999</v>
      </c>
      <c r="C110" s="94">
        <v>246.86479</v>
      </c>
      <c r="D110" s="12"/>
      <c r="E110" s="96">
        <f>MIN($B$38,$B$50,$B$62,$B$74,$B$86)</f>
        <v>127.54300000000001</v>
      </c>
      <c r="F110" s="96">
        <f>MAX($B$38,$B$50,$B$62,$B$74,$B$86)</f>
        <v>166.095</v>
      </c>
      <c r="G110" s="96">
        <f>MIN($C$38,$C$50,$C$62,$C$74,$C$86)</f>
        <v>228.03399999999999</v>
      </c>
      <c r="H110" s="96">
        <f>MAX($C$38,$C$50,$C$62,$C$74,$C$86)</f>
        <v>240.36799999999999</v>
      </c>
      <c r="I110" s="94">
        <f t="shared" si="9"/>
        <v>38.551999999999992</v>
      </c>
      <c r="J110" s="94">
        <f t="shared" si="10"/>
        <v>61.938999999999993</v>
      </c>
      <c r="K110" s="94">
        <f t="shared" si="11"/>
        <v>12.334000000000003</v>
      </c>
    </row>
    <row r="111" spans="1:11" x14ac:dyDescent="0.2">
      <c r="A111" t="s">
        <v>360</v>
      </c>
    </row>
    <row r="112" spans="1:11" x14ac:dyDescent="0.2">
      <c r="A112" t="s">
        <v>394</v>
      </c>
    </row>
    <row r="114" spans="1:6" x14ac:dyDescent="0.2">
      <c r="A114" s="5"/>
      <c r="B114" s="6" t="s">
        <v>0</v>
      </c>
      <c r="F114" s="10"/>
    </row>
    <row r="115" spans="1:6" x14ac:dyDescent="0.2">
      <c r="A115" s="3">
        <v>63</v>
      </c>
      <c r="B115">
        <v>0</v>
      </c>
      <c r="F115" s="10"/>
    </row>
    <row r="116" spans="1:6" x14ac:dyDescent="0.2">
      <c r="A116" s="3">
        <v>63</v>
      </c>
      <c r="B116">
        <v>1</v>
      </c>
      <c r="F116" s="10"/>
    </row>
    <row r="117" spans="1:6" x14ac:dyDescent="0.2">
      <c r="F117" s="10"/>
    </row>
    <row r="118" spans="1:6" x14ac:dyDescent="0.2">
      <c r="F118" s="10"/>
    </row>
    <row r="119" spans="1:6" x14ac:dyDescent="0.2">
      <c r="A119" s="2"/>
      <c r="F119" s="10"/>
    </row>
    <row r="120" spans="1:6" x14ac:dyDescent="0.2">
      <c r="A120" s="34"/>
      <c r="F120" s="10"/>
    </row>
    <row r="121" spans="1:6" x14ac:dyDescent="0.2">
      <c r="A121" s="34"/>
      <c r="F121" s="10"/>
    </row>
    <row r="122" spans="1:6" x14ac:dyDescent="0.2">
      <c r="F122" s="10"/>
    </row>
    <row r="123" spans="1:6" x14ac:dyDescent="0.2">
      <c r="F123" s="18"/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2:M8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4" t="s">
        <v>124</v>
      </c>
      <c r="E25" s="214"/>
      <c r="F25" s="214"/>
      <c r="G25" s="214"/>
      <c r="H25" s="214"/>
      <c r="I25" s="47"/>
      <c r="J25" s="214" t="s">
        <v>128</v>
      </c>
      <c r="K25" s="214"/>
      <c r="L25" s="214"/>
      <c r="M25" s="214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125</v>
      </c>
      <c r="D27" s="23">
        <v>26.338000428000001</v>
      </c>
      <c r="E27" s="23">
        <v>27.282158559999999</v>
      </c>
      <c r="F27" s="23">
        <v>25.342647882000001</v>
      </c>
      <c r="G27" s="23">
        <v>27.497564150999999</v>
      </c>
      <c r="H27" s="23">
        <v>27.963061562</v>
      </c>
      <c r="I27" s="15"/>
      <c r="J27" s="7">
        <f t="shared" ref="J27:M31" si="0">E27-D27</f>
        <v>0.94415813199999832</v>
      </c>
      <c r="K27" s="7">
        <f t="shared" si="0"/>
        <v>-1.9395106779999978</v>
      </c>
      <c r="L27" s="7">
        <f t="shared" si="0"/>
        <v>2.1549162689999974</v>
      </c>
      <c r="M27" s="7">
        <f t="shared" si="0"/>
        <v>0.46549741100000119</v>
      </c>
    </row>
    <row r="28" spans="2:13" x14ac:dyDescent="0.2">
      <c r="C28" s="14" t="s">
        <v>126</v>
      </c>
      <c r="D28" s="23">
        <v>20.607936985999999</v>
      </c>
      <c r="E28" s="23">
        <v>21.099030055</v>
      </c>
      <c r="F28" s="23">
        <v>21.648126027</v>
      </c>
      <c r="G28" s="23">
        <v>21.844277836</v>
      </c>
      <c r="H28" s="23">
        <v>21.925834958999999</v>
      </c>
      <c r="I28" s="15"/>
      <c r="J28" s="7">
        <f t="shared" si="0"/>
        <v>0.49109306900000149</v>
      </c>
      <c r="K28" s="7">
        <f t="shared" si="0"/>
        <v>0.54909597199999993</v>
      </c>
      <c r="L28" s="7">
        <f t="shared" si="0"/>
        <v>0.19615180899999984</v>
      </c>
      <c r="M28" s="7">
        <f t="shared" si="0"/>
        <v>8.1557122999999621E-2</v>
      </c>
    </row>
    <row r="29" spans="2:13" x14ac:dyDescent="0.2">
      <c r="C29" s="14" t="s">
        <v>127</v>
      </c>
      <c r="D29" s="23">
        <v>21.409895890000001</v>
      </c>
      <c r="E29" s="23">
        <v>20.3565792345</v>
      </c>
      <c r="F29" s="23">
        <v>20.820821917499998</v>
      </c>
      <c r="G29" s="23">
        <v>22.053117433300002</v>
      </c>
      <c r="H29" s="23">
        <v>21.931624054499999</v>
      </c>
      <c r="I29" s="15"/>
      <c r="J29" s="7">
        <f t="shared" si="0"/>
        <v>-1.0533166555000015</v>
      </c>
      <c r="K29" s="7">
        <f t="shared" si="0"/>
        <v>0.46424268299999838</v>
      </c>
      <c r="L29" s="7">
        <f t="shared" si="0"/>
        <v>1.2322955158000042</v>
      </c>
      <c r="M29" s="7">
        <f t="shared" si="0"/>
        <v>-0.12149337880000388</v>
      </c>
    </row>
    <row r="30" spans="2:13" x14ac:dyDescent="0.2">
      <c r="C30" s="14" t="s">
        <v>11</v>
      </c>
      <c r="D30" s="23">
        <f>D31-SUM(D27:D29)</f>
        <v>6.2847835620000012</v>
      </c>
      <c r="E30" s="23">
        <f>E31-SUM(E27:E29)</f>
        <v>6.3639508204999942</v>
      </c>
      <c r="F30" s="23">
        <f>F31-SUM(F27:F29)</f>
        <v>6.408589041500008</v>
      </c>
      <c r="G30" s="23">
        <f>G31-SUM(G27:G29)</f>
        <v>7.0556229506999983</v>
      </c>
      <c r="H30" s="23">
        <f>H31-SUM(H27:H29)</f>
        <v>7.3625767394999997</v>
      </c>
      <c r="I30" s="15"/>
      <c r="J30" s="7">
        <f t="shared" si="0"/>
        <v>7.9167258499992954E-2</v>
      </c>
      <c r="K30" s="7">
        <f t="shared" si="0"/>
        <v>4.46382210000138E-2</v>
      </c>
      <c r="L30" s="7">
        <f t="shared" si="0"/>
        <v>0.64703390919999038</v>
      </c>
      <c r="M30" s="7">
        <f t="shared" si="0"/>
        <v>0.30695378880000135</v>
      </c>
    </row>
    <row r="31" spans="2:13" x14ac:dyDescent="0.2">
      <c r="B31" s="12"/>
      <c r="C31" s="89" t="s">
        <v>95</v>
      </c>
      <c r="D31" s="98">
        <v>74.640616866000002</v>
      </c>
      <c r="E31" s="98">
        <v>75.101718669999997</v>
      </c>
      <c r="F31" s="98">
        <v>74.220184868000004</v>
      </c>
      <c r="G31" s="98">
        <v>78.450582370999996</v>
      </c>
      <c r="H31" s="98">
        <v>79.183097314999998</v>
      </c>
      <c r="I31" s="95"/>
      <c r="J31" s="85">
        <f t="shared" si="0"/>
        <v>0.46110180399999479</v>
      </c>
      <c r="K31" s="85">
        <f t="shared" si="0"/>
        <v>-0.88153380199999276</v>
      </c>
      <c r="L31" s="85">
        <f t="shared" si="0"/>
        <v>4.2303975029999918</v>
      </c>
      <c r="M31" s="85">
        <f t="shared" si="0"/>
        <v>0.73251494400000183</v>
      </c>
    </row>
    <row r="32" spans="2:13" x14ac:dyDescent="0.2">
      <c r="B32" t="s">
        <v>360</v>
      </c>
      <c r="E32" s="14"/>
      <c r="J32" s="14"/>
      <c r="K32" s="35"/>
      <c r="L32" s="35"/>
      <c r="M32" s="35"/>
    </row>
    <row r="33" spans="2:7" x14ac:dyDescent="0.2">
      <c r="D33" s="14"/>
      <c r="E33" s="17"/>
      <c r="F33" s="17"/>
      <c r="G33" s="17"/>
    </row>
    <row r="35" spans="2:7" x14ac:dyDescent="0.2">
      <c r="B35" s="204" t="s">
        <v>123</v>
      </c>
      <c r="C35" s="204"/>
      <c r="D35" s="204"/>
    </row>
    <row r="36" spans="2:7" x14ac:dyDescent="0.2">
      <c r="B36" s="6"/>
      <c r="C36" s="57" t="s">
        <v>120</v>
      </c>
      <c r="D36" s="57" t="s">
        <v>0</v>
      </c>
    </row>
    <row r="37" spans="2:7" x14ac:dyDescent="0.2">
      <c r="B37" s="2">
        <v>42370</v>
      </c>
      <c r="C37" s="133">
        <v>99.837148806000002</v>
      </c>
      <c r="D37" s="133" t="e">
        <v>#N/A</v>
      </c>
    </row>
    <row r="38" spans="2:7" x14ac:dyDescent="0.2">
      <c r="B38" s="2">
        <v>42401</v>
      </c>
      <c r="C38" s="134">
        <v>91.548169727000001</v>
      </c>
      <c r="D38" s="134" t="e">
        <v>#N/A</v>
      </c>
    </row>
    <row r="39" spans="2:7" x14ac:dyDescent="0.2">
      <c r="B39" s="2">
        <v>42430</v>
      </c>
      <c r="C39" s="134">
        <v>76.108078257000003</v>
      </c>
      <c r="D39" s="134" t="e">
        <v>#N/A</v>
      </c>
    </row>
    <row r="40" spans="2:7" x14ac:dyDescent="0.2">
      <c r="B40" s="2">
        <v>42461</v>
      </c>
      <c r="C40" s="134">
        <v>69.568521433000001</v>
      </c>
      <c r="D40" s="134" t="e">
        <v>#N/A</v>
      </c>
    </row>
    <row r="41" spans="2:7" x14ac:dyDescent="0.2">
      <c r="B41" s="2">
        <v>42491</v>
      </c>
      <c r="C41" s="134">
        <v>63.55255829</v>
      </c>
      <c r="D41" s="134" t="e">
        <v>#N/A</v>
      </c>
    </row>
    <row r="42" spans="2:7" x14ac:dyDescent="0.2">
      <c r="B42" s="2">
        <v>42522</v>
      </c>
      <c r="C42" s="134">
        <v>66.815263866999999</v>
      </c>
      <c r="D42" s="134" t="e">
        <v>#N/A</v>
      </c>
    </row>
    <row r="43" spans="2:7" x14ac:dyDescent="0.2">
      <c r="B43" s="2">
        <v>42552</v>
      </c>
      <c r="C43" s="134">
        <v>70.681490030999996</v>
      </c>
      <c r="D43" s="134" t="e">
        <v>#N/A</v>
      </c>
    </row>
    <row r="44" spans="2:7" x14ac:dyDescent="0.2">
      <c r="B44" s="2">
        <v>42583</v>
      </c>
      <c r="C44" s="134">
        <v>71.377747064000005</v>
      </c>
      <c r="D44" s="134" t="e">
        <v>#N/A</v>
      </c>
    </row>
    <row r="45" spans="2:7" x14ac:dyDescent="0.2">
      <c r="B45" s="2">
        <v>42614</v>
      </c>
      <c r="C45" s="134">
        <v>65.056748729999995</v>
      </c>
      <c r="D45" s="134" t="e">
        <v>#N/A</v>
      </c>
    </row>
    <row r="46" spans="2:7" x14ac:dyDescent="0.2">
      <c r="B46" s="2">
        <v>42644</v>
      </c>
      <c r="C46" s="134">
        <v>62.215964907</v>
      </c>
      <c r="D46" s="134" t="e">
        <v>#N/A</v>
      </c>
    </row>
    <row r="47" spans="2:7" x14ac:dyDescent="0.2">
      <c r="B47" s="2">
        <v>42675</v>
      </c>
      <c r="C47" s="134">
        <v>72.095195200000006</v>
      </c>
      <c r="D47" s="134" t="e">
        <v>#N/A</v>
      </c>
    </row>
    <row r="48" spans="2:7" x14ac:dyDescent="0.2">
      <c r="B48" s="2">
        <v>42705</v>
      </c>
      <c r="C48" s="134">
        <v>92.557987936999993</v>
      </c>
      <c r="D48" s="134" t="e">
        <v>#N/A</v>
      </c>
    </row>
    <row r="49" spans="2:4" x14ac:dyDescent="0.2">
      <c r="B49" s="2">
        <v>42736</v>
      </c>
      <c r="C49" s="134">
        <v>93.520404967999994</v>
      </c>
      <c r="D49" s="134" t="e">
        <v>#N/A</v>
      </c>
    </row>
    <row r="50" spans="2:4" x14ac:dyDescent="0.2">
      <c r="B50" s="2">
        <v>42767</v>
      </c>
      <c r="C50" s="134">
        <v>83.146792536000007</v>
      </c>
      <c r="D50" s="134" t="e">
        <v>#N/A</v>
      </c>
    </row>
    <row r="51" spans="2:4" x14ac:dyDescent="0.2">
      <c r="B51" s="2">
        <v>42795</v>
      </c>
      <c r="C51" s="134">
        <v>81.481294774000006</v>
      </c>
      <c r="D51" s="134" t="e">
        <v>#N/A</v>
      </c>
    </row>
    <row r="52" spans="2:4" x14ac:dyDescent="0.2">
      <c r="B52" s="2">
        <v>42826</v>
      </c>
      <c r="C52" s="134">
        <v>64.139581566999993</v>
      </c>
      <c r="D52" s="134" t="e">
        <v>#N/A</v>
      </c>
    </row>
    <row r="53" spans="2:4" x14ac:dyDescent="0.2">
      <c r="B53" s="2">
        <v>42856</v>
      </c>
      <c r="C53" s="134">
        <v>61.151743064999998</v>
      </c>
      <c r="D53" s="134" t="e">
        <v>#N/A</v>
      </c>
    </row>
    <row r="54" spans="2:4" x14ac:dyDescent="0.2">
      <c r="B54" s="2">
        <v>42887</v>
      </c>
      <c r="C54" s="134">
        <v>63.6644024</v>
      </c>
      <c r="D54" s="134" t="e">
        <v>#N/A</v>
      </c>
    </row>
    <row r="55" spans="2:4" x14ac:dyDescent="0.2">
      <c r="B55" s="2">
        <v>42917</v>
      </c>
      <c r="C55" s="134">
        <v>68.801624290000007</v>
      </c>
      <c r="D55" s="134" t="e">
        <v>#N/A</v>
      </c>
    </row>
    <row r="56" spans="2:4" x14ac:dyDescent="0.2">
      <c r="B56" s="2">
        <v>42948</v>
      </c>
      <c r="C56" s="134">
        <v>67.905967097000001</v>
      </c>
      <c r="D56" s="134" t="e">
        <v>#N/A</v>
      </c>
    </row>
    <row r="57" spans="2:4" x14ac:dyDescent="0.2">
      <c r="B57" s="2">
        <v>42979</v>
      </c>
      <c r="C57" s="134">
        <v>64.098406866999994</v>
      </c>
      <c r="D57" s="134" t="e">
        <v>#N/A</v>
      </c>
    </row>
    <row r="58" spans="2:4" x14ac:dyDescent="0.2">
      <c r="B58" s="2">
        <v>43009</v>
      </c>
      <c r="C58" s="134">
        <v>65.563893355000005</v>
      </c>
      <c r="D58" s="134" t="e">
        <v>#N/A</v>
      </c>
    </row>
    <row r="59" spans="2:4" x14ac:dyDescent="0.2">
      <c r="B59" s="2">
        <v>43040</v>
      </c>
      <c r="C59" s="134">
        <v>78.219621000000004</v>
      </c>
      <c r="D59" s="134" t="e">
        <v>#N/A</v>
      </c>
    </row>
    <row r="60" spans="2:4" x14ac:dyDescent="0.2">
      <c r="B60" s="2">
        <v>43070</v>
      </c>
      <c r="C60" s="134">
        <v>98.949167000000003</v>
      </c>
      <c r="D60" s="134" t="e">
        <v>#N/A</v>
      </c>
    </row>
    <row r="61" spans="2:4" x14ac:dyDescent="0.2">
      <c r="B61" s="2">
        <v>43101</v>
      </c>
      <c r="C61" s="134">
        <v>107.00879242000001</v>
      </c>
      <c r="D61" s="134" t="e">
        <v>#N/A</v>
      </c>
    </row>
    <row r="62" spans="2:4" x14ac:dyDescent="0.2">
      <c r="B62" s="2">
        <v>43132</v>
      </c>
      <c r="C62" s="134">
        <v>93.657718500000001</v>
      </c>
      <c r="D62" s="134" t="e">
        <v>#N/A</v>
      </c>
    </row>
    <row r="63" spans="2:4" x14ac:dyDescent="0.2">
      <c r="B63" s="2">
        <v>43160</v>
      </c>
      <c r="C63" s="134">
        <v>85.190057499999995</v>
      </c>
      <c r="D63" s="134">
        <v>85.190057499999995</v>
      </c>
    </row>
    <row r="64" spans="2:4" x14ac:dyDescent="0.2">
      <c r="B64" s="2">
        <v>43191</v>
      </c>
      <c r="C64" s="134" t="e">
        <v>#N/A</v>
      </c>
      <c r="D64" s="134">
        <v>69.600350000000006</v>
      </c>
    </row>
    <row r="65" spans="2:4" x14ac:dyDescent="0.2">
      <c r="B65" s="2">
        <v>43221</v>
      </c>
      <c r="C65" s="134" t="e">
        <v>#N/A</v>
      </c>
      <c r="D65" s="134">
        <v>65.728960000000001</v>
      </c>
    </row>
    <row r="66" spans="2:4" x14ac:dyDescent="0.2">
      <c r="B66" s="2">
        <v>43252</v>
      </c>
      <c r="C66" s="134" t="e">
        <v>#N/A</v>
      </c>
      <c r="D66" s="134">
        <v>67.605149999999995</v>
      </c>
    </row>
    <row r="67" spans="2:4" x14ac:dyDescent="0.2">
      <c r="B67" s="2">
        <v>43282</v>
      </c>
      <c r="C67" s="134" t="e">
        <v>#N/A</v>
      </c>
      <c r="D67" s="134">
        <v>71.186790000000002</v>
      </c>
    </row>
    <row r="68" spans="2:4" x14ac:dyDescent="0.2">
      <c r="B68" s="2">
        <v>43313</v>
      </c>
      <c r="C68" s="134" t="e">
        <v>#N/A</v>
      </c>
      <c r="D68" s="134">
        <v>71.711290000000005</v>
      </c>
    </row>
    <row r="69" spans="2:4" x14ac:dyDescent="0.2">
      <c r="B69" s="2">
        <v>43344</v>
      </c>
      <c r="C69" s="134" t="e">
        <v>#N/A</v>
      </c>
      <c r="D69" s="134">
        <v>66.301060000000007</v>
      </c>
    </row>
    <row r="70" spans="2:4" x14ac:dyDescent="0.2">
      <c r="B70" s="2">
        <v>43374</v>
      </c>
      <c r="C70" s="134" t="e">
        <v>#N/A</v>
      </c>
      <c r="D70" s="134">
        <v>68.061059999999998</v>
      </c>
    </row>
    <row r="71" spans="2:4" x14ac:dyDescent="0.2">
      <c r="B71" s="2">
        <v>43405</v>
      </c>
      <c r="C71" s="134" t="e">
        <v>#N/A</v>
      </c>
      <c r="D71" s="134">
        <v>79.928839999999994</v>
      </c>
    </row>
    <row r="72" spans="2:4" x14ac:dyDescent="0.2">
      <c r="B72" s="2">
        <v>43435</v>
      </c>
      <c r="C72" s="134" t="e">
        <v>#N/A</v>
      </c>
      <c r="D72" s="134">
        <v>95.918999999999997</v>
      </c>
    </row>
    <row r="73" spans="2:4" x14ac:dyDescent="0.2">
      <c r="B73" s="2">
        <v>43466</v>
      </c>
      <c r="C73" s="134" t="e">
        <v>#N/A</v>
      </c>
      <c r="D73" s="134">
        <v>103.5762</v>
      </c>
    </row>
    <row r="74" spans="2:4" x14ac:dyDescent="0.2">
      <c r="B74" s="2">
        <v>43497</v>
      </c>
      <c r="C74" s="134" t="e">
        <v>#N/A</v>
      </c>
      <c r="D74" s="134">
        <v>98.606089999999995</v>
      </c>
    </row>
    <row r="75" spans="2:4" x14ac:dyDescent="0.2">
      <c r="B75" s="2">
        <v>43525</v>
      </c>
      <c r="C75" s="134" t="e">
        <v>#N/A</v>
      </c>
      <c r="D75" s="134">
        <v>85.347669999999994</v>
      </c>
    </row>
    <row r="76" spans="2:4" x14ac:dyDescent="0.2">
      <c r="B76" s="2">
        <v>43556</v>
      </c>
      <c r="C76" s="134" t="e">
        <v>#N/A</v>
      </c>
      <c r="D76" s="134">
        <v>70.586449999999999</v>
      </c>
    </row>
    <row r="77" spans="2:4" x14ac:dyDescent="0.2">
      <c r="B77" s="2">
        <v>43586</v>
      </c>
      <c r="C77" s="134" t="e">
        <v>#N/A</v>
      </c>
      <c r="D77" s="134">
        <v>66.422389999999993</v>
      </c>
    </row>
    <row r="78" spans="2:4" x14ac:dyDescent="0.2">
      <c r="B78" s="2">
        <v>43617</v>
      </c>
      <c r="C78" s="134" t="e">
        <v>#N/A</v>
      </c>
      <c r="D78" s="134">
        <v>68.405159999999995</v>
      </c>
    </row>
    <row r="79" spans="2:4" x14ac:dyDescent="0.2">
      <c r="B79" s="2">
        <v>43647</v>
      </c>
      <c r="C79" s="134" t="e">
        <v>#N/A</v>
      </c>
      <c r="D79" s="134">
        <v>72.350620000000006</v>
      </c>
    </row>
    <row r="80" spans="2:4" x14ac:dyDescent="0.2">
      <c r="B80" s="2">
        <v>43678</v>
      </c>
      <c r="C80" s="134" t="e">
        <v>#N/A</v>
      </c>
      <c r="D80" s="134">
        <v>72.643320000000003</v>
      </c>
    </row>
    <row r="81" spans="2:4" x14ac:dyDescent="0.2">
      <c r="B81" s="2">
        <v>43709</v>
      </c>
      <c r="C81" s="134" t="e">
        <v>#N/A</v>
      </c>
      <c r="D81" s="134">
        <v>67.402609999999996</v>
      </c>
    </row>
    <row r="82" spans="2:4" x14ac:dyDescent="0.2">
      <c r="B82" s="2">
        <v>43739</v>
      </c>
      <c r="C82" s="134" t="e">
        <v>#N/A</v>
      </c>
      <c r="D82" s="134">
        <v>68.931910000000002</v>
      </c>
    </row>
    <row r="83" spans="2:4" x14ac:dyDescent="0.2">
      <c r="B83" s="2">
        <v>43770</v>
      </c>
      <c r="C83" s="134" t="e">
        <v>#N/A</v>
      </c>
      <c r="D83" s="134">
        <v>80.292280000000005</v>
      </c>
    </row>
    <row r="84" spans="2:4" x14ac:dyDescent="0.2">
      <c r="B84" s="84">
        <v>43800</v>
      </c>
      <c r="C84" s="98" t="e">
        <v>#N/A</v>
      </c>
      <c r="D84" s="98">
        <v>96.54289</v>
      </c>
    </row>
  </sheetData>
  <mergeCells count="3">
    <mergeCell ref="D25:H25"/>
    <mergeCell ref="B35:D35"/>
    <mergeCell ref="J25:M25"/>
  </mergeCells>
  <phoneticPr fontId="7" type="noConversion"/>
  <conditionalFormatting sqref="C37:D84">
    <cfRule type="expression" dxfId="11" priority="2" stopIfTrue="1">
      <formula>ISNA(C37)</formula>
    </cfRule>
  </conditionalFormatting>
  <conditionalFormatting sqref="C37:D84">
    <cfRule type="expression" dxfId="10" priority="1" stopIfTrue="1">
      <formula>ISNA(C37)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M82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3" x14ac:dyDescent="0.2">
      <c r="D25" s="214" t="s">
        <v>154</v>
      </c>
      <c r="E25" s="214"/>
      <c r="F25" s="214"/>
      <c r="G25" s="214"/>
      <c r="H25" s="214"/>
      <c r="I25" s="47"/>
      <c r="J25" s="214" t="s">
        <v>155</v>
      </c>
      <c r="K25" s="214"/>
      <c r="L25" s="214"/>
      <c r="M25" s="214"/>
    </row>
    <row r="26" spans="1:13" x14ac:dyDescent="0.2">
      <c r="A26" s="12"/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1:13" x14ac:dyDescent="0.2">
      <c r="C27" s="14" t="s">
        <v>151</v>
      </c>
      <c r="D27" s="23">
        <v>3.5395753479000001</v>
      </c>
      <c r="E27" s="23">
        <v>3.2959787760000001</v>
      </c>
      <c r="F27" s="23">
        <v>2.9176649615999999</v>
      </c>
      <c r="G27" s="23">
        <v>2.5760296986000002</v>
      </c>
      <c r="H27" s="23">
        <v>2.4530159040999999</v>
      </c>
      <c r="I27" s="15"/>
      <c r="J27" s="7">
        <f t="shared" ref="J27:M29" si="0">E27-D27</f>
        <v>-0.24359657189999995</v>
      </c>
      <c r="K27" s="7">
        <f t="shared" si="0"/>
        <v>-0.37831381440000023</v>
      </c>
      <c r="L27" s="7">
        <f t="shared" si="0"/>
        <v>-0.34163526299999969</v>
      </c>
      <c r="M27" s="7">
        <f t="shared" si="0"/>
        <v>-0.12301379450000027</v>
      </c>
    </row>
    <row r="28" spans="1:13" x14ac:dyDescent="0.2">
      <c r="C28" s="14" t="s">
        <v>153</v>
      </c>
      <c r="D28" s="23">
        <v>75.287942161949999</v>
      </c>
      <c r="E28" s="23">
        <v>74.516283554309993</v>
      </c>
      <c r="F28" s="23">
        <v>76.014507202269996</v>
      </c>
      <c r="G28" s="23">
        <v>84.450263610370001</v>
      </c>
      <c r="H28" s="23">
        <v>86.627141419379996</v>
      </c>
      <c r="I28" s="15"/>
      <c r="J28" s="7">
        <f t="shared" si="0"/>
        <v>-0.77165860764000627</v>
      </c>
      <c r="K28" s="7">
        <f t="shared" si="0"/>
        <v>1.4982236479600033</v>
      </c>
      <c r="L28" s="7">
        <f t="shared" si="0"/>
        <v>8.4357564081000049</v>
      </c>
      <c r="M28" s="7">
        <f t="shared" si="0"/>
        <v>2.1768778090099943</v>
      </c>
    </row>
    <row r="29" spans="1:13" x14ac:dyDescent="0.2">
      <c r="A29" s="12"/>
      <c r="B29" s="12"/>
      <c r="C29" s="89" t="s">
        <v>152</v>
      </c>
      <c r="D29" s="98">
        <v>2.5604960384000002</v>
      </c>
      <c r="E29" s="98">
        <v>1.8333093633999999</v>
      </c>
      <c r="F29" s="98">
        <v>-0.35008660000000003</v>
      </c>
      <c r="G29" s="98">
        <v>-2.1536925753</v>
      </c>
      <c r="H29" s="98">
        <v>-4.3849610493000002</v>
      </c>
      <c r="I29" s="95"/>
      <c r="J29" s="85">
        <f t="shared" si="0"/>
        <v>-0.72718667500000023</v>
      </c>
      <c r="K29" s="85">
        <f t="shared" si="0"/>
        <v>-2.1833959633999998</v>
      </c>
      <c r="L29" s="85">
        <f t="shared" si="0"/>
        <v>-1.8036059753</v>
      </c>
      <c r="M29" s="85">
        <f t="shared" si="0"/>
        <v>-2.2312684740000002</v>
      </c>
    </row>
    <row r="30" spans="1:13" x14ac:dyDescent="0.2">
      <c r="B30" t="s">
        <v>360</v>
      </c>
      <c r="E30" s="14"/>
      <c r="J30" s="14"/>
      <c r="K30" s="35"/>
      <c r="L30" s="35"/>
      <c r="M30" s="35"/>
    </row>
    <row r="31" spans="1:13" x14ac:dyDescent="0.2">
      <c r="D31" s="14"/>
      <c r="E31" s="17"/>
      <c r="F31" s="17"/>
      <c r="G31" s="17"/>
    </row>
    <row r="33" spans="2:4" x14ac:dyDescent="0.2">
      <c r="C33" s="100" t="s">
        <v>156</v>
      </c>
      <c r="D33" s="30"/>
    </row>
    <row r="34" spans="2:4" x14ac:dyDescent="0.2">
      <c r="B34" s="6"/>
      <c r="C34" s="57" t="s">
        <v>120</v>
      </c>
      <c r="D34" s="57" t="s">
        <v>0</v>
      </c>
    </row>
    <row r="35" spans="2:4" x14ac:dyDescent="0.2">
      <c r="B35" s="2">
        <v>42370</v>
      </c>
      <c r="C35" s="133">
        <v>78.802749839000001</v>
      </c>
      <c r="D35" s="133" t="e">
        <v>#N/A</v>
      </c>
    </row>
    <row r="36" spans="2:4" x14ac:dyDescent="0.2">
      <c r="B36" s="2">
        <v>42401</v>
      </c>
      <c r="C36" s="134">
        <v>79.814588240999996</v>
      </c>
      <c r="D36" s="134" t="e">
        <v>#N/A</v>
      </c>
    </row>
    <row r="37" spans="2:4" x14ac:dyDescent="0.2">
      <c r="B37" s="2">
        <v>42430</v>
      </c>
      <c r="C37" s="134">
        <v>78.989994676999999</v>
      </c>
      <c r="D37" s="134" t="e">
        <v>#N/A</v>
      </c>
    </row>
    <row r="38" spans="2:4" x14ac:dyDescent="0.2">
      <c r="B38" s="2">
        <v>42461</v>
      </c>
      <c r="C38" s="134">
        <v>78.876574466999998</v>
      </c>
      <c r="D38" s="134" t="e">
        <v>#N/A</v>
      </c>
    </row>
    <row r="39" spans="2:4" x14ac:dyDescent="0.2">
      <c r="B39" s="2">
        <v>42491</v>
      </c>
      <c r="C39" s="134">
        <v>78.498340515999999</v>
      </c>
      <c r="D39" s="134" t="e">
        <v>#N/A</v>
      </c>
    </row>
    <row r="40" spans="2:4" x14ac:dyDescent="0.2">
      <c r="B40" s="2">
        <v>42522</v>
      </c>
      <c r="C40" s="134">
        <v>77.428476867000001</v>
      </c>
      <c r="D40" s="134" t="e">
        <v>#N/A</v>
      </c>
    </row>
    <row r="41" spans="2:4" x14ac:dyDescent="0.2">
      <c r="B41" s="2">
        <v>42552</v>
      </c>
      <c r="C41" s="134">
        <v>78.086887161000007</v>
      </c>
      <c r="D41" s="134" t="e">
        <v>#N/A</v>
      </c>
    </row>
    <row r="42" spans="2:4" x14ac:dyDescent="0.2">
      <c r="B42" s="2">
        <v>42583</v>
      </c>
      <c r="C42" s="134">
        <v>77.261902774000006</v>
      </c>
      <c r="D42" s="134" t="e">
        <v>#N/A</v>
      </c>
    </row>
    <row r="43" spans="2:4" x14ac:dyDescent="0.2">
      <c r="B43" s="2">
        <v>42614</v>
      </c>
      <c r="C43" s="134">
        <v>76.788316832999996</v>
      </c>
      <c r="D43" s="134" t="e">
        <v>#N/A</v>
      </c>
    </row>
    <row r="44" spans="2:4" x14ac:dyDescent="0.2">
      <c r="B44" s="2">
        <v>42644</v>
      </c>
      <c r="C44" s="134">
        <v>76.287394903000006</v>
      </c>
      <c r="D44" s="134" t="e">
        <v>#N/A</v>
      </c>
    </row>
    <row r="45" spans="2:4" x14ac:dyDescent="0.2">
      <c r="B45" s="2">
        <v>42675</v>
      </c>
      <c r="C45" s="134">
        <v>76.990765167000006</v>
      </c>
      <c r="D45" s="134" t="e">
        <v>#N/A</v>
      </c>
    </row>
    <row r="46" spans="2:4" x14ac:dyDescent="0.2">
      <c r="B46" s="2">
        <v>42705</v>
      </c>
      <c r="C46" s="134">
        <v>76.012760903</v>
      </c>
      <c r="D46" s="134" t="e">
        <v>#N/A</v>
      </c>
    </row>
    <row r="47" spans="2:4" x14ac:dyDescent="0.2">
      <c r="B47" s="2">
        <v>42736</v>
      </c>
      <c r="C47" s="134">
        <v>75.456597548000005</v>
      </c>
      <c r="D47" s="134" t="e">
        <v>#N/A</v>
      </c>
    </row>
    <row r="48" spans="2:4" x14ac:dyDescent="0.2">
      <c r="B48" s="2">
        <v>42767</v>
      </c>
      <c r="C48" s="134">
        <v>76.713840500000003</v>
      </c>
      <c r="D48" s="134" t="e">
        <v>#N/A</v>
      </c>
    </row>
    <row r="49" spans="2:4" x14ac:dyDescent="0.2">
      <c r="B49" s="2">
        <v>42795</v>
      </c>
      <c r="C49" s="134">
        <v>76.813630548000006</v>
      </c>
      <c r="D49" s="134" t="e">
        <v>#N/A</v>
      </c>
    </row>
    <row r="50" spans="2:4" x14ac:dyDescent="0.2">
      <c r="B50" s="2">
        <v>42826</v>
      </c>
      <c r="C50" s="134">
        <v>76.935265866999998</v>
      </c>
      <c r="D50" s="134" t="e">
        <v>#N/A</v>
      </c>
    </row>
    <row r="51" spans="2:4" x14ac:dyDescent="0.2">
      <c r="B51" s="2">
        <v>42856</v>
      </c>
      <c r="C51" s="134">
        <v>77.133766613000006</v>
      </c>
      <c r="D51" s="134" t="e">
        <v>#N/A</v>
      </c>
    </row>
    <row r="52" spans="2:4" x14ac:dyDescent="0.2">
      <c r="B52" s="2">
        <v>42887</v>
      </c>
      <c r="C52" s="134">
        <v>78.026131433000003</v>
      </c>
      <c r="D52" s="134" t="e">
        <v>#N/A</v>
      </c>
    </row>
    <row r="53" spans="2:4" x14ac:dyDescent="0.2">
      <c r="B53" s="2">
        <v>42917</v>
      </c>
      <c r="C53" s="134">
        <v>78.820342676999999</v>
      </c>
      <c r="D53" s="134" t="e">
        <v>#N/A</v>
      </c>
    </row>
    <row r="54" spans="2:4" x14ac:dyDescent="0.2">
      <c r="B54" s="2">
        <v>42948</v>
      </c>
      <c r="C54" s="134">
        <v>78.829114290000007</v>
      </c>
      <c r="D54" s="134" t="e">
        <v>#N/A</v>
      </c>
    </row>
    <row r="55" spans="2:4" x14ac:dyDescent="0.2">
      <c r="B55" s="2">
        <v>42979</v>
      </c>
      <c r="C55" s="134">
        <v>80.274736899999994</v>
      </c>
      <c r="D55" s="134" t="e">
        <v>#N/A</v>
      </c>
    </row>
    <row r="56" spans="2:4" x14ac:dyDescent="0.2">
      <c r="B56" s="2">
        <v>43009</v>
      </c>
      <c r="C56" s="134">
        <v>80.857103547999998</v>
      </c>
      <c r="D56" s="134" t="e">
        <v>#N/A</v>
      </c>
    </row>
    <row r="57" spans="2:4" x14ac:dyDescent="0.2">
      <c r="B57" s="2">
        <v>43040</v>
      </c>
      <c r="C57" s="134">
        <v>83.229575967000002</v>
      </c>
      <c r="D57" s="134" t="e">
        <v>#N/A</v>
      </c>
    </row>
    <row r="58" spans="2:4" x14ac:dyDescent="0.2">
      <c r="B58" s="2">
        <v>43070</v>
      </c>
      <c r="C58" s="134">
        <v>83.969573839000006</v>
      </c>
      <c r="D58" s="134" t="e">
        <v>#N/A</v>
      </c>
    </row>
    <row r="59" spans="2:4" x14ac:dyDescent="0.2">
      <c r="B59" s="2">
        <v>43101</v>
      </c>
      <c r="C59" s="134">
        <v>82.896243515999998</v>
      </c>
      <c r="D59" s="134" t="e">
        <v>#N/A</v>
      </c>
    </row>
    <row r="60" spans="2:4" x14ac:dyDescent="0.2">
      <c r="B60" s="2">
        <v>43132</v>
      </c>
      <c r="C60" s="134">
        <v>84.136240000000001</v>
      </c>
      <c r="D60" s="134" t="e">
        <v>#N/A</v>
      </c>
    </row>
    <row r="61" spans="2:4" x14ac:dyDescent="0.2">
      <c r="B61" s="2">
        <v>43160</v>
      </c>
      <c r="C61" s="134">
        <v>84.905590000000004</v>
      </c>
      <c r="D61" s="134">
        <v>84.905590000000004</v>
      </c>
    </row>
    <row r="62" spans="2:4" x14ac:dyDescent="0.2">
      <c r="B62" s="2">
        <v>43191</v>
      </c>
      <c r="C62" s="134" t="e">
        <v>#N/A</v>
      </c>
      <c r="D62" s="134">
        <v>85.915109999999999</v>
      </c>
    </row>
    <row r="63" spans="2:4" x14ac:dyDescent="0.2">
      <c r="B63" s="2">
        <v>43221</v>
      </c>
      <c r="C63" s="134" t="e">
        <v>#N/A</v>
      </c>
      <c r="D63" s="134">
        <v>86.580259999999996</v>
      </c>
    </row>
    <row r="64" spans="2:4" x14ac:dyDescent="0.2">
      <c r="B64" s="2">
        <v>43252</v>
      </c>
      <c r="C64" s="134" t="e">
        <v>#N/A</v>
      </c>
      <c r="D64" s="134">
        <v>87.034760000000006</v>
      </c>
    </row>
    <row r="65" spans="2:4" x14ac:dyDescent="0.2">
      <c r="B65" s="2">
        <v>43282</v>
      </c>
      <c r="C65" s="134" t="e">
        <v>#N/A</v>
      </c>
      <c r="D65" s="134">
        <v>87.61524</v>
      </c>
    </row>
    <row r="66" spans="2:4" x14ac:dyDescent="0.2">
      <c r="B66" s="2">
        <v>43313</v>
      </c>
      <c r="C66" s="134" t="e">
        <v>#N/A</v>
      </c>
      <c r="D66" s="134">
        <v>88.340440000000001</v>
      </c>
    </row>
    <row r="67" spans="2:4" x14ac:dyDescent="0.2">
      <c r="B67" s="2">
        <v>43344</v>
      </c>
      <c r="C67" s="134" t="e">
        <v>#N/A</v>
      </c>
      <c r="D67" s="134">
        <v>88.73151</v>
      </c>
    </row>
    <row r="68" spans="2:4" x14ac:dyDescent="0.2">
      <c r="B68" s="2">
        <v>43374</v>
      </c>
      <c r="C68" s="134" t="e">
        <v>#N/A</v>
      </c>
      <c r="D68" s="134">
        <v>89.189930000000004</v>
      </c>
    </row>
    <row r="69" spans="2:4" x14ac:dyDescent="0.2">
      <c r="B69" s="2">
        <v>43405</v>
      </c>
      <c r="C69" s="134" t="e">
        <v>#N/A</v>
      </c>
      <c r="D69" s="134">
        <v>89.399199999999993</v>
      </c>
    </row>
    <row r="70" spans="2:4" x14ac:dyDescent="0.2">
      <c r="B70" s="2">
        <v>43435</v>
      </c>
      <c r="C70" s="134" t="e">
        <v>#N/A</v>
      </c>
      <c r="D70" s="134">
        <v>89.387289999999993</v>
      </c>
    </row>
    <row r="71" spans="2:4" x14ac:dyDescent="0.2">
      <c r="B71" s="2">
        <v>43466</v>
      </c>
      <c r="C71" s="134" t="e">
        <v>#N/A</v>
      </c>
      <c r="D71" s="134">
        <v>89.373570000000001</v>
      </c>
    </row>
    <row r="72" spans="2:4" x14ac:dyDescent="0.2">
      <c r="B72" s="2">
        <v>43497</v>
      </c>
      <c r="C72" s="134" t="e">
        <v>#N/A</v>
      </c>
      <c r="D72" s="134">
        <v>89.403009999999995</v>
      </c>
    </row>
    <row r="73" spans="2:4" x14ac:dyDescent="0.2">
      <c r="B73" s="2">
        <v>43525</v>
      </c>
      <c r="C73" s="134" t="e">
        <v>#N/A</v>
      </c>
      <c r="D73" s="134">
        <v>89.340100000000007</v>
      </c>
    </row>
    <row r="74" spans="2:4" x14ac:dyDescent="0.2">
      <c r="B74" s="2">
        <v>43556</v>
      </c>
      <c r="C74" s="134" t="e">
        <v>#N/A</v>
      </c>
      <c r="D74" s="134">
        <v>89.198840000000004</v>
      </c>
    </row>
    <row r="75" spans="2:4" x14ac:dyDescent="0.2">
      <c r="B75" s="2">
        <v>43586</v>
      </c>
      <c r="C75" s="134" t="e">
        <v>#N/A</v>
      </c>
      <c r="D75" s="134">
        <v>89.042010000000005</v>
      </c>
    </row>
    <row r="76" spans="2:4" x14ac:dyDescent="0.2">
      <c r="B76" s="2">
        <v>43617</v>
      </c>
      <c r="C76" s="134" t="e">
        <v>#N/A</v>
      </c>
      <c r="D76" s="134">
        <v>88.920320000000004</v>
      </c>
    </row>
    <row r="77" spans="2:4" x14ac:dyDescent="0.2">
      <c r="B77" s="2">
        <v>43647</v>
      </c>
      <c r="C77" s="134" t="e">
        <v>#N/A</v>
      </c>
      <c r="D77" s="134">
        <v>88.772120000000001</v>
      </c>
    </row>
    <row r="78" spans="2:4" x14ac:dyDescent="0.2">
      <c r="B78" s="2">
        <v>43678</v>
      </c>
      <c r="C78" s="134" t="e">
        <v>#N/A</v>
      </c>
      <c r="D78" s="134">
        <v>88.872680000000003</v>
      </c>
    </row>
    <row r="79" spans="2:4" x14ac:dyDescent="0.2">
      <c r="B79" s="2">
        <v>43709</v>
      </c>
      <c r="C79" s="134" t="e">
        <v>#N/A</v>
      </c>
      <c r="D79" s="134">
        <v>88.868390000000005</v>
      </c>
    </row>
    <row r="80" spans="2:4" x14ac:dyDescent="0.2">
      <c r="B80" s="2">
        <v>43739</v>
      </c>
      <c r="C80" s="134" t="e">
        <v>#N/A</v>
      </c>
      <c r="D80" s="134">
        <v>88.956620000000001</v>
      </c>
    </row>
    <row r="81" spans="2:4" x14ac:dyDescent="0.2">
      <c r="B81" s="2">
        <v>43770</v>
      </c>
      <c r="C81" s="134" t="e">
        <v>#N/A</v>
      </c>
      <c r="D81" s="134">
        <v>89.070589999999996</v>
      </c>
    </row>
    <row r="82" spans="2:4" x14ac:dyDescent="0.2">
      <c r="B82" s="84">
        <v>43800</v>
      </c>
      <c r="C82" s="98" t="e">
        <v>#N/A</v>
      </c>
      <c r="D82" s="98">
        <v>89.166399999999996</v>
      </c>
    </row>
  </sheetData>
  <mergeCells count="2">
    <mergeCell ref="D25:H25"/>
    <mergeCell ref="J25:M25"/>
  </mergeCells>
  <phoneticPr fontId="7" type="noConversion"/>
  <conditionalFormatting sqref="C35:D82">
    <cfRule type="expression" dxfId="9" priority="2" stopIfTrue="1">
      <formula>ISNA(C35)</formula>
    </cfRule>
  </conditionalFormatting>
  <conditionalFormatting sqref="C35:D82">
    <cfRule type="expression" dxfId="8" priority="1" stopIfTrue="1">
      <formula>ISNA(C35)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2:H118"/>
  <sheetViews>
    <sheetView workbookViewId="0"/>
  </sheetViews>
  <sheetFormatPr defaultRowHeight="12.75" x14ac:dyDescent="0.2"/>
  <cols>
    <col min="1" max="1" width="9.140625" style="2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8" ht="25.15" customHeight="1" x14ac:dyDescent="0.2">
      <c r="A25" s="21"/>
      <c r="B25" s="215" t="s">
        <v>77</v>
      </c>
      <c r="C25" s="215"/>
      <c r="D25" s="215"/>
      <c r="E25" s="215"/>
      <c r="F25" s="215"/>
      <c r="G25" s="215"/>
    </row>
    <row r="26" spans="1:8" x14ac:dyDescent="0.2">
      <c r="A26" s="21"/>
      <c r="B26" s="60" t="s">
        <v>78</v>
      </c>
      <c r="C26" s="213" t="s">
        <v>391</v>
      </c>
      <c r="D26" s="213"/>
      <c r="E26" s="213"/>
      <c r="F26" s="213"/>
      <c r="G26" s="213"/>
    </row>
    <row r="27" spans="1:8" ht="12.75" customHeight="1" x14ac:dyDescent="0.2">
      <c r="A27" s="5"/>
      <c r="B27" s="57" t="s">
        <v>67</v>
      </c>
      <c r="C27" s="57" t="s">
        <v>13</v>
      </c>
      <c r="D27" s="57" t="s">
        <v>14</v>
      </c>
      <c r="E27" s="58" t="s">
        <v>23</v>
      </c>
      <c r="F27" s="58" t="s">
        <v>16</v>
      </c>
      <c r="G27" s="62" t="s">
        <v>79</v>
      </c>
      <c r="H27" t="s">
        <v>80</v>
      </c>
    </row>
    <row r="28" spans="1:8" x14ac:dyDescent="0.2">
      <c r="A28" s="2">
        <v>41275</v>
      </c>
      <c r="B28" s="59">
        <v>2699.2260000000001</v>
      </c>
      <c r="C28" s="59">
        <f>MIN($B$28,$B$40,$B$52,$B$64,$B$76)</f>
        <v>1924.922</v>
      </c>
      <c r="D28" s="59">
        <f>MAX($B$28,$B$40,$B$52,$B$64,$B$76)</f>
        <v>2938.0889999999999</v>
      </c>
      <c r="E28" s="59">
        <f t="shared" ref="E28:E59" si="0">D28-C28</f>
        <v>1013.1669999999999</v>
      </c>
      <c r="F28" s="59">
        <f>AVERAGE($B$28,$B$40,$B$52,$B$64,$B$76)</f>
        <v>2518.4708000000001</v>
      </c>
      <c r="G28" s="17">
        <f t="shared" ref="G28:G59" si="1">B28/F28-1</f>
        <v>7.1771806923471182E-2</v>
      </c>
    </row>
    <row r="29" spans="1:8" x14ac:dyDescent="0.2">
      <c r="A29" s="2">
        <v>41306</v>
      </c>
      <c r="B29" s="59">
        <v>2099.3539999999998</v>
      </c>
      <c r="C29" s="59">
        <f>MIN($B$29,$B$41,$B$53,$B$65,$B$77)</f>
        <v>1199.9870000000001</v>
      </c>
      <c r="D29" s="59">
        <f>MAX($B$29,$B$41,$B$53,$B$65,$B$77)</f>
        <v>2534.2919999999999</v>
      </c>
      <c r="E29" s="59">
        <f t="shared" si="0"/>
        <v>1334.3049999999998</v>
      </c>
      <c r="F29" s="59">
        <f>AVERAGE($B$29,$B$41,$B$53,$B$65,$B$77)</f>
        <v>1967.4641999999999</v>
      </c>
      <c r="G29" s="17">
        <f t="shared" si="1"/>
        <v>6.7035425600120213E-2</v>
      </c>
    </row>
    <row r="30" spans="1:8" x14ac:dyDescent="0.2">
      <c r="A30" s="2">
        <v>41334</v>
      </c>
      <c r="B30" s="59">
        <v>1719.8440000000001</v>
      </c>
      <c r="C30" s="59">
        <f>MIN($B$30,$B$42,$B$54,$B$66,$B$78)</f>
        <v>857.31</v>
      </c>
      <c r="D30" s="59">
        <f>MAX($B$30,$B$42,$B$54,$B$66,$B$78)</f>
        <v>2486.3220000000001</v>
      </c>
      <c r="E30" s="59">
        <f t="shared" si="0"/>
        <v>1629.0120000000002</v>
      </c>
      <c r="F30" s="59">
        <f>AVERAGE($B$30,$B$42,$B$54,$B$66,$B$78)</f>
        <v>1719.7006000000001</v>
      </c>
      <c r="G30" s="17">
        <f t="shared" si="1"/>
        <v>8.338660811069154E-5</v>
      </c>
    </row>
    <row r="31" spans="1:8" x14ac:dyDescent="0.2">
      <c r="A31" s="2">
        <v>41365</v>
      </c>
      <c r="B31" s="59">
        <v>1855.1869999999999</v>
      </c>
      <c r="C31" s="59">
        <f>MIN($B$31,$B$43,$B$55,$B$67,$B$79)</f>
        <v>1066.3800000000001</v>
      </c>
      <c r="D31" s="59">
        <f>MAX($B$31,$B$43,$B$55,$B$67,$B$79)</f>
        <v>2645.56</v>
      </c>
      <c r="E31" s="59">
        <f t="shared" si="0"/>
        <v>1579.1799999999998</v>
      </c>
      <c r="F31" s="59">
        <f>AVERAGE($B$31,$B$43,$B$55,$B$67,$B$79)</f>
        <v>1930.5117999999998</v>
      </c>
      <c r="G31" s="17">
        <f t="shared" si="1"/>
        <v>-3.9018046924136796E-2</v>
      </c>
    </row>
    <row r="32" spans="1:8" x14ac:dyDescent="0.2">
      <c r="A32" s="2">
        <v>41395</v>
      </c>
      <c r="B32" s="59">
        <v>2269.5630000000001</v>
      </c>
      <c r="C32" s="59">
        <f>MIN($B$32,$B$44,$B$56,$B$68,$B$80)</f>
        <v>1547.944</v>
      </c>
      <c r="D32" s="59">
        <f>MAX($B$32,$B$44,$B$56,$B$68,$B$80)</f>
        <v>2966.2649999999999</v>
      </c>
      <c r="E32" s="59">
        <f t="shared" si="0"/>
        <v>1418.3209999999999</v>
      </c>
      <c r="F32" s="59">
        <f>AVERAGE($B$32,$B$44,$B$56,$B$68,$B$80)</f>
        <v>2339.73</v>
      </c>
      <c r="G32" s="17">
        <f t="shared" si="1"/>
        <v>-2.9989357746406653E-2</v>
      </c>
    </row>
    <row r="33" spans="1:7" x14ac:dyDescent="0.2">
      <c r="A33" s="2">
        <v>41426</v>
      </c>
      <c r="B33" s="59">
        <v>2642.6480000000001</v>
      </c>
      <c r="C33" s="59">
        <f>MIN($B$33,$B$45,$B$57,$B$69,$B$81)</f>
        <v>2005.4749999999999</v>
      </c>
      <c r="D33" s="59">
        <f>MAX($B$33,$B$45,$B$57,$B$69,$B$81)</f>
        <v>3186.0320000000002</v>
      </c>
      <c r="E33" s="59">
        <f t="shared" si="0"/>
        <v>1180.5570000000002</v>
      </c>
      <c r="F33" s="59">
        <f>AVERAGE($B$33,$B$45,$B$57,$B$69,$B$81)</f>
        <v>2677.7293999999993</v>
      </c>
      <c r="G33" s="17">
        <f t="shared" si="1"/>
        <v>-1.3101174450263375E-2</v>
      </c>
    </row>
    <row r="34" spans="1:7" x14ac:dyDescent="0.2">
      <c r="A34" s="2">
        <v>41456</v>
      </c>
      <c r="B34" s="59">
        <v>2936.86</v>
      </c>
      <c r="C34" s="59">
        <f>MIN($B$34,$B$46,$B$58,$B$70,$B$82)</f>
        <v>2399.9740000000002</v>
      </c>
      <c r="D34" s="59">
        <f>MAX($B$34,$B$46,$B$58,$B$70,$B$82)</f>
        <v>3318.1390000000001</v>
      </c>
      <c r="E34" s="59">
        <f t="shared" si="0"/>
        <v>918.16499999999996</v>
      </c>
      <c r="F34" s="59">
        <f>AVERAGE($B$34,$B$46,$B$58,$B$70,$B$82)</f>
        <v>2926.9374000000003</v>
      </c>
      <c r="G34" s="17">
        <f t="shared" si="1"/>
        <v>3.3900964195543448E-3</v>
      </c>
    </row>
    <row r="35" spans="1:7" x14ac:dyDescent="0.2">
      <c r="A35" s="2">
        <v>41487</v>
      </c>
      <c r="B35" s="59">
        <v>3212.0059999999999</v>
      </c>
      <c r="C35" s="59">
        <f>MIN($B$35,$B$47,$B$59,$B$71,$B$83)</f>
        <v>2768.3980000000001</v>
      </c>
      <c r="D35" s="59">
        <f>MAX($B$35,$B$47,$B$59,$B$71,$B$83)</f>
        <v>3441.3249999999998</v>
      </c>
      <c r="E35" s="59">
        <f t="shared" si="0"/>
        <v>672.92699999999968</v>
      </c>
      <c r="F35" s="59">
        <f>AVERAGE($B$35,$B$47,$B$59,$B$71,$B$83)</f>
        <v>3182.7632000000003</v>
      </c>
      <c r="G35" s="17">
        <f t="shared" si="1"/>
        <v>9.1878654371773116E-3</v>
      </c>
    </row>
    <row r="36" spans="1:7" x14ac:dyDescent="0.2">
      <c r="A36" s="2">
        <v>41518</v>
      </c>
      <c r="B36" s="59">
        <v>3564.5039999999999</v>
      </c>
      <c r="C36" s="59">
        <f>MIN($B$36,$B$48,$B$60,$B$72,$B$84)</f>
        <v>3187.0160000000001</v>
      </c>
      <c r="D36" s="59">
        <f>MAX($B$36,$B$48,$B$60,$B$72,$B$84)</f>
        <v>3705.1610000000001</v>
      </c>
      <c r="E36" s="59">
        <f t="shared" si="0"/>
        <v>518.14499999999998</v>
      </c>
      <c r="F36" s="59">
        <f>AVERAGE($B$36,$B$48,$B$60,$B$72,$B$84)</f>
        <v>3527.7372000000005</v>
      </c>
      <c r="G36" s="17">
        <f t="shared" si="1"/>
        <v>1.0422204919345868E-2</v>
      </c>
    </row>
    <row r="37" spans="1:7" x14ac:dyDescent="0.2">
      <c r="A37" s="2">
        <v>41548</v>
      </c>
      <c r="B37" s="59">
        <v>3816.9949999999999</v>
      </c>
      <c r="C37" s="59">
        <f>MIN($B$37,$B$49,$B$61,$B$73,$B$85)</f>
        <v>3587.27</v>
      </c>
      <c r="D37" s="59">
        <f>MAX($B$37,$B$49,$B$61,$B$73,$B$85)</f>
        <v>4012.723</v>
      </c>
      <c r="E37" s="59">
        <f t="shared" si="0"/>
        <v>425.45299999999997</v>
      </c>
      <c r="F37" s="59">
        <f>AVERAGE($B$37,$B$49,$B$61,$B$73,$B$85)</f>
        <v>3835.2554000000005</v>
      </c>
      <c r="G37" s="17">
        <f t="shared" si="1"/>
        <v>-4.7611953039686794E-3</v>
      </c>
    </row>
    <row r="38" spans="1:7" x14ac:dyDescent="0.2">
      <c r="A38" s="2">
        <v>41579</v>
      </c>
      <c r="B38" s="59">
        <v>3605.3359999999998</v>
      </c>
      <c r="C38" s="59">
        <f>MIN($B$38,$B$50,$B$62,$B$74,$B$86)</f>
        <v>3426.8679999999999</v>
      </c>
      <c r="D38" s="59">
        <f>MAX($B$38,$B$50,$B$62,$B$74,$B$86)</f>
        <v>3976.5810000000001</v>
      </c>
      <c r="E38" s="59">
        <f t="shared" si="0"/>
        <v>549.71300000000019</v>
      </c>
      <c r="F38" s="59">
        <f>AVERAGE($B$38,$B$50,$B$62,$B$74,$B$86)</f>
        <v>3733.5698000000002</v>
      </c>
      <c r="G38" s="17">
        <f t="shared" si="1"/>
        <v>-3.4346163824230724E-2</v>
      </c>
    </row>
    <row r="39" spans="1:7" x14ac:dyDescent="0.2">
      <c r="A39" s="2">
        <v>41609</v>
      </c>
      <c r="B39" s="59">
        <v>2889.8919999999998</v>
      </c>
      <c r="C39" s="59">
        <f>MIN($B$39,$B$51,$B$63,$B$75,$B$87)</f>
        <v>2889.8919999999998</v>
      </c>
      <c r="D39" s="59">
        <f>MAX($B$39,$B$51,$B$63,$B$75,$B$87)</f>
        <v>3666.6320000000001</v>
      </c>
      <c r="E39" s="59">
        <f t="shared" si="0"/>
        <v>776.74000000000024</v>
      </c>
      <c r="F39" s="59">
        <f>AVERAGE($B$39,$B$51,$B$63,$B$75,$B$87)</f>
        <v>3205.6603999999998</v>
      </c>
      <c r="G39" s="17">
        <f t="shared" si="1"/>
        <v>-9.8503384825167406E-2</v>
      </c>
    </row>
    <row r="40" spans="1:7" x14ac:dyDescent="0.2">
      <c r="A40" s="2">
        <v>41640</v>
      </c>
      <c r="B40" s="59">
        <v>1924.922</v>
      </c>
      <c r="C40" s="59">
        <f>MIN($B$28,$B$40,$B$52,$B$64,$B$76)</f>
        <v>1924.922</v>
      </c>
      <c r="D40" s="59">
        <f>MAX($B$28,$B$40,$B$52,$B$64,$B$76)</f>
        <v>2938.0889999999999</v>
      </c>
      <c r="E40" s="59">
        <f t="shared" si="0"/>
        <v>1013.1669999999999</v>
      </c>
      <c r="F40" s="59">
        <f>AVERAGE($B$28,$B$40,$B$52,$B$64,$B$76)</f>
        <v>2518.4708000000001</v>
      </c>
      <c r="G40" s="17">
        <f t="shared" si="1"/>
        <v>-0.23567825364502937</v>
      </c>
    </row>
    <row r="41" spans="1:7" x14ac:dyDescent="0.2">
      <c r="A41" s="2">
        <v>41671</v>
      </c>
      <c r="B41" s="59">
        <v>1199.9870000000001</v>
      </c>
      <c r="C41" s="59">
        <f>MIN($B$29,$B$41,$B$53,$B$65,$B$77)</f>
        <v>1199.9870000000001</v>
      </c>
      <c r="D41" s="59">
        <f>MAX($B$29,$B$41,$B$53,$B$65,$B$77)</f>
        <v>2534.2919999999999</v>
      </c>
      <c r="E41" s="59">
        <f t="shared" si="0"/>
        <v>1334.3049999999998</v>
      </c>
      <c r="F41" s="59">
        <f>AVERAGE($B$29,$B$41,$B$53,$B$65,$B$77)</f>
        <v>1967.4641999999999</v>
      </c>
      <c r="G41" s="17">
        <f t="shared" si="1"/>
        <v>-0.39008445490393162</v>
      </c>
    </row>
    <row r="42" spans="1:7" x14ac:dyDescent="0.2">
      <c r="A42" s="2">
        <v>41699</v>
      </c>
      <c r="B42" s="59">
        <v>857.31</v>
      </c>
      <c r="C42" s="59">
        <f>MIN($B$30,$B$42,$B$54,$B$66,$B$78)</f>
        <v>857.31</v>
      </c>
      <c r="D42" s="59">
        <f>MAX($B$30,$B$42,$B$54,$B$66,$B$78)</f>
        <v>2486.3220000000001</v>
      </c>
      <c r="E42" s="59">
        <f t="shared" si="0"/>
        <v>1629.0120000000002</v>
      </c>
      <c r="F42" s="59">
        <f>AVERAGE($B$30,$B$42,$B$54,$B$66,$B$78)</f>
        <v>1719.7006000000001</v>
      </c>
      <c r="G42" s="17">
        <f t="shared" si="1"/>
        <v>-0.50147717573628814</v>
      </c>
    </row>
    <row r="43" spans="1:7" x14ac:dyDescent="0.2">
      <c r="A43" s="2">
        <v>41730</v>
      </c>
      <c r="B43" s="59">
        <v>1066.3800000000001</v>
      </c>
      <c r="C43" s="59">
        <f>MIN($B$31,$B$43,$B$55,$B$67,$B$79)</f>
        <v>1066.3800000000001</v>
      </c>
      <c r="D43" s="59">
        <f>MAX($B$31,$B$43,$B$55,$B$67,$B$79)</f>
        <v>2645.56</v>
      </c>
      <c r="E43" s="59">
        <f t="shared" si="0"/>
        <v>1579.1799999999998</v>
      </c>
      <c r="F43" s="59">
        <f>AVERAGE($B$31,$B$43,$B$55,$B$67,$B$79)</f>
        <v>1930.5117999999998</v>
      </c>
      <c r="G43" s="17">
        <f t="shared" si="1"/>
        <v>-0.44761798399781849</v>
      </c>
    </row>
    <row r="44" spans="1:7" x14ac:dyDescent="0.2">
      <c r="A44" s="2">
        <v>41760</v>
      </c>
      <c r="B44" s="59">
        <v>1547.944</v>
      </c>
      <c r="C44" s="59">
        <f>MIN($B$32,$B$44,$B$56,$B$68,$B$80)</f>
        <v>1547.944</v>
      </c>
      <c r="D44" s="59">
        <f>MAX($B$32,$B$44,$B$56,$B$68,$B$80)</f>
        <v>2966.2649999999999</v>
      </c>
      <c r="E44" s="59">
        <f t="shared" si="0"/>
        <v>1418.3209999999999</v>
      </c>
      <c r="F44" s="59">
        <f>AVERAGE($B$32,$B$44,$B$56,$B$68,$B$80)</f>
        <v>2339.73</v>
      </c>
      <c r="G44" s="17">
        <f t="shared" si="1"/>
        <v>-0.33840913267770212</v>
      </c>
    </row>
    <row r="45" spans="1:7" x14ac:dyDescent="0.2">
      <c r="A45" s="2">
        <v>41791</v>
      </c>
      <c r="B45" s="59">
        <v>2005.4749999999999</v>
      </c>
      <c r="C45" s="59">
        <f>MIN($B$33,$B$45,$B$57,$B$69,$B$81)</f>
        <v>2005.4749999999999</v>
      </c>
      <c r="D45" s="59">
        <f>MAX($B$33,$B$45,$B$57,$B$69,$B$81)</f>
        <v>3186.0320000000002</v>
      </c>
      <c r="E45" s="59">
        <f t="shared" si="0"/>
        <v>1180.5570000000002</v>
      </c>
      <c r="F45" s="59">
        <f>AVERAGE($B$33,$B$45,$B$57,$B$69,$B$81)</f>
        <v>2677.7293999999993</v>
      </c>
      <c r="G45" s="17">
        <f t="shared" si="1"/>
        <v>-0.25105389663346844</v>
      </c>
    </row>
    <row r="46" spans="1:7" x14ac:dyDescent="0.2">
      <c r="A46" s="2">
        <v>41821</v>
      </c>
      <c r="B46" s="59">
        <v>2399.9740000000002</v>
      </c>
      <c r="C46" s="59">
        <f>MIN($B$34,$B$46,$B$58,$B$70,$B$82)</f>
        <v>2399.9740000000002</v>
      </c>
      <c r="D46" s="59">
        <f>MAX($B$34,$B$46,$B$58,$B$70,$B$82)</f>
        <v>3318.1390000000001</v>
      </c>
      <c r="E46" s="59">
        <f t="shared" si="0"/>
        <v>918.16499999999996</v>
      </c>
      <c r="F46" s="59">
        <f>AVERAGE($B$34,$B$46,$B$58,$B$70,$B$82)</f>
        <v>2926.9374000000003</v>
      </c>
      <c r="G46" s="17">
        <f t="shared" si="1"/>
        <v>-0.18003917678594694</v>
      </c>
    </row>
    <row r="47" spans="1:7" x14ac:dyDescent="0.2">
      <c r="A47" s="2">
        <v>41852</v>
      </c>
      <c r="B47" s="59">
        <v>2768.3980000000001</v>
      </c>
      <c r="C47" s="59">
        <f>MIN($B$35,$B$47,$B$59,$B$71,$B$83)</f>
        <v>2768.3980000000001</v>
      </c>
      <c r="D47" s="59">
        <f>MAX($B$35,$B$47,$B$59,$B$71,$B$83)</f>
        <v>3441.3249999999998</v>
      </c>
      <c r="E47" s="59">
        <f t="shared" si="0"/>
        <v>672.92699999999968</v>
      </c>
      <c r="F47" s="59">
        <f>AVERAGE($B$35,$B$47,$B$59,$B$71,$B$83)</f>
        <v>3182.7632000000003</v>
      </c>
      <c r="G47" s="17">
        <f t="shared" si="1"/>
        <v>-0.13019039556571477</v>
      </c>
    </row>
    <row r="48" spans="1:7" x14ac:dyDescent="0.2">
      <c r="A48" s="2">
        <v>41883</v>
      </c>
      <c r="B48" s="59">
        <v>3187.0160000000001</v>
      </c>
      <c r="C48" s="59">
        <f>MIN($B$36,$B$48,$B$60,$B$72,$B$84)</f>
        <v>3187.0160000000001</v>
      </c>
      <c r="D48" s="59">
        <f>MAX($B$36,$B$48,$B$60,$B$72,$B$84)</f>
        <v>3705.1610000000001</v>
      </c>
      <c r="E48" s="59">
        <f t="shared" si="0"/>
        <v>518.14499999999998</v>
      </c>
      <c r="F48" s="59">
        <f>AVERAGE($B$36,$B$48,$B$60,$B$72,$B$84)</f>
        <v>3527.7372000000005</v>
      </c>
      <c r="G48" s="17">
        <f t="shared" si="1"/>
        <v>-9.6583498339955831E-2</v>
      </c>
    </row>
    <row r="49" spans="1:7" x14ac:dyDescent="0.2">
      <c r="A49" s="2">
        <v>41913</v>
      </c>
      <c r="B49" s="59">
        <v>3587.27</v>
      </c>
      <c r="C49" s="59">
        <f>MIN($B$37,$B$49,$B$61,$B$73,$B$85)</f>
        <v>3587.27</v>
      </c>
      <c r="D49" s="59">
        <f>MAX($B$37,$B$49,$B$61,$B$73,$B$85)</f>
        <v>4012.723</v>
      </c>
      <c r="E49" s="59">
        <f t="shared" si="0"/>
        <v>425.45299999999997</v>
      </c>
      <c r="F49" s="59">
        <f>AVERAGE($B$37,$B$49,$B$61,$B$73,$B$85)</f>
        <v>3835.2554000000005</v>
      </c>
      <c r="G49" s="17">
        <f t="shared" si="1"/>
        <v>-6.4659422681472623E-2</v>
      </c>
    </row>
    <row r="50" spans="1:7" x14ac:dyDescent="0.2">
      <c r="A50" s="2">
        <v>41944</v>
      </c>
      <c r="B50" s="59">
        <v>3426.8679999999999</v>
      </c>
      <c r="C50" s="59">
        <f>MIN($B$38,$B$50,$B$62,$B$74,$B$86)</f>
        <v>3426.8679999999999</v>
      </c>
      <c r="D50" s="59">
        <f>MAX($B$38,$B$50,$B$62,$B$74,$B$86)</f>
        <v>3976.5810000000001</v>
      </c>
      <c r="E50" s="59">
        <f t="shared" si="0"/>
        <v>549.71300000000019</v>
      </c>
      <c r="F50" s="59">
        <f>AVERAGE($B$38,$B$50,$B$62,$B$74,$B$86)</f>
        <v>3733.5698000000002</v>
      </c>
      <c r="G50" s="17">
        <f t="shared" si="1"/>
        <v>-8.214706472073996E-2</v>
      </c>
    </row>
    <row r="51" spans="1:7" x14ac:dyDescent="0.2">
      <c r="A51" s="2">
        <v>41974</v>
      </c>
      <c r="B51" s="59">
        <v>3141.2220000000002</v>
      </c>
      <c r="C51" s="59">
        <f>MIN($B$39,$B$51,$B$63,$B$75,$B$87)</f>
        <v>2889.8919999999998</v>
      </c>
      <c r="D51" s="59">
        <f>MAX($B$39,$B$51,$B$63,$B$75,$B$87)</f>
        <v>3666.6320000000001</v>
      </c>
      <c r="E51" s="59">
        <f t="shared" si="0"/>
        <v>776.74000000000024</v>
      </c>
      <c r="F51" s="59">
        <f>AVERAGE($B$39,$B$51,$B$63,$B$75,$B$87)</f>
        <v>3205.6603999999998</v>
      </c>
      <c r="G51" s="17">
        <f t="shared" si="1"/>
        <v>-2.0101443059907242E-2</v>
      </c>
    </row>
    <row r="52" spans="1:7" x14ac:dyDescent="0.2">
      <c r="A52" s="2">
        <v>42005</v>
      </c>
      <c r="B52" s="59">
        <v>2407.1210000000001</v>
      </c>
      <c r="C52" s="59">
        <f>MIN($B$28,$B$40,$B$52,$B$64,$B$76)</f>
        <v>1924.922</v>
      </c>
      <c r="D52" s="59">
        <f>MAX($B$28,$B$40,$B$52,$B$64,$B$76)</f>
        <v>2938.0889999999999</v>
      </c>
      <c r="E52" s="59">
        <f t="shared" si="0"/>
        <v>1013.1669999999999</v>
      </c>
      <c r="F52" s="59">
        <f>AVERAGE($B$28,$B$40,$B$52,$B$64,$B$76)</f>
        <v>2518.4708000000001</v>
      </c>
      <c r="G52" s="17">
        <f t="shared" si="1"/>
        <v>-4.4213258299441005E-2</v>
      </c>
    </row>
    <row r="53" spans="1:7" x14ac:dyDescent="0.2">
      <c r="A53" s="2">
        <v>42036</v>
      </c>
      <c r="B53" s="59">
        <v>1665.548</v>
      </c>
      <c r="C53" s="59">
        <f>MIN($B$29,$B$41,$B$53,$B$65,$B$77)</f>
        <v>1199.9870000000001</v>
      </c>
      <c r="D53" s="59">
        <f>MAX($B$29,$B$41,$B$53,$B$65,$B$77)</f>
        <v>2534.2919999999999</v>
      </c>
      <c r="E53" s="59">
        <f t="shared" si="0"/>
        <v>1334.3049999999998</v>
      </c>
      <c r="F53" s="59">
        <f>AVERAGE($B$29,$B$41,$B$53,$B$65,$B$77)</f>
        <v>1967.4641999999999</v>
      </c>
      <c r="G53" s="17">
        <f t="shared" si="1"/>
        <v>-0.1534544821705015</v>
      </c>
    </row>
    <row r="54" spans="1:7" x14ac:dyDescent="0.2">
      <c r="A54" s="2">
        <v>42064</v>
      </c>
      <c r="B54" s="59">
        <v>1471.4760000000001</v>
      </c>
      <c r="C54" s="59">
        <f>MIN($B$30,$B$42,$B$54,$B$66,$B$78)</f>
        <v>857.31</v>
      </c>
      <c r="D54" s="59">
        <f>MAX($B$30,$B$42,$B$54,$B$66,$B$78)</f>
        <v>2486.3220000000001</v>
      </c>
      <c r="E54" s="59">
        <f t="shared" si="0"/>
        <v>1629.0120000000002</v>
      </c>
      <c r="F54" s="59">
        <f>AVERAGE($B$30,$B$42,$B$54,$B$66,$B$78)</f>
        <v>1719.7006000000001</v>
      </c>
      <c r="G54" s="17">
        <f t="shared" si="1"/>
        <v>-0.14434175344243061</v>
      </c>
    </row>
    <row r="55" spans="1:7" x14ac:dyDescent="0.2">
      <c r="A55" s="2">
        <v>42095</v>
      </c>
      <c r="B55" s="59">
        <v>1793.086</v>
      </c>
      <c r="C55" s="59">
        <f>MIN($B$31,$B$43,$B$55,$B$67,$B$79)</f>
        <v>1066.3800000000001</v>
      </c>
      <c r="D55" s="59">
        <f>MAX($B$31,$B$43,$B$55,$B$67,$B$79)</f>
        <v>2645.56</v>
      </c>
      <c r="E55" s="59">
        <f t="shared" si="0"/>
        <v>1579.1799999999998</v>
      </c>
      <c r="F55" s="59">
        <f>AVERAGE($B$31,$B$43,$B$55,$B$67,$B$79)</f>
        <v>1930.5117999999998</v>
      </c>
      <c r="G55" s="17">
        <f t="shared" si="1"/>
        <v>-7.1186200467668659E-2</v>
      </c>
    </row>
    <row r="56" spans="1:7" x14ac:dyDescent="0.2">
      <c r="A56" s="2">
        <v>42125</v>
      </c>
      <c r="B56" s="59">
        <v>2287.2379999999998</v>
      </c>
      <c r="C56" s="59">
        <f>MIN($B$32,$B$44,$B$56,$B$68,$B$80)</f>
        <v>1547.944</v>
      </c>
      <c r="D56" s="59">
        <f>MAX($B$32,$B$44,$B$56,$B$68,$B$80)</f>
        <v>2966.2649999999999</v>
      </c>
      <c r="E56" s="59">
        <f t="shared" si="0"/>
        <v>1418.3209999999999</v>
      </c>
      <c r="F56" s="59">
        <f>AVERAGE($B$32,$B$44,$B$56,$B$68,$B$80)</f>
        <v>2339.73</v>
      </c>
      <c r="G56" s="17">
        <f t="shared" si="1"/>
        <v>-2.2435067294089617E-2</v>
      </c>
    </row>
    <row r="57" spans="1:7" x14ac:dyDescent="0.2">
      <c r="A57" s="2">
        <v>42156</v>
      </c>
      <c r="B57" s="59">
        <v>2646.5329999999999</v>
      </c>
      <c r="C57" s="59">
        <f>MIN($B$33,$B$45,$B$57,$B$69,$B$81)</f>
        <v>2005.4749999999999</v>
      </c>
      <c r="D57" s="59">
        <f>MAX($B$33,$B$45,$B$57,$B$69,$B$81)</f>
        <v>3186.0320000000002</v>
      </c>
      <c r="E57" s="59">
        <f t="shared" si="0"/>
        <v>1180.5570000000002</v>
      </c>
      <c r="F57" s="59">
        <f>AVERAGE($B$33,$B$45,$B$57,$B$69,$B$81)</f>
        <v>2677.7293999999993</v>
      </c>
      <c r="G57" s="17">
        <f t="shared" si="1"/>
        <v>-1.165031836301289E-2</v>
      </c>
    </row>
    <row r="58" spans="1:7" x14ac:dyDescent="0.2">
      <c r="A58" s="2">
        <v>42186</v>
      </c>
      <c r="B58" s="59">
        <v>2924.4259999999999</v>
      </c>
      <c r="C58" s="59">
        <f>MIN($B$34,$B$46,$B$58,$B$70,$B$82)</f>
        <v>2399.9740000000002</v>
      </c>
      <c r="D58" s="59">
        <f>MAX($B$34,$B$46,$B$58,$B$70,$B$82)</f>
        <v>3318.1390000000001</v>
      </c>
      <c r="E58" s="59">
        <f t="shared" si="0"/>
        <v>918.16499999999996</v>
      </c>
      <c r="F58" s="59">
        <f>AVERAGE($B$34,$B$46,$B$58,$B$70,$B$82)</f>
        <v>2926.9374000000003</v>
      </c>
      <c r="G58" s="17">
        <f t="shared" si="1"/>
        <v>-8.580299667496627E-4</v>
      </c>
    </row>
    <row r="59" spans="1:7" x14ac:dyDescent="0.2">
      <c r="A59" s="2">
        <v>42217</v>
      </c>
      <c r="B59" s="59">
        <v>3241.6309999999999</v>
      </c>
      <c r="C59" s="59">
        <f>MIN($B$35,$B$47,$B$59,$B$71,$B$83)</f>
        <v>2768.3980000000001</v>
      </c>
      <c r="D59" s="59">
        <f>MAX($B$35,$B$47,$B$59,$B$71,$B$83)</f>
        <v>3441.3249999999998</v>
      </c>
      <c r="E59" s="59">
        <f t="shared" si="0"/>
        <v>672.92699999999968</v>
      </c>
      <c r="F59" s="59">
        <f>AVERAGE($B$35,$B$47,$B$59,$B$71,$B$83)</f>
        <v>3182.7632000000003</v>
      </c>
      <c r="G59" s="17">
        <f t="shared" si="1"/>
        <v>1.849581520862098E-2</v>
      </c>
    </row>
    <row r="60" spans="1:7" x14ac:dyDescent="0.2">
      <c r="A60" s="2">
        <v>42248</v>
      </c>
      <c r="B60" s="59">
        <v>3614.08</v>
      </c>
      <c r="C60" s="59">
        <f>MIN($B$36,$B$48,$B$60,$B$72,$B$84)</f>
        <v>3187.0160000000001</v>
      </c>
      <c r="D60" s="59">
        <f>MAX($B$36,$B$48,$B$60,$B$72,$B$84)</f>
        <v>3705.1610000000001</v>
      </c>
      <c r="E60" s="59">
        <f t="shared" ref="E60:E91" si="2">D60-C60</f>
        <v>518.14499999999998</v>
      </c>
      <c r="F60" s="59">
        <f>AVERAGE($B$36,$B$48,$B$60,$B$72,$B$84)</f>
        <v>3527.7372000000005</v>
      </c>
      <c r="G60" s="17">
        <f t="shared" ref="G60:G91" si="3">B60/F60-1</f>
        <v>2.4475405934432759E-2</v>
      </c>
    </row>
    <row r="61" spans="1:7" x14ac:dyDescent="0.2">
      <c r="A61" s="2">
        <v>42278</v>
      </c>
      <c r="B61" s="59">
        <v>3942.279</v>
      </c>
      <c r="C61" s="59">
        <f>MIN($B$37,$B$49,$B$61,$B$73,$B$85)</f>
        <v>3587.27</v>
      </c>
      <c r="D61" s="59">
        <f>MAX($B$37,$B$49,$B$61,$B$73,$B$85)</f>
        <v>4012.723</v>
      </c>
      <c r="E61" s="59">
        <f t="shared" si="2"/>
        <v>425.45299999999997</v>
      </c>
      <c r="F61" s="59">
        <f>AVERAGE($B$37,$B$49,$B$61,$B$73,$B$85)</f>
        <v>3835.2554000000005</v>
      </c>
      <c r="G61" s="17">
        <f t="shared" si="3"/>
        <v>2.7905208086011601E-2</v>
      </c>
    </row>
    <row r="62" spans="1:7" x14ac:dyDescent="0.2">
      <c r="A62" s="2">
        <v>42309</v>
      </c>
      <c r="B62" s="59">
        <v>3926.8220000000001</v>
      </c>
      <c r="C62" s="59">
        <f>MIN($B$38,$B$50,$B$62,$B$74,$B$86)</f>
        <v>3426.8679999999999</v>
      </c>
      <c r="D62" s="59">
        <f>MAX($B$38,$B$50,$B$62,$B$74,$B$86)</f>
        <v>3976.5810000000001</v>
      </c>
      <c r="E62" s="59">
        <f t="shared" si="2"/>
        <v>549.71300000000019</v>
      </c>
      <c r="F62" s="59">
        <f>AVERAGE($B$38,$B$50,$B$62,$B$74,$B$86)</f>
        <v>3733.5698000000002</v>
      </c>
      <c r="G62" s="17">
        <f t="shared" si="3"/>
        <v>5.1760703656859475E-2</v>
      </c>
    </row>
    <row r="63" spans="1:7" x14ac:dyDescent="0.2">
      <c r="A63" s="2">
        <v>42339</v>
      </c>
      <c r="B63" s="59">
        <v>3666.6320000000001</v>
      </c>
      <c r="C63" s="59">
        <f>MIN($B$39,$B$51,$B$63,$B$75,$B$87)</f>
        <v>2889.8919999999998</v>
      </c>
      <c r="D63" s="59">
        <f>MAX($B$39,$B$51,$B$63,$B$75,$B$87)</f>
        <v>3666.6320000000001</v>
      </c>
      <c r="E63" s="59">
        <f t="shared" si="2"/>
        <v>776.74000000000024</v>
      </c>
      <c r="F63" s="59">
        <f>AVERAGE($B$39,$B$51,$B$63,$B$75,$B$87)</f>
        <v>3205.6603999999998</v>
      </c>
      <c r="G63" s="17">
        <f t="shared" si="3"/>
        <v>0.14379926208028793</v>
      </c>
    </row>
    <row r="64" spans="1:7" x14ac:dyDescent="0.2">
      <c r="A64" s="2">
        <v>42370</v>
      </c>
      <c r="B64" s="59">
        <v>2938.0889999999999</v>
      </c>
      <c r="C64" s="59">
        <f>MIN($B$28,$B$40,$B$52,$B$64,$B$76)</f>
        <v>1924.922</v>
      </c>
      <c r="D64" s="59">
        <f>MAX($B$28,$B$40,$B$52,$B$64,$B$76)</f>
        <v>2938.0889999999999</v>
      </c>
      <c r="E64" s="59">
        <f t="shared" si="2"/>
        <v>1013.1669999999999</v>
      </c>
      <c r="F64" s="59">
        <f>AVERAGE($B$28,$B$40,$B$52,$B$64,$B$76)</f>
        <v>2518.4708000000001</v>
      </c>
      <c r="G64" s="17">
        <f t="shared" si="3"/>
        <v>0.16661626571171673</v>
      </c>
    </row>
    <row r="65" spans="1:7" x14ac:dyDescent="0.2">
      <c r="A65" s="2">
        <v>42401</v>
      </c>
      <c r="B65" s="59">
        <v>2534.2919999999999</v>
      </c>
      <c r="C65" s="59">
        <f>MIN($B$29,$B$41,$B$53,$B$65,$B$77)</f>
        <v>1199.9870000000001</v>
      </c>
      <c r="D65" s="59">
        <f>MAX($B$29,$B$41,$B$53,$B$65,$B$77)</f>
        <v>2534.2919999999999</v>
      </c>
      <c r="E65" s="59">
        <f t="shared" si="2"/>
        <v>1334.3049999999998</v>
      </c>
      <c r="F65" s="59">
        <f>AVERAGE($B$29,$B$41,$B$53,$B$65,$B$77)</f>
        <v>1967.4641999999999</v>
      </c>
      <c r="G65" s="17">
        <f t="shared" si="3"/>
        <v>0.2881006932680148</v>
      </c>
    </row>
    <row r="66" spans="1:7" x14ac:dyDescent="0.2">
      <c r="A66" s="2">
        <v>42430</v>
      </c>
      <c r="B66" s="59">
        <v>2486.3220000000001</v>
      </c>
      <c r="C66" s="59">
        <f>MIN($B$30,$B$42,$B$54,$B$66,$B$78)</f>
        <v>857.31</v>
      </c>
      <c r="D66" s="59">
        <f>MAX($B$30,$B$42,$B$54,$B$66,$B$78)</f>
        <v>2486.3220000000001</v>
      </c>
      <c r="E66" s="59">
        <f t="shared" si="2"/>
        <v>1629.0120000000002</v>
      </c>
      <c r="F66" s="59">
        <f>AVERAGE($B$30,$B$42,$B$54,$B$66,$B$78)</f>
        <v>1719.7006000000001</v>
      </c>
      <c r="G66" s="17">
        <f t="shared" si="3"/>
        <v>0.44578771444285126</v>
      </c>
    </row>
    <row r="67" spans="1:7" x14ac:dyDescent="0.2">
      <c r="A67" s="2">
        <v>42461</v>
      </c>
      <c r="B67" s="59">
        <v>2645.56</v>
      </c>
      <c r="C67" s="59">
        <f>MIN($B$31,$B$43,$B$55,$B$67,$B$79)</f>
        <v>1066.3800000000001</v>
      </c>
      <c r="D67" s="59">
        <f>MAX($B$31,$B$43,$B$55,$B$67,$B$79)</f>
        <v>2645.56</v>
      </c>
      <c r="E67" s="59">
        <f t="shared" si="2"/>
        <v>1579.1799999999998</v>
      </c>
      <c r="F67" s="59">
        <f>AVERAGE($B$31,$B$43,$B$55,$B$67,$B$79)</f>
        <v>1930.5117999999998</v>
      </c>
      <c r="G67" s="17">
        <f t="shared" si="3"/>
        <v>0.37039307400244859</v>
      </c>
    </row>
    <row r="68" spans="1:7" x14ac:dyDescent="0.2">
      <c r="A68" s="2">
        <v>42491</v>
      </c>
      <c r="B68" s="59">
        <v>2966.2649999999999</v>
      </c>
      <c r="C68" s="59">
        <f>MIN($B$32,$B$44,$B$56,$B$68,$B$80)</f>
        <v>1547.944</v>
      </c>
      <c r="D68" s="59">
        <f>MAX($B$32,$B$44,$B$56,$B$68,$B$80)</f>
        <v>2966.2649999999999</v>
      </c>
      <c r="E68" s="59">
        <f t="shared" si="2"/>
        <v>1418.3209999999999</v>
      </c>
      <c r="F68" s="59">
        <f>AVERAGE($B$32,$B$44,$B$56,$B$68,$B$80)</f>
        <v>2339.73</v>
      </c>
      <c r="G68" s="17">
        <f t="shared" si="3"/>
        <v>0.26778089779589953</v>
      </c>
    </row>
    <row r="69" spans="1:7" x14ac:dyDescent="0.2">
      <c r="A69" s="2">
        <v>42522</v>
      </c>
      <c r="B69" s="59">
        <v>3186.0320000000002</v>
      </c>
      <c r="C69" s="59">
        <f>MIN($B$33,$B$45,$B$57,$B$69,$B$81)</f>
        <v>2005.4749999999999</v>
      </c>
      <c r="D69" s="59">
        <f>MAX($B$33,$B$45,$B$57,$B$69,$B$81)</f>
        <v>3186.0320000000002</v>
      </c>
      <c r="E69" s="59">
        <f t="shared" si="2"/>
        <v>1180.5570000000002</v>
      </c>
      <c r="F69" s="59">
        <f>AVERAGE($B$33,$B$45,$B$57,$B$69,$B$81)</f>
        <v>2677.7293999999993</v>
      </c>
      <c r="G69" s="17">
        <f t="shared" si="3"/>
        <v>0.18982597718798666</v>
      </c>
    </row>
    <row r="70" spans="1:7" x14ac:dyDescent="0.2">
      <c r="A70" s="2">
        <v>42552</v>
      </c>
      <c r="B70" s="59">
        <v>3318.1390000000001</v>
      </c>
      <c r="C70" s="59">
        <f>MIN($B$34,$B$46,$B$58,$B$70,$B$82)</f>
        <v>2399.9740000000002</v>
      </c>
      <c r="D70" s="59">
        <f>MAX($B$34,$B$46,$B$58,$B$70,$B$82)</f>
        <v>3318.1390000000001</v>
      </c>
      <c r="E70" s="59">
        <f t="shared" si="2"/>
        <v>918.16499999999996</v>
      </c>
      <c r="F70" s="59">
        <f>AVERAGE($B$34,$B$46,$B$58,$B$70,$B$82)</f>
        <v>2926.9374000000003</v>
      </c>
      <c r="G70" s="17">
        <f t="shared" si="3"/>
        <v>0.13365560876020099</v>
      </c>
    </row>
    <row r="71" spans="1:7" x14ac:dyDescent="0.2">
      <c r="A71" s="2">
        <v>42583</v>
      </c>
      <c r="B71" s="59">
        <v>3441.3249999999998</v>
      </c>
      <c r="C71" s="59">
        <f>MIN($B$35,$B$47,$B$59,$B$71,$B$83)</f>
        <v>2768.3980000000001</v>
      </c>
      <c r="D71" s="59">
        <f>MAX($B$35,$B$47,$B$59,$B$71,$B$83)</f>
        <v>3441.3249999999998</v>
      </c>
      <c r="E71" s="59">
        <f t="shared" si="2"/>
        <v>672.92699999999968</v>
      </c>
      <c r="F71" s="59">
        <f>AVERAGE($B$35,$B$47,$B$59,$B$71,$B$83)</f>
        <v>3182.7632000000003</v>
      </c>
      <c r="G71" s="17">
        <f t="shared" si="3"/>
        <v>8.1238151804695846E-2</v>
      </c>
    </row>
    <row r="72" spans="1:7" x14ac:dyDescent="0.2">
      <c r="A72" s="2">
        <v>42614</v>
      </c>
      <c r="B72" s="59">
        <v>3705.1610000000001</v>
      </c>
      <c r="C72" s="59">
        <f>MIN($B$36,$B$48,$B$60,$B$72,$B$84)</f>
        <v>3187.0160000000001</v>
      </c>
      <c r="D72" s="59">
        <f>MAX($B$36,$B$48,$B$60,$B$72,$B$84)</f>
        <v>3705.1610000000001</v>
      </c>
      <c r="E72" s="59">
        <f t="shared" si="2"/>
        <v>518.14499999999998</v>
      </c>
      <c r="F72" s="59">
        <f>AVERAGE($B$36,$B$48,$B$60,$B$72,$B$84)</f>
        <v>3527.7372000000005</v>
      </c>
      <c r="G72" s="17">
        <f t="shared" si="3"/>
        <v>5.02939391290258E-2</v>
      </c>
    </row>
    <row r="73" spans="1:7" x14ac:dyDescent="0.2">
      <c r="A73" s="2">
        <v>42644</v>
      </c>
      <c r="B73" s="59">
        <v>4012.723</v>
      </c>
      <c r="C73" s="59">
        <f>MIN($B$37,$B$49,$B$61,$B$73,$B$85)</f>
        <v>3587.27</v>
      </c>
      <c r="D73" s="59">
        <f>MAX($B$37,$B$49,$B$61,$B$73,$B$85)</f>
        <v>4012.723</v>
      </c>
      <c r="E73" s="59">
        <f t="shared" si="2"/>
        <v>425.45299999999997</v>
      </c>
      <c r="F73" s="59">
        <f>AVERAGE($B$37,$B$49,$B$61,$B$73,$B$85)</f>
        <v>3835.2554000000005</v>
      </c>
      <c r="G73" s="17">
        <f t="shared" si="3"/>
        <v>4.6272694120970348E-2</v>
      </c>
    </row>
    <row r="74" spans="1:7" x14ac:dyDescent="0.2">
      <c r="A74" s="2">
        <v>42675</v>
      </c>
      <c r="B74" s="59">
        <v>3976.5810000000001</v>
      </c>
      <c r="C74" s="59">
        <f>MIN($B$38,$B$50,$B$62,$B$74,$B$86)</f>
        <v>3426.8679999999999</v>
      </c>
      <c r="D74" s="59">
        <f>MAX($B$38,$B$50,$B$62,$B$74,$B$86)</f>
        <v>3976.5810000000001</v>
      </c>
      <c r="E74" s="59">
        <f t="shared" si="2"/>
        <v>549.71300000000019</v>
      </c>
      <c r="F74" s="59">
        <f>AVERAGE($B$38,$B$50,$B$62,$B$74,$B$86)</f>
        <v>3733.5698000000002</v>
      </c>
      <c r="G74" s="17">
        <f t="shared" si="3"/>
        <v>6.5088163076527872E-2</v>
      </c>
    </row>
    <row r="75" spans="1:7" x14ac:dyDescent="0.2">
      <c r="A75" s="2">
        <v>42705</v>
      </c>
      <c r="B75" s="59">
        <v>3296.944</v>
      </c>
      <c r="C75" s="59">
        <f>MIN($B$39,$B$51,$B$63,$B$75,$B$87)</f>
        <v>2889.8919999999998</v>
      </c>
      <c r="D75" s="59">
        <f>MAX($B$39,$B$51,$B$63,$B$75,$B$87)</f>
        <v>3666.6320000000001</v>
      </c>
      <c r="E75" s="59">
        <f t="shared" si="2"/>
        <v>776.74000000000024</v>
      </c>
      <c r="F75" s="59">
        <f>AVERAGE($B$39,$B$51,$B$63,$B$75,$B$87)</f>
        <v>3205.6603999999998</v>
      </c>
      <c r="G75" s="17">
        <f t="shared" si="3"/>
        <v>2.8475754948964704E-2</v>
      </c>
    </row>
    <row r="76" spans="1:7" x14ac:dyDescent="0.2">
      <c r="A76" s="2">
        <v>42736</v>
      </c>
      <c r="B76" s="59">
        <v>2622.9960000000001</v>
      </c>
      <c r="C76" s="59">
        <f>MIN($B$28,$B$40,$B$52,$B$64,$B$76)</f>
        <v>1924.922</v>
      </c>
      <c r="D76" s="59">
        <f>MAX($B$28,$B$40,$B$52,$B$64,$B$76)</f>
        <v>2938.0889999999999</v>
      </c>
      <c r="E76" s="59">
        <f t="shared" si="2"/>
        <v>1013.1669999999999</v>
      </c>
      <c r="F76" s="59">
        <f>AVERAGE($B$28,$B$40,$B$52,$B$64,$B$76)</f>
        <v>2518.4708000000001</v>
      </c>
      <c r="G76" s="17">
        <f t="shared" si="3"/>
        <v>4.1503439309282353E-2</v>
      </c>
    </row>
    <row r="77" spans="1:7" x14ac:dyDescent="0.2">
      <c r="A77" s="2">
        <v>42767</v>
      </c>
      <c r="B77" s="59">
        <v>2338.14</v>
      </c>
      <c r="C77" s="59">
        <f>MIN($B$29,$B$41,$B$53,$B$65,$B$77)</f>
        <v>1199.9870000000001</v>
      </c>
      <c r="D77" s="59">
        <f>MAX($B$29,$B$41,$B$53,$B$65,$B$77)</f>
        <v>2534.2919999999999</v>
      </c>
      <c r="E77" s="59">
        <f t="shared" si="2"/>
        <v>1334.3049999999998</v>
      </c>
      <c r="F77" s="59">
        <f>AVERAGE($B$29,$B$41,$B$53,$B$65,$B$77)</f>
        <v>1967.4641999999999</v>
      </c>
      <c r="G77" s="17">
        <f t="shared" si="3"/>
        <v>0.18840281820629823</v>
      </c>
    </row>
    <row r="78" spans="1:7" x14ac:dyDescent="0.2">
      <c r="A78" s="2">
        <v>42795</v>
      </c>
      <c r="B78" s="59">
        <v>2063.5509999999999</v>
      </c>
      <c r="C78" s="59">
        <f>MIN($B$30,$B$42,$B$54,$B$66,$B$78)</f>
        <v>857.31</v>
      </c>
      <c r="D78" s="59">
        <f>MAX($B$30,$B$42,$B$54,$B$66,$B$78)</f>
        <v>2486.3220000000001</v>
      </c>
      <c r="E78" s="59">
        <f t="shared" si="2"/>
        <v>1629.0120000000002</v>
      </c>
      <c r="F78" s="59">
        <f>AVERAGE($B$30,$B$42,$B$54,$B$66,$B$78)</f>
        <v>1719.7006000000001</v>
      </c>
      <c r="G78" s="17">
        <f t="shared" si="3"/>
        <v>0.19994782812775647</v>
      </c>
    </row>
    <row r="79" spans="1:7" x14ac:dyDescent="0.2">
      <c r="A79" s="2">
        <v>42826</v>
      </c>
      <c r="B79" s="59">
        <v>2292.346</v>
      </c>
      <c r="C79" s="59">
        <f>MIN($B$31,$B$43,$B$55,$B$67,$B$79)</f>
        <v>1066.3800000000001</v>
      </c>
      <c r="D79" s="59">
        <f>MAX($B$31,$B$43,$B$55,$B$67,$B$79)</f>
        <v>2645.56</v>
      </c>
      <c r="E79" s="59">
        <f t="shared" si="2"/>
        <v>1579.1799999999998</v>
      </c>
      <c r="F79" s="59">
        <f>AVERAGE($B$31,$B$43,$B$55,$B$67,$B$79)</f>
        <v>1930.5117999999998</v>
      </c>
      <c r="G79" s="17">
        <f t="shared" si="3"/>
        <v>0.18742915738717603</v>
      </c>
    </row>
    <row r="80" spans="1:7" x14ac:dyDescent="0.2">
      <c r="A80" s="2">
        <v>42856</v>
      </c>
      <c r="B80" s="59">
        <v>2627.64</v>
      </c>
      <c r="C80" s="59">
        <f>MIN($B$32,$B$44,$B$56,$B$68,$B$80)</f>
        <v>1547.944</v>
      </c>
      <c r="D80" s="59">
        <f>MAX($B$32,$B$44,$B$56,$B$68,$B$80)</f>
        <v>2966.2649999999999</v>
      </c>
      <c r="E80" s="59">
        <f t="shared" si="2"/>
        <v>1418.3209999999999</v>
      </c>
      <c r="F80" s="59">
        <f>AVERAGE($B$32,$B$44,$B$56,$B$68,$B$80)</f>
        <v>2339.73</v>
      </c>
      <c r="G80" s="17">
        <f t="shared" si="3"/>
        <v>0.12305265992229875</v>
      </c>
    </row>
    <row r="81" spans="1:7" x14ac:dyDescent="0.2">
      <c r="A81" s="2">
        <v>42887</v>
      </c>
      <c r="B81" s="59">
        <v>2907.9589999999998</v>
      </c>
      <c r="C81" s="59">
        <f>MIN($B$33,$B$45,$B$57,$B$69,$B$81)</f>
        <v>2005.4749999999999</v>
      </c>
      <c r="D81" s="59">
        <f>MAX($B$33,$B$45,$B$57,$B$69,$B$81)</f>
        <v>3186.0320000000002</v>
      </c>
      <c r="E81" s="59">
        <f t="shared" si="2"/>
        <v>1180.5570000000002</v>
      </c>
      <c r="F81" s="59">
        <f>AVERAGE($B$33,$B$45,$B$57,$B$69,$B$81)</f>
        <v>2677.7293999999993</v>
      </c>
      <c r="G81" s="17">
        <f t="shared" si="3"/>
        <v>8.597941225875938E-2</v>
      </c>
    </row>
    <row r="82" spans="1:7" x14ac:dyDescent="0.2">
      <c r="A82" s="2">
        <v>42917</v>
      </c>
      <c r="B82" s="59">
        <v>3055.288</v>
      </c>
      <c r="C82" s="59">
        <f>MIN($B$34,$B$46,$B$58,$B$70,$B$82)</f>
        <v>2399.9740000000002</v>
      </c>
      <c r="D82" s="59">
        <f>MAX($B$34,$B$46,$B$58,$B$70,$B$82)</f>
        <v>3318.1390000000001</v>
      </c>
      <c r="E82" s="59">
        <f t="shared" si="2"/>
        <v>918.16499999999996</v>
      </c>
      <c r="F82" s="59">
        <f>AVERAGE($B$34,$B$46,$B$58,$B$70,$B$82)</f>
        <v>2926.9374000000003</v>
      </c>
      <c r="G82" s="17">
        <f t="shared" si="3"/>
        <v>4.3851501572941043E-2</v>
      </c>
    </row>
    <row r="83" spans="1:7" x14ac:dyDescent="0.2">
      <c r="A83" s="2">
        <v>42948</v>
      </c>
      <c r="B83" s="59">
        <v>3250.4560000000001</v>
      </c>
      <c r="C83" s="59">
        <f>MIN($B$35,$B$47,$B$59,$B$71,$B$83)</f>
        <v>2768.3980000000001</v>
      </c>
      <c r="D83" s="59">
        <f>MAX($B$35,$B$47,$B$59,$B$71,$B$83)</f>
        <v>3441.3249999999998</v>
      </c>
      <c r="E83" s="59">
        <f t="shared" si="2"/>
        <v>672.92699999999968</v>
      </c>
      <c r="F83" s="59">
        <f>AVERAGE($B$35,$B$47,$B$59,$B$71,$B$83)</f>
        <v>3182.7632000000003</v>
      </c>
      <c r="G83" s="17">
        <f t="shared" si="3"/>
        <v>2.1268563115220074E-2</v>
      </c>
    </row>
    <row r="84" spans="1:7" x14ac:dyDescent="0.2">
      <c r="A84" s="2">
        <v>42979</v>
      </c>
      <c r="B84" s="59">
        <v>3567.9250000000002</v>
      </c>
      <c r="C84" s="59">
        <f>MIN($B$36,$B$48,$B$60,$B$72,$B$84)</f>
        <v>3187.0160000000001</v>
      </c>
      <c r="D84" s="59">
        <f>MAX($B$36,$B$48,$B$60,$B$72,$B$84)</f>
        <v>3705.1610000000001</v>
      </c>
      <c r="E84" s="59">
        <f t="shared" si="2"/>
        <v>518.14499999999998</v>
      </c>
      <c r="F84" s="59">
        <f>AVERAGE($B$36,$B$48,$B$60,$B$72,$B$84)</f>
        <v>3527.7372000000005</v>
      </c>
      <c r="G84" s="17">
        <f t="shared" si="3"/>
        <v>1.1391948357150739E-2</v>
      </c>
    </row>
    <row r="85" spans="1:7" x14ac:dyDescent="0.2">
      <c r="A85" s="2">
        <v>43009</v>
      </c>
      <c r="B85" s="59">
        <v>3817.01</v>
      </c>
      <c r="C85" s="59">
        <f>MIN($B$37,$B$49,$B$61,$B$73,$B$85)</f>
        <v>3587.27</v>
      </c>
      <c r="D85" s="59">
        <f>MAX($B$37,$B$49,$B$61,$B$73,$B$85)</f>
        <v>4012.723</v>
      </c>
      <c r="E85" s="59">
        <f t="shared" si="2"/>
        <v>425.45299999999997</v>
      </c>
      <c r="F85" s="59">
        <f>AVERAGE($B$37,$B$49,$B$61,$B$73,$B$85)</f>
        <v>3835.2554000000005</v>
      </c>
      <c r="G85" s="17">
        <f t="shared" si="3"/>
        <v>-4.7572842215410915E-3</v>
      </c>
    </row>
    <row r="86" spans="1:7" x14ac:dyDescent="0.2">
      <c r="A86" s="2">
        <v>43040</v>
      </c>
      <c r="B86" s="59">
        <v>3732.2420000000002</v>
      </c>
      <c r="C86" s="59">
        <f>MIN($B$38,$B$50,$B$62,$B$74,$B$86)</f>
        <v>3426.8679999999999</v>
      </c>
      <c r="D86" s="59">
        <f>MAX($B$38,$B$50,$B$62,$B$74,$B$86)</f>
        <v>3976.5810000000001</v>
      </c>
      <c r="E86" s="59">
        <f t="shared" si="2"/>
        <v>549.71300000000019</v>
      </c>
      <c r="F86" s="59">
        <f>AVERAGE($B$38,$B$50,$B$62,$B$74,$B$86)</f>
        <v>3733.5698000000002</v>
      </c>
      <c r="G86" s="17">
        <f t="shared" si="3"/>
        <v>-3.5563818841688466E-4</v>
      </c>
    </row>
    <row r="87" spans="1:7" x14ac:dyDescent="0.2">
      <c r="A87" s="2">
        <v>43070</v>
      </c>
      <c r="B87" s="59">
        <v>3033.6120000000001</v>
      </c>
      <c r="C87" s="59">
        <f>MIN($B$39,$B$51,$B$63,$B$75,$B$87)</f>
        <v>2889.8919999999998</v>
      </c>
      <c r="D87" s="59">
        <f>MAX($B$39,$B$51,$B$63,$B$75,$B$87)</f>
        <v>3666.6320000000001</v>
      </c>
      <c r="E87" s="59">
        <f t="shared" si="2"/>
        <v>776.74000000000024</v>
      </c>
      <c r="F87" s="59">
        <f>AVERAGE($B$39,$B$51,$B$63,$B$75,$B$87)</f>
        <v>3205.6603999999998</v>
      </c>
      <c r="G87" s="17">
        <f t="shared" si="3"/>
        <v>-5.3670189144177538E-2</v>
      </c>
    </row>
    <row r="88" spans="1:7" x14ac:dyDescent="0.2">
      <c r="A88" s="2">
        <v>43101</v>
      </c>
      <c r="B88" s="59">
        <v>2139.306</v>
      </c>
      <c r="C88" s="59">
        <f>MIN($B$28,$B$40,$B$52,$B$64,$B$76)</f>
        <v>1924.922</v>
      </c>
      <c r="D88" s="59">
        <f>MAX($B$28,$B$40,$B$52,$B$64,$B$76)</f>
        <v>2938.0889999999999</v>
      </c>
      <c r="E88" s="59">
        <f t="shared" si="2"/>
        <v>1013.1669999999999</v>
      </c>
      <c r="F88" s="59">
        <f>AVERAGE($B$28,$B$40,$B$52,$B$64,$B$76)</f>
        <v>2518.4708000000001</v>
      </c>
      <c r="G88" s="17">
        <f t="shared" si="3"/>
        <v>-0.15055358195933821</v>
      </c>
    </row>
    <row r="89" spans="1:7" x14ac:dyDescent="0.2">
      <c r="A89" s="2">
        <v>43132</v>
      </c>
      <c r="B89" s="59">
        <v>1673.5067143000001</v>
      </c>
      <c r="C89" s="59">
        <f>MIN($B$29,$B$41,$B$53,$B$65,$B$77)</f>
        <v>1199.9870000000001</v>
      </c>
      <c r="D89" s="59">
        <f>MAX($B$29,$B$41,$B$53,$B$65,$B$77)</f>
        <v>2534.2919999999999</v>
      </c>
      <c r="E89" s="59">
        <f t="shared" si="2"/>
        <v>1334.3049999999998</v>
      </c>
      <c r="F89" s="59">
        <f>AVERAGE($B$29,$B$41,$B$53,$B$65,$B$77)</f>
        <v>1967.4641999999999</v>
      </c>
      <c r="G89" s="17">
        <f t="shared" si="3"/>
        <v>-0.14940931870577356</v>
      </c>
    </row>
    <row r="90" spans="1:7" x14ac:dyDescent="0.2">
      <c r="A90" s="2">
        <v>43160</v>
      </c>
      <c r="B90" s="59">
        <v>1385.049</v>
      </c>
      <c r="C90" s="59">
        <f>MIN($B$30,$B$42,$B$54,$B$66,$B$78)</f>
        <v>857.31</v>
      </c>
      <c r="D90" s="59">
        <f>MAX($B$30,$B$42,$B$54,$B$66,$B$78)</f>
        <v>2486.3220000000001</v>
      </c>
      <c r="E90" s="59">
        <f t="shared" si="2"/>
        <v>1629.0120000000002</v>
      </c>
      <c r="F90" s="59">
        <f>AVERAGE($B$30,$B$42,$B$54,$B$66,$B$78)</f>
        <v>1719.7006000000001</v>
      </c>
      <c r="G90" s="17">
        <f t="shared" si="3"/>
        <v>-0.19459875748138955</v>
      </c>
    </row>
    <row r="91" spans="1:7" x14ac:dyDescent="0.2">
      <c r="A91" s="2">
        <v>43191</v>
      </c>
      <c r="B91" s="59">
        <v>1635.8620000000001</v>
      </c>
      <c r="C91" s="59">
        <f>MIN($B$31,$B$43,$B$55,$B$67,$B$79)</f>
        <v>1066.3800000000001</v>
      </c>
      <c r="D91" s="59">
        <f>MAX($B$31,$B$43,$B$55,$B$67,$B$79)</f>
        <v>2645.56</v>
      </c>
      <c r="E91" s="59">
        <f t="shared" si="2"/>
        <v>1579.1799999999998</v>
      </c>
      <c r="F91" s="59">
        <f>AVERAGE($B$31,$B$43,$B$55,$B$67,$B$79)</f>
        <v>1930.5117999999998</v>
      </c>
      <c r="G91" s="17">
        <f t="shared" si="3"/>
        <v>-0.15262781610555276</v>
      </c>
    </row>
    <row r="92" spans="1:7" x14ac:dyDescent="0.2">
      <c r="A92" s="2">
        <v>43221</v>
      </c>
      <c r="B92" s="59">
        <v>2064.0709999999999</v>
      </c>
      <c r="C92" s="59">
        <f>MIN($B$32,$B$44,$B$56,$B$68,$B$80)</f>
        <v>1547.944</v>
      </c>
      <c r="D92" s="59">
        <f>MAX($B$32,$B$44,$B$56,$B$68,$B$80)</f>
        <v>2966.2649999999999</v>
      </c>
      <c r="E92" s="59">
        <f t="shared" ref="E92:E111" si="4">D92-C92</f>
        <v>1418.3209999999999</v>
      </c>
      <c r="F92" s="59">
        <f>AVERAGE($B$32,$B$44,$B$56,$B$68,$B$80)</f>
        <v>2339.73</v>
      </c>
      <c r="G92" s="17">
        <f t="shared" ref="G92:G111" si="5">B92/F92-1</f>
        <v>-0.11781658567441544</v>
      </c>
    </row>
    <row r="93" spans="1:7" x14ac:dyDescent="0.2">
      <c r="A93" s="2">
        <v>43252</v>
      </c>
      <c r="B93" s="59">
        <v>2433.0100000000002</v>
      </c>
      <c r="C93" s="59">
        <f>MIN($B$33,$B$45,$B$57,$B$69,$B$81)</f>
        <v>2005.4749999999999</v>
      </c>
      <c r="D93" s="59">
        <f>MAX($B$33,$B$45,$B$57,$B$69,$B$81)</f>
        <v>3186.0320000000002</v>
      </c>
      <c r="E93" s="59">
        <f t="shared" si="4"/>
        <v>1180.5570000000002</v>
      </c>
      <c r="F93" s="59">
        <f>AVERAGE($B$33,$B$45,$B$57,$B$69,$B$81)</f>
        <v>2677.7293999999993</v>
      </c>
      <c r="G93" s="17">
        <f t="shared" si="5"/>
        <v>-9.139063865079089E-2</v>
      </c>
    </row>
    <row r="94" spans="1:7" x14ac:dyDescent="0.2">
      <c r="A94" s="2">
        <v>43282</v>
      </c>
      <c r="B94" s="59">
        <v>2725.87</v>
      </c>
      <c r="C94" s="59">
        <f>MIN($B$34,$B$46,$B$58,$B$70,$B$82)</f>
        <v>2399.9740000000002</v>
      </c>
      <c r="D94" s="59">
        <f>MAX($B$34,$B$46,$B$58,$B$70,$B$82)</f>
        <v>3318.1390000000001</v>
      </c>
      <c r="E94" s="59">
        <f t="shared" si="4"/>
        <v>918.16499999999996</v>
      </c>
      <c r="F94" s="59">
        <f>AVERAGE($B$34,$B$46,$B$58,$B$70,$B$82)</f>
        <v>2926.9374000000003</v>
      </c>
      <c r="G94" s="17">
        <f t="shared" si="5"/>
        <v>-6.8695490378441471E-2</v>
      </c>
    </row>
    <row r="95" spans="1:7" x14ac:dyDescent="0.2">
      <c r="A95" s="2">
        <v>43313</v>
      </c>
      <c r="B95" s="59">
        <v>3016.6840000000002</v>
      </c>
      <c r="C95" s="59">
        <f>MIN($B$35,$B$47,$B$59,$B$71,$B$83)</f>
        <v>2768.3980000000001</v>
      </c>
      <c r="D95" s="59">
        <f>MAX($B$35,$B$47,$B$59,$B$71,$B$83)</f>
        <v>3441.3249999999998</v>
      </c>
      <c r="E95" s="59">
        <f t="shared" si="4"/>
        <v>672.92699999999968</v>
      </c>
      <c r="F95" s="59">
        <f>AVERAGE($B$35,$B$47,$B$59,$B$71,$B$83)</f>
        <v>3182.7632000000003</v>
      </c>
      <c r="G95" s="17">
        <f t="shared" si="5"/>
        <v>-5.2180821997690585E-2</v>
      </c>
    </row>
    <row r="96" spans="1:7" x14ac:dyDescent="0.2">
      <c r="A96" s="2">
        <v>43344</v>
      </c>
      <c r="B96" s="59">
        <v>3417.529</v>
      </c>
      <c r="C96" s="59">
        <f>MIN($B$36,$B$48,$B$60,$B$72,$B$84)</f>
        <v>3187.0160000000001</v>
      </c>
      <c r="D96" s="59">
        <f>MAX($B$36,$B$48,$B$60,$B$72,$B$84)</f>
        <v>3705.1610000000001</v>
      </c>
      <c r="E96" s="59">
        <f t="shared" si="4"/>
        <v>518.14499999999998</v>
      </c>
      <c r="F96" s="59">
        <f>AVERAGE($B$36,$B$48,$B$60,$B$72,$B$84)</f>
        <v>3527.7372000000005</v>
      </c>
      <c r="G96" s="17">
        <f t="shared" si="5"/>
        <v>-3.1240479024344681E-2</v>
      </c>
    </row>
    <row r="97" spans="1:7" x14ac:dyDescent="0.2">
      <c r="A97" s="2">
        <v>43374</v>
      </c>
      <c r="B97" s="59">
        <v>3766.9189999999999</v>
      </c>
      <c r="C97" s="59">
        <f>MIN($B$37,$B$49,$B$61,$B$73,$B$85)</f>
        <v>3587.27</v>
      </c>
      <c r="D97" s="59">
        <f>MAX($B$37,$B$49,$B$61,$B$73,$B$85)</f>
        <v>4012.723</v>
      </c>
      <c r="E97" s="59">
        <f t="shared" si="4"/>
        <v>425.45299999999997</v>
      </c>
      <c r="F97" s="59">
        <f>AVERAGE($B$37,$B$49,$B$61,$B$73,$B$85)</f>
        <v>3835.2554000000005</v>
      </c>
      <c r="G97" s="17">
        <f t="shared" si="5"/>
        <v>-1.7817952880009091E-2</v>
      </c>
    </row>
    <row r="98" spans="1:7" x14ac:dyDescent="0.2">
      <c r="A98" s="2">
        <v>43405</v>
      </c>
      <c r="B98" s="59">
        <v>3738.0369999999998</v>
      </c>
      <c r="C98" s="59">
        <f>MIN($B$38,$B$50,$B$62,$B$74,$B$86)</f>
        <v>3426.8679999999999</v>
      </c>
      <c r="D98" s="59">
        <f>MAX($B$38,$B$50,$B$62,$B$74,$B$86)</f>
        <v>3976.5810000000001</v>
      </c>
      <c r="E98" s="59">
        <f t="shared" si="4"/>
        <v>549.71300000000019</v>
      </c>
      <c r="F98" s="59">
        <f>AVERAGE($B$38,$B$50,$B$62,$B$74,$B$86)</f>
        <v>3733.5698000000002</v>
      </c>
      <c r="G98" s="17">
        <f t="shared" si="5"/>
        <v>1.1964956433918594E-3</v>
      </c>
    </row>
    <row r="99" spans="1:7" x14ac:dyDescent="0.2">
      <c r="A99" s="2">
        <v>43435</v>
      </c>
      <c r="B99" s="59">
        <v>3224.7979999999998</v>
      </c>
      <c r="C99" s="59">
        <f>MIN($B$39,$B$51,$B$63,$B$75,$B$87)</f>
        <v>2889.8919999999998</v>
      </c>
      <c r="D99" s="59">
        <f>MAX($B$39,$B$51,$B$63,$B$75,$B$87)</f>
        <v>3666.6320000000001</v>
      </c>
      <c r="E99" s="59">
        <f t="shared" si="4"/>
        <v>776.74000000000024</v>
      </c>
      <c r="F99" s="59">
        <f>AVERAGE($B$39,$B$51,$B$63,$B$75,$B$87)</f>
        <v>3205.6603999999998</v>
      </c>
      <c r="G99" s="17">
        <f t="shared" si="5"/>
        <v>5.9699399225194849E-3</v>
      </c>
    </row>
    <row r="100" spans="1:7" x14ac:dyDescent="0.2">
      <c r="A100" s="2">
        <v>43466</v>
      </c>
      <c r="B100" s="59">
        <v>2472.3780000000002</v>
      </c>
      <c r="C100" s="59">
        <f>MIN($B$28,$B$40,$B$52,$B$64,$B$76)</f>
        <v>1924.922</v>
      </c>
      <c r="D100" s="59">
        <f>MAX($B$28,$B$40,$B$52,$B$64,$B$76)</f>
        <v>2938.0889999999999</v>
      </c>
      <c r="E100" s="59">
        <f t="shared" si="4"/>
        <v>1013.1669999999999</v>
      </c>
      <c r="F100" s="59">
        <f>AVERAGE($B$28,$B$40,$B$52,$B$64,$B$76)</f>
        <v>2518.4708000000001</v>
      </c>
      <c r="G100" s="17">
        <f t="shared" si="5"/>
        <v>-1.8301899708346836E-2</v>
      </c>
    </row>
    <row r="101" spans="1:7" x14ac:dyDescent="0.2">
      <c r="A101" s="2">
        <v>43497</v>
      </c>
      <c r="B101" s="59">
        <v>1924.0050000000001</v>
      </c>
      <c r="C101" s="59">
        <f>MIN($B$29,$B$41,$B$53,$B$65,$B$77)</f>
        <v>1199.9870000000001</v>
      </c>
      <c r="D101" s="59">
        <f>MAX($B$29,$B$41,$B$53,$B$65,$B$77)</f>
        <v>2534.2919999999999</v>
      </c>
      <c r="E101" s="59">
        <f t="shared" si="4"/>
        <v>1334.3049999999998</v>
      </c>
      <c r="F101" s="59">
        <f>AVERAGE($B$29,$B$41,$B$53,$B$65,$B$77)</f>
        <v>1967.4641999999999</v>
      </c>
      <c r="G101" s="17">
        <f t="shared" si="5"/>
        <v>-2.2088940678056446E-2</v>
      </c>
    </row>
    <row r="102" spans="1:7" x14ac:dyDescent="0.2">
      <c r="A102" s="2">
        <v>43525</v>
      </c>
      <c r="B102" s="59">
        <v>1726.3109999999999</v>
      </c>
      <c r="C102" s="59">
        <f>MIN($B$30,$B$42,$B$54,$B$66,$B$78)</f>
        <v>857.31</v>
      </c>
      <c r="D102" s="59">
        <f>MAX($B$30,$B$42,$B$54,$B$66,$B$78)</f>
        <v>2486.3220000000001</v>
      </c>
      <c r="E102" s="59">
        <f t="shared" si="4"/>
        <v>1629.0120000000002</v>
      </c>
      <c r="F102" s="59">
        <f>AVERAGE($B$30,$B$42,$B$54,$B$66,$B$78)</f>
        <v>1719.7006000000001</v>
      </c>
      <c r="G102" s="17">
        <f t="shared" si="5"/>
        <v>3.8439249250712404E-3</v>
      </c>
    </row>
    <row r="103" spans="1:7" x14ac:dyDescent="0.2">
      <c r="A103" s="2">
        <v>43556</v>
      </c>
      <c r="B103" s="59">
        <v>1943.2729999999999</v>
      </c>
      <c r="C103" s="59">
        <f>MIN($B$31,$B$43,$B$55,$B$67,$B$79)</f>
        <v>1066.3800000000001</v>
      </c>
      <c r="D103" s="59">
        <f>MAX($B$31,$B$43,$B$55,$B$67,$B$79)</f>
        <v>2645.56</v>
      </c>
      <c r="E103" s="59">
        <f t="shared" si="4"/>
        <v>1579.1799999999998</v>
      </c>
      <c r="F103" s="59">
        <f>AVERAGE($B$31,$B$43,$B$55,$B$67,$B$79)</f>
        <v>1930.5117999999998</v>
      </c>
      <c r="G103" s="17">
        <f t="shared" si="5"/>
        <v>6.6102678056669806E-3</v>
      </c>
    </row>
    <row r="104" spans="1:7" x14ac:dyDescent="0.2">
      <c r="A104" s="2">
        <v>43586</v>
      </c>
      <c r="B104" s="59">
        <v>2331.98</v>
      </c>
      <c r="C104" s="59">
        <f>MIN($B$32,$B$44,$B$56,$B$68,$B$80)</f>
        <v>1547.944</v>
      </c>
      <c r="D104" s="59">
        <f>MAX($B$32,$B$44,$B$56,$B$68,$B$80)</f>
        <v>2966.2649999999999</v>
      </c>
      <c r="E104" s="59">
        <f t="shared" si="4"/>
        <v>1418.3209999999999</v>
      </c>
      <c r="F104" s="59">
        <f>AVERAGE($B$32,$B$44,$B$56,$B$68,$B$80)</f>
        <v>2339.73</v>
      </c>
      <c r="G104" s="17">
        <f t="shared" si="5"/>
        <v>-3.3123480059664701E-3</v>
      </c>
    </row>
    <row r="105" spans="1:7" x14ac:dyDescent="0.2">
      <c r="A105" s="2">
        <v>43617</v>
      </c>
      <c r="B105" s="59">
        <v>2628.9679999999998</v>
      </c>
      <c r="C105" s="59">
        <f>MIN($B$33,$B$45,$B$57,$B$69,$B$81)</f>
        <v>2005.4749999999999</v>
      </c>
      <c r="D105" s="59">
        <f>MAX($B$33,$B$45,$B$57,$B$69,$B$81)</f>
        <v>3186.0320000000002</v>
      </c>
      <c r="E105" s="59">
        <f t="shared" si="4"/>
        <v>1180.5570000000002</v>
      </c>
      <c r="F105" s="59">
        <f>AVERAGE($B$33,$B$45,$B$57,$B$69,$B$81)</f>
        <v>2677.7293999999993</v>
      </c>
      <c r="G105" s="17">
        <f t="shared" si="5"/>
        <v>-1.8209980440891282E-2</v>
      </c>
    </row>
    <row r="106" spans="1:7" x14ac:dyDescent="0.2">
      <c r="A106" s="2">
        <v>43647</v>
      </c>
      <c r="B106" s="59">
        <v>2848.1990000000001</v>
      </c>
      <c r="C106" s="59">
        <f>MIN($B$34,$B$46,$B$58,$B$70,$B$82)</f>
        <v>2399.9740000000002</v>
      </c>
      <c r="D106" s="59">
        <f>MAX($B$34,$B$46,$B$58,$B$70,$B$82)</f>
        <v>3318.1390000000001</v>
      </c>
      <c r="E106" s="59">
        <f t="shared" si="4"/>
        <v>918.16499999999996</v>
      </c>
      <c r="F106" s="59">
        <f>AVERAGE($B$34,$B$46,$B$58,$B$70,$B$82)</f>
        <v>2926.9374000000003</v>
      </c>
      <c r="G106" s="17">
        <f t="shared" si="5"/>
        <v>-2.6901292798404253E-2</v>
      </c>
    </row>
    <row r="107" spans="1:7" x14ac:dyDescent="0.2">
      <c r="A107" s="2">
        <v>43678</v>
      </c>
      <c r="B107" s="59">
        <v>3068.5369999999998</v>
      </c>
      <c r="C107" s="59">
        <f>MIN($B$35,$B$47,$B$59,$B$71,$B$83)</f>
        <v>2768.3980000000001</v>
      </c>
      <c r="D107" s="59">
        <f>MAX($B$35,$B$47,$B$59,$B$71,$B$83)</f>
        <v>3441.3249999999998</v>
      </c>
      <c r="E107" s="59">
        <f t="shared" si="4"/>
        <v>672.92699999999968</v>
      </c>
      <c r="F107" s="59">
        <f>AVERAGE($B$35,$B$47,$B$59,$B$71,$B$83)</f>
        <v>3182.7632000000003</v>
      </c>
      <c r="G107" s="17">
        <f t="shared" si="5"/>
        <v>-3.5889003617988413E-2</v>
      </c>
    </row>
    <row r="108" spans="1:7" x14ac:dyDescent="0.2">
      <c r="A108" s="2">
        <v>43709</v>
      </c>
      <c r="B108" s="59">
        <v>3371.8879999999999</v>
      </c>
      <c r="C108" s="59">
        <f>MIN($B$36,$B$48,$B$60,$B$72,$B$84)</f>
        <v>3187.0160000000001</v>
      </c>
      <c r="D108" s="59">
        <f>MAX($B$36,$B$48,$B$60,$B$72,$B$84)</f>
        <v>3705.1610000000001</v>
      </c>
      <c r="E108" s="59">
        <f t="shared" si="4"/>
        <v>518.14499999999998</v>
      </c>
      <c r="F108" s="59">
        <f>AVERAGE($B$36,$B$48,$B$60,$B$72,$B$84)</f>
        <v>3527.7372000000005</v>
      </c>
      <c r="G108" s="17">
        <f t="shared" si="5"/>
        <v>-4.4178234138302797E-2</v>
      </c>
    </row>
    <row r="109" spans="1:7" x14ac:dyDescent="0.2">
      <c r="A109" s="2">
        <v>43739</v>
      </c>
      <c r="B109" s="59">
        <v>3635.4389999999999</v>
      </c>
      <c r="C109" s="59">
        <f>MIN($B$37,$B$49,$B$61,$B$73,$B$85)</f>
        <v>3587.27</v>
      </c>
      <c r="D109" s="59">
        <f>MAX($B$37,$B$49,$B$61,$B$73,$B$85)</f>
        <v>4012.723</v>
      </c>
      <c r="E109" s="59">
        <f t="shared" si="4"/>
        <v>425.45299999999997</v>
      </c>
      <c r="F109" s="59">
        <f>AVERAGE($B$37,$B$49,$B$61,$B$73,$B$85)</f>
        <v>3835.2554000000005</v>
      </c>
      <c r="G109" s="17">
        <f t="shared" si="5"/>
        <v>-5.2099894051384599E-2</v>
      </c>
    </row>
    <row r="110" spans="1:7" x14ac:dyDescent="0.2">
      <c r="A110" s="2">
        <v>43770</v>
      </c>
      <c r="B110" s="59">
        <v>3540.8649999999998</v>
      </c>
      <c r="C110" s="59">
        <f>MIN($B$38,$B$50,$B$62,$B$74,$B$86)</f>
        <v>3426.8679999999999</v>
      </c>
      <c r="D110" s="59">
        <f>MAX($B$38,$B$50,$B$62,$B$74,$B$86)</f>
        <v>3976.5810000000001</v>
      </c>
      <c r="E110" s="59">
        <f t="shared" si="4"/>
        <v>549.71300000000019</v>
      </c>
      <c r="F110" s="59">
        <f>AVERAGE($B$38,$B$50,$B$62,$B$74,$B$86)</f>
        <v>3733.5698000000002</v>
      </c>
      <c r="G110" s="17">
        <f t="shared" si="5"/>
        <v>-5.1614087943394171E-2</v>
      </c>
    </row>
    <row r="111" spans="1:7" x14ac:dyDescent="0.2">
      <c r="A111" s="84">
        <v>43800</v>
      </c>
      <c r="B111" s="96">
        <v>2940.7379999999998</v>
      </c>
      <c r="C111" s="96">
        <f>MIN($B$39,$B$51,$B$63,$B$75,$B$87)</f>
        <v>2889.8919999999998</v>
      </c>
      <c r="D111" s="96">
        <f>MAX($B$39,$B$51,$B$63,$B$75,$B$87)</f>
        <v>3666.6320000000001</v>
      </c>
      <c r="E111" s="96">
        <f t="shared" si="4"/>
        <v>776.74000000000024</v>
      </c>
      <c r="F111" s="96">
        <f>AVERAGE($B$39,$B$51,$B$63,$B$75,$B$87)</f>
        <v>3205.6603999999998</v>
      </c>
      <c r="G111" s="97">
        <f t="shared" si="5"/>
        <v>-8.2642066514593937E-2</v>
      </c>
    </row>
    <row r="112" spans="1:7" x14ac:dyDescent="0.2">
      <c r="A112" t="s">
        <v>360</v>
      </c>
    </row>
    <row r="113" spans="1:2" x14ac:dyDescent="0.2">
      <c r="A113" t="s">
        <v>393</v>
      </c>
    </row>
    <row r="114" spans="1:2" x14ac:dyDescent="0.2">
      <c r="A114" s="21" t="s">
        <v>81</v>
      </c>
      <c r="B114" s="2" t="s">
        <v>395</v>
      </c>
    </row>
    <row r="115" spans="1:2" x14ac:dyDescent="0.2">
      <c r="A115"/>
    </row>
    <row r="116" spans="1:2" x14ac:dyDescent="0.2">
      <c r="A116" s="5"/>
      <c r="B116" s="6" t="s">
        <v>0</v>
      </c>
    </row>
    <row r="117" spans="1:2" x14ac:dyDescent="0.2">
      <c r="A117" s="3">
        <v>51.5</v>
      </c>
      <c r="B117" s="147">
        <v>-0.6</v>
      </c>
    </row>
    <row r="118" spans="1:2" x14ac:dyDescent="0.2">
      <c r="A118" s="3">
        <v>51.5</v>
      </c>
      <c r="B118" s="147">
        <v>1.2</v>
      </c>
    </row>
  </sheetData>
  <mergeCells count="2">
    <mergeCell ref="C26:G26"/>
    <mergeCell ref="B25:G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M83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4" t="s">
        <v>129</v>
      </c>
      <c r="E25" s="214"/>
      <c r="F25" s="214"/>
      <c r="G25" s="214"/>
      <c r="H25" s="214"/>
      <c r="I25" s="47"/>
      <c r="J25" s="214" t="s">
        <v>130</v>
      </c>
      <c r="K25" s="214"/>
      <c r="L25" s="214"/>
      <c r="M25" s="214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125</v>
      </c>
      <c r="D27" s="131">
        <v>738.44408267999995</v>
      </c>
      <c r="E27" s="131">
        <v>678.55448632000002</v>
      </c>
      <c r="F27" s="131">
        <v>664.74823649999996</v>
      </c>
      <c r="G27" s="131">
        <v>635.44106979000003</v>
      </c>
      <c r="H27" s="131">
        <v>634.29241000000002</v>
      </c>
      <c r="I27" s="15"/>
      <c r="J27" s="16">
        <f t="shared" ref="J27:M30" si="0">E27-D27</f>
        <v>-59.889596359999928</v>
      </c>
      <c r="K27" s="16">
        <f t="shared" si="0"/>
        <v>-13.806249820000062</v>
      </c>
      <c r="L27" s="16">
        <f t="shared" si="0"/>
        <v>-29.307166709999933</v>
      </c>
      <c r="M27" s="16">
        <f t="shared" si="0"/>
        <v>-1.1486597900000106</v>
      </c>
    </row>
    <row r="28" spans="2:13" x14ac:dyDescent="0.2">
      <c r="C28" s="14" t="s">
        <v>96</v>
      </c>
      <c r="D28" s="131">
        <v>39.962199972999997</v>
      </c>
      <c r="E28" s="131">
        <v>36.031496085999997</v>
      </c>
      <c r="F28" s="131">
        <v>34.673749057000002</v>
      </c>
      <c r="G28" s="131">
        <v>33.208678380000002</v>
      </c>
      <c r="H28" s="131">
        <v>32.984301000000002</v>
      </c>
      <c r="I28" s="15"/>
      <c r="J28" s="16">
        <f t="shared" si="0"/>
        <v>-3.930703887</v>
      </c>
      <c r="K28" s="16">
        <f t="shared" si="0"/>
        <v>-1.3577470289999951</v>
      </c>
      <c r="L28" s="16">
        <f t="shared" si="0"/>
        <v>-1.4650706769999999</v>
      </c>
      <c r="M28" s="16">
        <f t="shared" si="0"/>
        <v>-0.22437737999999996</v>
      </c>
    </row>
    <row r="29" spans="2:13" x14ac:dyDescent="0.2">
      <c r="C29" s="14" t="s">
        <v>97</v>
      </c>
      <c r="D29" s="131">
        <v>19.708397043000002</v>
      </c>
      <c r="E29" s="131">
        <v>16.484707996000001</v>
      </c>
      <c r="F29" s="131">
        <v>17.537283946999999</v>
      </c>
      <c r="G29" s="131">
        <v>18.610990999999999</v>
      </c>
      <c r="H29" s="131">
        <v>18.189167999999999</v>
      </c>
      <c r="I29" s="15"/>
      <c r="J29" s="16">
        <f t="shared" si="0"/>
        <v>-3.2236890470000006</v>
      </c>
      <c r="K29" s="16">
        <f t="shared" si="0"/>
        <v>1.0525759509999979</v>
      </c>
      <c r="L29" s="16">
        <f t="shared" si="0"/>
        <v>1.0737070529999997</v>
      </c>
      <c r="M29" s="16">
        <f t="shared" si="0"/>
        <v>-0.42182299999999984</v>
      </c>
    </row>
    <row r="30" spans="2:13" x14ac:dyDescent="0.2">
      <c r="B30" s="12"/>
      <c r="C30" s="89" t="s">
        <v>95</v>
      </c>
      <c r="D30" s="135">
        <v>798.11467970000001</v>
      </c>
      <c r="E30" s="135">
        <v>731.07069039999999</v>
      </c>
      <c r="F30" s="135">
        <v>716.9592695</v>
      </c>
      <c r="G30" s="135">
        <v>687.26076687</v>
      </c>
      <c r="H30" s="135">
        <v>685.46587</v>
      </c>
      <c r="I30" s="95"/>
      <c r="J30" s="94">
        <f t="shared" si="0"/>
        <v>-67.043989300000021</v>
      </c>
      <c r="K30" s="94">
        <f t="shared" si="0"/>
        <v>-14.111420899999985</v>
      </c>
      <c r="L30" s="94">
        <f t="shared" si="0"/>
        <v>-29.698502630000007</v>
      </c>
      <c r="M30" s="94">
        <f t="shared" si="0"/>
        <v>-1.7948968700000023</v>
      </c>
    </row>
    <row r="31" spans="2:13" x14ac:dyDescent="0.2">
      <c r="B31" t="s">
        <v>360</v>
      </c>
      <c r="E31" s="14"/>
      <c r="J31" s="14"/>
      <c r="K31" s="35"/>
      <c r="L31" s="35"/>
      <c r="M31" s="35"/>
    </row>
    <row r="32" spans="2:13" x14ac:dyDescent="0.2">
      <c r="D32" s="14"/>
      <c r="E32" s="17"/>
      <c r="F32" s="17"/>
      <c r="G32" s="17"/>
    </row>
    <row r="34" spans="2:4" x14ac:dyDescent="0.2">
      <c r="B34" s="30" t="s">
        <v>131</v>
      </c>
      <c r="C34" s="30"/>
      <c r="D34" s="30"/>
    </row>
    <row r="35" spans="2:4" x14ac:dyDescent="0.2">
      <c r="B35" s="6"/>
      <c r="C35" s="57" t="s">
        <v>120</v>
      </c>
      <c r="D35" s="57" t="s">
        <v>0</v>
      </c>
    </row>
    <row r="36" spans="2:4" x14ac:dyDescent="0.2">
      <c r="B36" s="2">
        <v>42370</v>
      </c>
      <c r="C36" s="134">
        <v>66.662224447</v>
      </c>
      <c r="D36" s="134" t="e">
        <v>#N/A</v>
      </c>
    </row>
    <row r="37" spans="2:4" x14ac:dyDescent="0.2">
      <c r="B37" s="2">
        <v>42401</v>
      </c>
      <c r="C37" s="134">
        <v>55.210717475999999</v>
      </c>
      <c r="D37" s="134" t="e">
        <v>#N/A</v>
      </c>
    </row>
    <row r="38" spans="2:4" x14ac:dyDescent="0.2">
      <c r="B38" s="2">
        <v>42430</v>
      </c>
      <c r="C38" s="134">
        <v>44.574606430000003</v>
      </c>
      <c r="D38" s="134" t="e">
        <v>#N/A</v>
      </c>
    </row>
    <row r="39" spans="2:4" x14ac:dyDescent="0.2">
      <c r="B39" s="2">
        <v>42461</v>
      </c>
      <c r="C39" s="134">
        <v>43.383704280000003</v>
      </c>
      <c r="D39" s="134" t="e">
        <v>#N/A</v>
      </c>
    </row>
    <row r="40" spans="2:4" x14ac:dyDescent="0.2">
      <c r="B40" s="2">
        <v>42491</v>
      </c>
      <c r="C40" s="134">
        <v>49.342932779000002</v>
      </c>
      <c r="D40" s="134" t="e">
        <v>#N/A</v>
      </c>
    </row>
    <row r="41" spans="2:4" x14ac:dyDescent="0.2">
      <c r="B41" s="2">
        <v>42522</v>
      </c>
      <c r="C41" s="134">
        <v>67.551228989999998</v>
      </c>
      <c r="D41" s="134" t="e">
        <v>#N/A</v>
      </c>
    </row>
    <row r="42" spans="2:4" x14ac:dyDescent="0.2">
      <c r="B42" s="2">
        <v>42552</v>
      </c>
      <c r="C42" s="134">
        <v>78.568539092999998</v>
      </c>
      <c r="D42" s="134" t="e">
        <v>#N/A</v>
      </c>
    </row>
    <row r="43" spans="2:4" x14ac:dyDescent="0.2">
      <c r="B43" s="2">
        <v>42583</v>
      </c>
      <c r="C43" s="134">
        <v>78.174536501999995</v>
      </c>
      <c r="D43" s="134" t="e">
        <v>#N/A</v>
      </c>
    </row>
    <row r="44" spans="2:4" x14ac:dyDescent="0.2">
      <c r="B44" s="2">
        <v>42614</v>
      </c>
      <c r="C44" s="134">
        <v>66.614897790000001</v>
      </c>
      <c r="D44" s="134" t="e">
        <v>#N/A</v>
      </c>
    </row>
    <row r="45" spans="2:4" x14ac:dyDescent="0.2">
      <c r="B45" s="2">
        <v>42644</v>
      </c>
      <c r="C45" s="134">
        <v>58.952702821000003</v>
      </c>
      <c r="D45" s="134" t="e">
        <v>#N/A</v>
      </c>
    </row>
    <row r="46" spans="2:4" x14ac:dyDescent="0.2">
      <c r="B46" s="2">
        <v>42675</v>
      </c>
      <c r="C46" s="134">
        <v>52.533241680000003</v>
      </c>
      <c r="D46" s="134" t="e">
        <v>#N/A</v>
      </c>
    </row>
    <row r="47" spans="2:4" x14ac:dyDescent="0.2">
      <c r="B47" s="2">
        <v>42705</v>
      </c>
      <c r="C47" s="134">
        <v>69.501358113999999</v>
      </c>
      <c r="D47" s="134" t="e">
        <v>#N/A</v>
      </c>
    </row>
    <row r="48" spans="2:4" x14ac:dyDescent="0.2">
      <c r="B48" s="2">
        <v>42736</v>
      </c>
      <c r="C48" s="134">
        <v>67.960446341999997</v>
      </c>
      <c r="D48" s="134" t="e">
        <v>#N/A</v>
      </c>
    </row>
    <row r="49" spans="2:4" x14ac:dyDescent="0.2">
      <c r="B49" s="2">
        <v>42767</v>
      </c>
      <c r="C49" s="134">
        <v>52.299227389999999</v>
      </c>
      <c r="D49" s="134" t="e">
        <v>#N/A</v>
      </c>
    </row>
    <row r="50" spans="2:4" x14ac:dyDescent="0.2">
      <c r="B50" s="2">
        <v>42795</v>
      </c>
      <c r="C50" s="134">
        <v>53.222291845999997</v>
      </c>
      <c r="D50" s="134" t="e">
        <v>#N/A</v>
      </c>
    </row>
    <row r="51" spans="2:4" x14ac:dyDescent="0.2">
      <c r="B51" s="2">
        <v>42826</v>
      </c>
      <c r="C51" s="134">
        <v>48.527414317999998</v>
      </c>
      <c r="D51" s="134" t="e">
        <v>#N/A</v>
      </c>
    </row>
    <row r="52" spans="2:4" x14ac:dyDescent="0.2">
      <c r="B52" s="2">
        <v>42856</v>
      </c>
      <c r="C52" s="134">
        <v>55.176011076999998</v>
      </c>
      <c r="D52" s="134" t="e">
        <v>#N/A</v>
      </c>
    </row>
    <row r="53" spans="2:4" x14ac:dyDescent="0.2">
      <c r="B53" s="2">
        <v>42887</v>
      </c>
      <c r="C53" s="134">
        <v>63.138092950000001</v>
      </c>
      <c r="D53" s="134" t="e">
        <v>#N/A</v>
      </c>
    </row>
    <row r="54" spans="2:4" x14ac:dyDescent="0.2">
      <c r="B54" s="2">
        <v>42917</v>
      </c>
      <c r="C54" s="134">
        <v>74.349761563000001</v>
      </c>
      <c r="D54" s="134" t="e">
        <v>#N/A</v>
      </c>
    </row>
    <row r="55" spans="2:4" x14ac:dyDescent="0.2">
      <c r="B55" s="2">
        <v>42948</v>
      </c>
      <c r="C55" s="134">
        <v>70.397825384000001</v>
      </c>
      <c r="D55" s="134" t="e">
        <v>#N/A</v>
      </c>
    </row>
    <row r="56" spans="2:4" x14ac:dyDescent="0.2">
      <c r="B56" s="2">
        <v>42979</v>
      </c>
      <c r="C56" s="134">
        <v>59.149449279999999</v>
      </c>
      <c r="D56" s="134" t="e">
        <v>#N/A</v>
      </c>
    </row>
    <row r="57" spans="2:4" x14ac:dyDescent="0.2">
      <c r="B57" s="2">
        <v>43009</v>
      </c>
      <c r="C57" s="134">
        <v>54.69020012</v>
      </c>
      <c r="D57" s="134" t="e">
        <v>#N/A</v>
      </c>
    </row>
    <row r="58" spans="2:4" x14ac:dyDescent="0.2">
      <c r="B58" s="2">
        <v>43040</v>
      </c>
      <c r="C58" s="134">
        <v>55.154856449</v>
      </c>
      <c r="D58" s="134" t="e">
        <v>#N/A</v>
      </c>
    </row>
    <row r="59" spans="2:4" x14ac:dyDescent="0.2">
      <c r="B59" s="2">
        <v>43070</v>
      </c>
      <c r="C59" s="134">
        <v>62.893692784999999</v>
      </c>
      <c r="D59" s="134" t="e">
        <v>#N/A</v>
      </c>
    </row>
    <row r="60" spans="2:4" x14ac:dyDescent="0.2">
      <c r="B60" s="2">
        <v>43101</v>
      </c>
      <c r="C60" s="134">
        <v>69.379991055000005</v>
      </c>
      <c r="D60" s="134" t="e">
        <v>#N/A</v>
      </c>
    </row>
    <row r="61" spans="2:4" x14ac:dyDescent="0.2">
      <c r="B61" s="2">
        <v>43132</v>
      </c>
      <c r="C61" s="134">
        <v>51.676531199999999</v>
      </c>
      <c r="D61" s="134" t="e">
        <v>#N/A</v>
      </c>
    </row>
    <row r="62" spans="2:4" x14ac:dyDescent="0.2">
      <c r="B62" s="2">
        <v>43160</v>
      </c>
      <c r="C62" s="134">
        <v>53.16051461</v>
      </c>
      <c r="D62" s="134">
        <v>53.16051461</v>
      </c>
    </row>
    <row r="63" spans="2:4" x14ac:dyDescent="0.2">
      <c r="B63" s="2">
        <v>43191</v>
      </c>
      <c r="C63" s="134" t="e">
        <v>#N/A</v>
      </c>
      <c r="D63" s="134">
        <v>44.576819999999998</v>
      </c>
    </row>
    <row r="64" spans="2:4" x14ac:dyDescent="0.2">
      <c r="B64" s="2">
        <v>43221</v>
      </c>
      <c r="C64" s="134" t="e">
        <v>#N/A</v>
      </c>
      <c r="D64" s="134">
        <v>51.43394</v>
      </c>
    </row>
    <row r="65" spans="2:4" x14ac:dyDescent="0.2">
      <c r="B65" s="2">
        <v>43252</v>
      </c>
      <c r="C65" s="134" t="e">
        <v>#N/A</v>
      </c>
      <c r="D65" s="134">
        <v>58.40616</v>
      </c>
    </row>
    <row r="66" spans="2:4" x14ac:dyDescent="0.2">
      <c r="B66" s="2">
        <v>43282</v>
      </c>
      <c r="C66" s="134" t="e">
        <v>#N/A</v>
      </c>
      <c r="D66" s="134">
        <v>68.167400000000001</v>
      </c>
    </row>
    <row r="67" spans="2:4" x14ac:dyDescent="0.2">
      <c r="B67" s="2">
        <v>43313</v>
      </c>
      <c r="C67" s="134" t="e">
        <v>#N/A</v>
      </c>
      <c r="D67" s="134">
        <v>69.374639999999999</v>
      </c>
    </row>
    <row r="68" spans="2:4" x14ac:dyDescent="0.2">
      <c r="B68" s="2">
        <v>43344</v>
      </c>
      <c r="C68" s="134" t="e">
        <v>#N/A</v>
      </c>
      <c r="D68" s="134">
        <v>55.486109999999996</v>
      </c>
    </row>
    <row r="69" spans="2:4" x14ac:dyDescent="0.2">
      <c r="B69" s="2">
        <v>43374</v>
      </c>
      <c r="C69" s="134" t="e">
        <v>#N/A</v>
      </c>
      <c r="D69" s="134">
        <v>52.827509999999997</v>
      </c>
    </row>
    <row r="70" spans="2:4" x14ac:dyDescent="0.2">
      <c r="B70" s="2">
        <v>43405</v>
      </c>
      <c r="C70" s="134" t="e">
        <v>#N/A</v>
      </c>
      <c r="D70" s="134">
        <v>51.705170000000003</v>
      </c>
    </row>
    <row r="71" spans="2:4" x14ac:dyDescent="0.2">
      <c r="B71" s="2">
        <v>43435</v>
      </c>
      <c r="C71" s="134" t="e">
        <v>#N/A</v>
      </c>
      <c r="D71" s="134">
        <v>61.065980000000003</v>
      </c>
    </row>
    <row r="72" spans="2:4" x14ac:dyDescent="0.2">
      <c r="B72" s="2">
        <v>43466</v>
      </c>
      <c r="C72" s="134" t="e">
        <v>#N/A</v>
      </c>
      <c r="D72" s="134">
        <v>67.389219999999995</v>
      </c>
    </row>
    <row r="73" spans="2:4" x14ac:dyDescent="0.2">
      <c r="B73" s="2">
        <v>43497</v>
      </c>
      <c r="C73" s="134" t="e">
        <v>#N/A</v>
      </c>
      <c r="D73" s="134">
        <v>55.216209999999997</v>
      </c>
    </row>
    <row r="74" spans="2:4" x14ac:dyDescent="0.2">
      <c r="B74" s="2">
        <v>43525</v>
      </c>
      <c r="C74" s="134" t="e">
        <v>#N/A</v>
      </c>
      <c r="D74" s="134">
        <v>53.408589999999997</v>
      </c>
    </row>
    <row r="75" spans="2:4" x14ac:dyDescent="0.2">
      <c r="B75" s="2">
        <v>43556</v>
      </c>
      <c r="C75" s="134" t="e">
        <v>#N/A</v>
      </c>
      <c r="D75" s="134">
        <v>45.27073</v>
      </c>
    </row>
    <row r="76" spans="2:4" x14ac:dyDescent="0.2">
      <c r="B76" s="2">
        <v>43586</v>
      </c>
      <c r="C76" s="134" t="e">
        <v>#N/A</v>
      </c>
      <c r="D76" s="134">
        <v>50.771479999999997</v>
      </c>
    </row>
    <row r="77" spans="2:4" x14ac:dyDescent="0.2">
      <c r="B77" s="2">
        <v>43617</v>
      </c>
      <c r="C77" s="134" t="e">
        <v>#N/A</v>
      </c>
      <c r="D77" s="134">
        <v>59.08381</v>
      </c>
    </row>
    <row r="78" spans="2:4" x14ac:dyDescent="0.2">
      <c r="B78" s="2">
        <v>43647</v>
      </c>
      <c r="C78" s="134" t="e">
        <v>#N/A</v>
      </c>
      <c r="D78" s="134">
        <v>68.147080000000003</v>
      </c>
    </row>
    <row r="79" spans="2:4" x14ac:dyDescent="0.2">
      <c r="B79" s="2">
        <v>43678</v>
      </c>
      <c r="C79" s="134" t="e">
        <v>#N/A</v>
      </c>
      <c r="D79" s="134">
        <v>68.69838</v>
      </c>
    </row>
    <row r="80" spans="2:4" x14ac:dyDescent="0.2">
      <c r="B80" s="2">
        <v>43709</v>
      </c>
      <c r="C80" s="134" t="e">
        <v>#N/A</v>
      </c>
      <c r="D80" s="134">
        <v>54.365560000000002</v>
      </c>
    </row>
    <row r="81" spans="2:4" x14ac:dyDescent="0.2">
      <c r="B81" s="2">
        <v>43739</v>
      </c>
      <c r="C81" s="134" t="e">
        <v>#N/A</v>
      </c>
      <c r="D81" s="134">
        <v>52.385649999999998</v>
      </c>
    </row>
    <row r="82" spans="2:4" x14ac:dyDescent="0.2">
      <c r="B82" s="2">
        <v>43770</v>
      </c>
      <c r="C82" s="134" t="e">
        <v>#N/A</v>
      </c>
      <c r="D82" s="134">
        <v>51.490009999999998</v>
      </c>
    </row>
    <row r="83" spans="2:4" x14ac:dyDescent="0.2">
      <c r="B83" s="84">
        <v>43800</v>
      </c>
      <c r="C83" s="98" t="e">
        <v>#N/A</v>
      </c>
      <c r="D83" s="98">
        <v>59.239150000000002</v>
      </c>
    </row>
  </sheetData>
  <mergeCells count="2">
    <mergeCell ref="D25:H25"/>
    <mergeCell ref="J25:M25"/>
  </mergeCells>
  <phoneticPr fontId="7" type="noConversion"/>
  <conditionalFormatting sqref="C36:D83">
    <cfRule type="expression" dxfId="7" priority="2" stopIfTrue="1">
      <formula>ISNA(C36)</formula>
    </cfRule>
  </conditionalFormatting>
  <conditionalFormatting sqref="C36:D83">
    <cfRule type="expression" dxfId="6" priority="1" stopIfTrue="1">
      <formula>ISNA(C36)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M83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4" t="s">
        <v>132</v>
      </c>
      <c r="E25" s="214"/>
      <c r="F25" s="214"/>
      <c r="G25" s="214"/>
      <c r="H25" s="214"/>
      <c r="I25" s="47"/>
      <c r="J25" s="214" t="s">
        <v>133</v>
      </c>
      <c r="K25" s="214"/>
      <c r="L25" s="214"/>
      <c r="M25" s="214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134</v>
      </c>
      <c r="D27" s="15">
        <v>507.39706799999999</v>
      </c>
      <c r="E27" s="15">
        <v>403.97477800000001</v>
      </c>
      <c r="F27" s="15">
        <v>430.22460000000001</v>
      </c>
      <c r="G27" s="15">
        <v>420.245116</v>
      </c>
      <c r="H27" s="15">
        <v>431.92777999999998</v>
      </c>
      <c r="I27" s="15"/>
      <c r="J27" s="16">
        <f t="shared" ref="J27:M30" si="0">E27-D27</f>
        <v>-103.42228999999998</v>
      </c>
      <c r="K27" s="16">
        <f t="shared" si="0"/>
        <v>26.249821999999995</v>
      </c>
      <c r="L27" s="16">
        <f t="shared" si="0"/>
        <v>-9.9794840000000136</v>
      </c>
      <c r="M27" s="16">
        <f t="shared" si="0"/>
        <v>11.682663999999988</v>
      </c>
    </row>
    <row r="28" spans="2:13" x14ac:dyDescent="0.2">
      <c r="C28" s="14" t="s">
        <v>135</v>
      </c>
      <c r="D28" s="15">
        <v>221.98772099999999</v>
      </c>
      <c r="E28" s="15">
        <v>180.30641199999999</v>
      </c>
      <c r="F28" s="15">
        <v>198.48091700000001</v>
      </c>
      <c r="G28" s="15">
        <v>172.997681</v>
      </c>
      <c r="H28" s="15">
        <v>162.85701</v>
      </c>
      <c r="I28" s="15"/>
      <c r="J28" s="16">
        <f t="shared" si="0"/>
        <v>-41.681308999999999</v>
      </c>
      <c r="K28" s="16">
        <f t="shared" si="0"/>
        <v>18.174505000000011</v>
      </c>
      <c r="L28" s="16">
        <f t="shared" si="0"/>
        <v>-25.483236000000005</v>
      </c>
      <c r="M28" s="16">
        <f t="shared" si="0"/>
        <v>-10.140670999999998</v>
      </c>
    </row>
    <row r="29" spans="2:13" x14ac:dyDescent="0.2">
      <c r="C29" s="14" t="s">
        <v>136</v>
      </c>
      <c r="D29" s="15">
        <v>167.55577400000001</v>
      </c>
      <c r="E29" s="15">
        <v>144.08330799999999</v>
      </c>
      <c r="F29" s="15">
        <v>145.412736</v>
      </c>
      <c r="G29" s="15">
        <v>145.06159400000001</v>
      </c>
      <c r="H29" s="15">
        <v>153.29756</v>
      </c>
      <c r="I29" s="15"/>
      <c r="J29" s="16">
        <f t="shared" si="0"/>
        <v>-23.472466000000026</v>
      </c>
      <c r="K29" s="16">
        <f t="shared" si="0"/>
        <v>1.3294280000000072</v>
      </c>
      <c r="L29" s="16">
        <f t="shared" si="0"/>
        <v>-0.35114199999998164</v>
      </c>
      <c r="M29" s="16">
        <f t="shared" si="0"/>
        <v>8.2359659999999906</v>
      </c>
    </row>
    <row r="30" spans="2:13" x14ac:dyDescent="0.2">
      <c r="B30" s="12"/>
      <c r="C30" s="89" t="s">
        <v>137</v>
      </c>
      <c r="D30" s="95">
        <v>896.940563</v>
      </c>
      <c r="E30" s="95">
        <v>728.36449800000003</v>
      </c>
      <c r="F30" s="95">
        <v>774.11825299999998</v>
      </c>
      <c r="G30" s="95">
        <v>738.30436599999996</v>
      </c>
      <c r="H30" s="95">
        <v>748.08232999999996</v>
      </c>
      <c r="I30" s="95"/>
      <c r="J30" s="94">
        <f t="shared" si="0"/>
        <v>-168.57606499999997</v>
      </c>
      <c r="K30" s="94">
        <f t="shared" si="0"/>
        <v>45.753754999999956</v>
      </c>
      <c r="L30" s="94">
        <f t="shared" si="0"/>
        <v>-35.813887000000022</v>
      </c>
      <c r="M30" s="94">
        <f t="shared" si="0"/>
        <v>9.7779639999999972</v>
      </c>
    </row>
    <row r="31" spans="2:13" x14ac:dyDescent="0.2">
      <c r="B31" t="s">
        <v>360</v>
      </c>
      <c r="E31" s="14"/>
      <c r="J31" s="14"/>
      <c r="K31" s="35"/>
      <c r="L31" s="35"/>
      <c r="M31" s="35"/>
    </row>
    <row r="32" spans="2:13" x14ac:dyDescent="0.2">
      <c r="D32" s="14"/>
      <c r="E32" s="17"/>
      <c r="F32" s="17"/>
      <c r="G32" s="17"/>
    </row>
    <row r="34" spans="2:4" x14ac:dyDescent="0.2">
      <c r="B34" s="30" t="s">
        <v>138</v>
      </c>
      <c r="C34" s="30"/>
      <c r="D34" s="30"/>
    </row>
    <row r="35" spans="2:4" x14ac:dyDescent="0.2">
      <c r="B35" s="6"/>
      <c r="C35" s="57" t="s">
        <v>120</v>
      </c>
      <c r="D35" s="57" t="s">
        <v>0</v>
      </c>
    </row>
    <row r="36" spans="2:4" x14ac:dyDescent="0.2">
      <c r="B36" s="2">
        <v>42370</v>
      </c>
      <c r="C36" s="133">
        <v>60.568714999999997</v>
      </c>
      <c r="D36" s="133" t="e">
        <v>#N/A</v>
      </c>
    </row>
    <row r="37" spans="2:4" x14ac:dyDescent="0.2">
      <c r="B37" s="2">
        <v>42401</v>
      </c>
      <c r="C37" s="134">
        <v>57.328505999999997</v>
      </c>
      <c r="D37" s="134" t="e">
        <v>#N/A</v>
      </c>
    </row>
    <row r="38" spans="2:4" x14ac:dyDescent="0.2">
      <c r="B38" s="2">
        <v>42430</v>
      </c>
      <c r="C38" s="134">
        <v>55.327888000000002</v>
      </c>
      <c r="D38" s="134" t="e">
        <v>#N/A</v>
      </c>
    </row>
    <row r="39" spans="2:4" x14ac:dyDescent="0.2">
      <c r="B39" s="2">
        <v>42461</v>
      </c>
      <c r="C39" s="134">
        <v>48.216355</v>
      </c>
      <c r="D39" s="134" t="e">
        <v>#N/A</v>
      </c>
    </row>
    <row r="40" spans="2:4" x14ac:dyDescent="0.2">
      <c r="B40" s="2">
        <v>42491</v>
      </c>
      <c r="C40" s="134">
        <v>53.123077000000002</v>
      </c>
      <c r="D40" s="134" t="e">
        <v>#N/A</v>
      </c>
    </row>
    <row r="41" spans="2:4" x14ac:dyDescent="0.2">
      <c r="B41" s="2">
        <v>42522</v>
      </c>
      <c r="C41" s="134">
        <v>59.513340999999997</v>
      </c>
      <c r="D41" s="134" t="e">
        <v>#N/A</v>
      </c>
    </row>
    <row r="42" spans="2:4" x14ac:dyDescent="0.2">
      <c r="B42" s="2">
        <v>42552</v>
      </c>
      <c r="C42" s="134">
        <v>61.783814</v>
      </c>
      <c r="D42" s="134" t="e">
        <v>#N/A</v>
      </c>
    </row>
    <row r="43" spans="2:4" x14ac:dyDescent="0.2">
      <c r="B43" s="2">
        <v>42583</v>
      </c>
      <c r="C43" s="134">
        <v>68.246998000000005</v>
      </c>
      <c r="D43" s="134" t="e">
        <v>#N/A</v>
      </c>
    </row>
    <row r="44" spans="2:4" x14ac:dyDescent="0.2">
      <c r="B44" s="2">
        <v>42614</v>
      </c>
      <c r="C44" s="134">
        <v>65.069716999999997</v>
      </c>
      <c r="D44" s="134" t="e">
        <v>#N/A</v>
      </c>
    </row>
    <row r="45" spans="2:4" x14ac:dyDescent="0.2">
      <c r="B45" s="2">
        <v>42644</v>
      </c>
      <c r="C45" s="134">
        <v>68.725230999999994</v>
      </c>
      <c r="D45" s="134" t="e">
        <v>#N/A</v>
      </c>
    </row>
    <row r="46" spans="2:4" x14ac:dyDescent="0.2">
      <c r="B46" s="2">
        <v>42675</v>
      </c>
      <c r="C46" s="134">
        <v>67.149752000000007</v>
      </c>
      <c r="D46" s="134" t="e">
        <v>#N/A</v>
      </c>
    </row>
    <row r="47" spans="2:4" x14ac:dyDescent="0.2">
      <c r="B47" s="2">
        <v>42705</v>
      </c>
      <c r="C47" s="134">
        <v>63.311104</v>
      </c>
      <c r="D47" s="134" t="e">
        <v>#N/A</v>
      </c>
    </row>
    <row r="48" spans="2:4" x14ac:dyDescent="0.2">
      <c r="B48" s="2">
        <v>42736</v>
      </c>
      <c r="C48" s="134">
        <v>68.377663999999996</v>
      </c>
      <c r="D48" s="134" t="e">
        <v>#N/A</v>
      </c>
    </row>
    <row r="49" spans="2:4" x14ac:dyDescent="0.2">
      <c r="B49" s="2">
        <v>42767</v>
      </c>
      <c r="C49" s="134">
        <v>64.354432000000003</v>
      </c>
      <c r="D49" s="134" t="e">
        <v>#N/A</v>
      </c>
    </row>
    <row r="50" spans="2:4" x14ac:dyDescent="0.2">
      <c r="B50" s="2">
        <v>42795</v>
      </c>
      <c r="C50" s="134">
        <v>64.300555000000003</v>
      </c>
      <c r="D50" s="134" t="e">
        <v>#N/A</v>
      </c>
    </row>
    <row r="51" spans="2:4" x14ac:dyDescent="0.2">
      <c r="B51" s="2">
        <v>42826</v>
      </c>
      <c r="C51" s="134">
        <v>58.748719999999999</v>
      </c>
      <c r="D51" s="134" t="e">
        <v>#N/A</v>
      </c>
    </row>
    <row r="52" spans="2:4" x14ac:dyDescent="0.2">
      <c r="B52" s="2">
        <v>42856</v>
      </c>
      <c r="C52" s="134">
        <v>62.110104</v>
      </c>
      <c r="D52" s="134" t="e">
        <v>#N/A</v>
      </c>
    </row>
    <row r="53" spans="2:4" x14ac:dyDescent="0.2">
      <c r="B53" s="2">
        <v>42887</v>
      </c>
      <c r="C53" s="134">
        <v>66.223313000000005</v>
      </c>
      <c r="D53" s="134" t="e">
        <v>#N/A</v>
      </c>
    </row>
    <row r="54" spans="2:4" x14ac:dyDescent="0.2">
      <c r="B54" s="2">
        <v>42917</v>
      </c>
      <c r="C54" s="134">
        <v>62.876919999999998</v>
      </c>
      <c r="D54" s="134" t="e">
        <v>#N/A</v>
      </c>
    </row>
    <row r="55" spans="2:4" x14ac:dyDescent="0.2">
      <c r="B55" s="2">
        <v>42948</v>
      </c>
      <c r="C55" s="134">
        <v>70.482042000000007</v>
      </c>
      <c r="D55" s="134" t="e">
        <v>#N/A</v>
      </c>
    </row>
    <row r="56" spans="2:4" x14ac:dyDescent="0.2">
      <c r="B56" s="2">
        <v>42979</v>
      </c>
      <c r="C56" s="134">
        <v>62.802154999999999</v>
      </c>
      <c r="D56" s="134" t="e">
        <v>#N/A</v>
      </c>
    </row>
    <row r="57" spans="2:4" x14ac:dyDescent="0.2">
      <c r="B57" s="2">
        <v>43009</v>
      </c>
      <c r="C57" s="134">
        <v>66.336682999999994</v>
      </c>
      <c r="D57" s="134" t="e">
        <v>#N/A</v>
      </c>
    </row>
    <row r="58" spans="2:4" x14ac:dyDescent="0.2">
      <c r="B58" s="2">
        <v>43040</v>
      </c>
      <c r="C58" s="134">
        <v>64.315301000000005</v>
      </c>
      <c r="D58" s="134" t="e">
        <v>#N/A</v>
      </c>
    </row>
    <row r="59" spans="2:4" x14ac:dyDescent="0.2">
      <c r="B59" s="2">
        <v>43070</v>
      </c>
      <c r="C59" s="134">
        <v>63.190364000000002</v>
      </c>
      <c r="D59" s="134" t="e">
        <v>#N/A</v>
      </c>
    </row>
    <row r="60" spans="2:4" x14ac:dyDescent="0.2">
      <c r="B60" s="2">
        <v>43101</v>
      </c>
      <c r="C60" s="134">
        <v>63.112637999999997</v>
      </c>
      <c r="D60" s="134" t="e">
        <v>#N/A</v>
      </c>
    </row>
    <row r="61" spans="2:4" x14ac:dyDescent="0.2">
      <c r="B61" s="2">
        <v>43132</v>
      </c>
      <c r="C61" s="134">
        <v>61.308369999999996</v>
      </c>
      <c r="D61" s="134" t="e">
        <v>#N/A</v>
      </c>
    </row>
    <row r="62" spans="2:4" x14ac:dyDescent="0.2">
      <c r="B62" s="2">
        <v>43160</v>
      </c>
      <c r="C62" s="134">
        <v>66.675927999999999</v>
      </c>
      <c r="D62" s="134">
        <v>66.675927999999999</v>
      </c>
    </row>
    <row r="63" spans="2:4" x14ac:dyDescent="0.2">
      <c r="B63" s="2">
        <v>43191</v>
      </c>
      <c r="C63" s="134" t="e">
        <v>#N/A</v>
      </c>
      <c r="D63" s="134">
        <v>50.257950000000001</v>
      </c>
    </row>
    <row r="64" spans="2:4" x14ac:dyDescent="0.2">
      <c r="B64" s="2">
        <v>43221</v>
      </c>
      <c r="C64" s="134" t="e">
        <v>#N/A</v>
      </c>
      <c r="D64" s="134">
        <v>57.385359999999999</v>
      </c>
    </row>
    <row r="65" spans="2:4" x14ac:dyDescent="0.2">
      <c r="B65" s="2">
        <v>43252</v>
      </c>
      <c r="C65" s="134" t="e">
        <v>#N/A</v>
      </c>
      <c r="D65" s="134">
        <v>57.993220000000001</v>
      </c>
    </row>
    <row r="66" spans="2:4" x14ac:dyDescent="0.2">
      <c r="B66" s="2">
        <v>43282</v>
      </c>
      <c r="C66" s="134" t="e">
        <v>#N/A</v>
      </c>
      <c r="D66" s="134">
        <v>65.749650000000003</v>
      </c>
    </row>
    <row r="67" spans="2:4" x14ac:dyDescent="0.2">
      <c r="B67" s="2">
        <v>43313</v>
      </c>
      <c r="C67" s="134" t="e">
        <v>#N/A</v>
      </c>
      <c r="D67" s="134">
        <v>68.357460000000003</v>
      </c>
    </row>
    <row r="68" spans="2:4" x14ac:dyDescent="0.2">
      <c r="B68" s="2">
        <v>43344</v>
      </c>
      <c r="C68" s="134" t="e">
        <v>#N/A</v>
      </c>
      <c r="D68" s="134">
        <v>59.603720000000003</v>
      </c>
    </row>
    <row r="69" spans="2:4" x14ac:dyDescent="0.2">
      <c r="B69" s="2">
        <v>43374</v>
      </c>
      <c r="C69" s="134" t="e">
        <v>#N/A</v>
      </c>
      <c r="D69" s="134">
        <v>63.170169999999999</v>
      </c>
    </row>
    <row r="70" spans="2:4" x14ac:dyDescent="0.2">
      <c r="B70" s="2">
        <v>43405</v>
      </c>
      <c r="C70" s="134" t="e">
        <v>#N/A</v>
      </c>
      <c r="D70" s="134">
        <v>60.714579999999998</v>
      </c>
    </row>
    <row r="71" spans="2:4" x14ac:dyDescent="0.2">
      <c r="B71" s="2">
        <v>43435</v>
      </c>
      <c r="C71" s="134" t="e">
        <v>#N/A</v>
      </c>
      <c r="D71" s="134">
        <v>63.975320000000004</v>
      </c>
    </row>
    <row r="72" spans="2:4" x14ac:dyDescent="0.2">
      <c r="B72" s="2">
        <v>43466</v>
      </c>
      <c r="C72" s="134" t="e">
        <v>#N/A</v>
      </c>
      <c r="D72" s="134">
        <v>69.672120000000007</v>
      </c>
    </row>
    <row r="73" spans="2:4" x14ac:dyDescent="0.2">
      <c r="B73" s="2">
        <v>43497</v>
      </c>
      <c r="C73" s="134" t="e">
        <v>#N/A</v>
      </c>
      <c r="D73" s="134">
        <v>59.488</v>
      </c>
    </row>
    <row r="74" spans="2:4" x14ac:dyDescent="0.2">
      <c r="B74" s="2">
        <v>43525</v>
      </c>
      <c r="C74" s="134" t="e">
        <v>#N/A</v>
      </c>
      <c r="D74" s="134">
        <v>65.233310000000003</v>
      </c>
    </row>
    <row r="75" spans="2:4" x14ac:dyDescent="0.2">
      <c r="B75" s="2">
        <v>43556</v>
      </c>
      <c r="C75" s="134" t="e">
        <v>#N/A</v>
      </c>
      <c r="D75" s="134">
        <v>49.12623</v>
      </c>
    </row>
    <row r="76" spans="2:4" x14ac:dyDescent="0.2">
      <c r="B76" s="2">
        <v>43586</v>
      </c>
      <c r="C76" s="134" t="e">
        <v>#N/A</v>
      </c>
      <c r="D76" s="134">
        <v>57.885730000000002</v>
      </c>
    </row>
    <row r="77" spans="2:4" x14ac:dyDescent="0.2">
      <c r="B77" s="2">
        <v>43617</v>
      </c>
      <c r="C77" s="134" t="e">
        <v>#N/A</v>
      </c>
      <c r="D77" s="134">
        <v>58.485689999999998</v>
      </c>
    </row>
    <row r="78" spans="2:4" x14ac:dyDescent="0.2">
      <c r="B78" s="2">
        <v>43647</v>
      </c>
      <c r="C78" s="134" t="e">
        <v>#N/A</v>
      </c>
      <c r="D78" s="134">
        <v>70.533169999999998</v>
      </c>
    </row>
    <row r="79" spans="2:4" x14ac:dyDescent="0.2">
      <c r="B79" s="2">
        <v>43678</v>
      </c>
      <c r="C79" s="134" t="e">
        <v>#N/A</v>
      </c>
      <c r="D79" s="134">
        <v>71.012330000000006</v>
      </c>
    </row>
    <row r="80" spans="2:4" x14ac:dyDescent="0.2">
      <c r="B80" s="2">
        <v>43709</v>
      </c>
      <c r="C80" s="134" t="e">
        <v>#N/A</v>
      </c>
      <c r="D80" s="134">
        <v>56.809809999999999</v>
      </c>
    </row>
    <row r="81" spans="2:4" x14ac:dyDescent="0.2">
      <c r="B81" s="2">
        <v>43739</v>
      </c>
      <c r="C81" s="134" t="e">
        <v>#N/A</v>
      </c>
      <c r="D81" s="134">
        <v>64.361469999999997</v>
      </c>
    </row>
    <row r="82" spans="2:4" x14ac:dyDescent="0.2">
      <c r="B82" s="2">
        <v>43770</v>
      </c>
      <c r="C82" s="134" t="e">
        <v>#N/A</v>
      </c>
      <c r="D82" s="134">
        <v>62.070799999999998</v>
      </c>
    </row>
    <row r="83" spans="2:4" x14ac:dyDescent="0.2">
      <c r="B83" s="84">
        <v>43800</v>
      </c>
      <c r="C83" s="98" t="e">
        <v>#N/A</v>
      </c>
      <c r="D83" s="98">
        <v>63.403669999999998</v>
      </c>
    </row>
  </sheetData>
  <mergeCells count="2">
    <mergeCell ref="D25:H25"/>
    <mergeCell ref="J25:M25"/>
  </mergeCells>
  <phoneticPr fontId="7" type="noConversion"/>
  <conditionalFormatting sqref="C36:D83">
    <cfRule type="expression" dxfId="5" priority="2" stopIfTrue="1">
      <formula>ISNA(C36)</formula>
    </cfRule>
  </conditionalFormatting>
  <conditionalFormatting sqref="C36:D83">
    <cfRule type="expression" dxfId="4" priority="1" stopIfTrue="1">
      <formula>ISNA(C36)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F160"/>
  <sheetViews>
    <sheetView zoomScaleNormal="100"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5" x14ac:dyDescent="0.2">
      <c r="A25" s="40"/>
      <c r="B25" s="217" t="s">
        <v>106</v>
      </c>
      <c r="C25" s="217"/>
      <c r="D25" s="217"/>
      <c r="E25" s="217"/>
    </row>
    <row r="26" spans="1:5" x14ac:dyDescent="0.2">
      <c r="A26" s="40"/>
      <c r="B26" s="106" t="s">
        <v>104</v>
      </c>
      <c r="C26" s="216" t="s">
        <v>396</v>
      </c>
      <c r="D26" s="216"/>
      <c r="E26" s="216"/>
    </row>
    <row r="27" spans="1:5" x14ac:dyDescent="0.2">
      <c r="A27" s="110"/>
      <c r="B27" s="107" t="s">
        <v>105</v>
      </c>
      <c r="C27" s="108" t="s">
        <v>13</v>
      </c>
      <c r="D27" s="108" t="s">
        <v>14</v>
      </c>
      <c r="E27" s="109" t="s">
        <v>23</v>
      </c>
    </row>
    <row r="28" spans="1:5" x14ac:dyDescent="0.2">
      <c r="A28" s="2">
        <v>40179</v>
      </c>
      <c r="B28" s="111">
        <v>178.09109699999999</v>
      </c>
      <c r="C28" s="111">
        <f>MIN($B$52,$B$40,$B$28,$B$64,$B$76,$B$88,$B$100,$B$112)</f>
        <v>133.70472699999999</v>
      </c>
      <c r="D28" s="111">
        <f>MAX($B$52,$B$40,$B$28,$B$64,$B$76,$B$88,$B$100,$B$112)</f>
        <v>187.203047</v>
      </c>
      <c r="E28" s="112">
        <f t="shared" ref="E28:E91" si="0">D28-C28</f>
        <v>53.498320000000007</v>
      </c>
    </row>
    <row r="29" spans="1:5" x14ac:dyDescent="0.2">
      <c r="A29" s="2">
        <v>40210</v>
      </c>
      <c r="B29" s="111">
        <v>171.025848</v>
      </c>
      <c r="C29" s="111">
        <f>MIN($B$53,$B$41,$B$29,$B$65,$B$77,$B$89,$B$101,$B$113)</f>
        <v>119.90428300000001</v>
      </c>
      <c r="D29" s="111">
        <f>MAX($B$53,$B$41,$B$29,$B$65,$B$77,$B$89,$B$101,$B$113)</f>
        <v>187.06361799999999</v>
      </c>
      <c r="E29" s="112">
        <f t="shared" si="0"/>
        <v>67.159334999999984</v>
      </c>
    </row>
    <row r="30" spans="1:5" x14ac:dyDescent="0.2">
      <c r="A30" s="2">
        <v>40238</v>
      </c>
      <c r="B30" s="111">
        <v>177.74158700000001</v>
      </c>
      <c r="C30" s="111">
        <f>MIN($B$54,$B$42,$B$30,$B$66,$B$78,$B$90,$B$102,$B$114)</f>
        <v>118.260238</v>
      </c>
      <c r="D30" s="111">
        <f>MAX($B$54,$B$42,$B$30,$B$66,$B$78,$B$90,$B$102,$B$114)</f>
        <v>195.37981099999999</v>
      </c>
      <c r="E30" s="112">
        <f t="shared" si="0"/>
        <v>77.119572999999988</v>
      </c>
    </row>
    <row r="31" spans="1:5" x14ac:dyDescent="0.2">
      <c r="A31" s="2">
        <v>40269</v>
      </c>
      <c r="B31" s="111">
        <v>189.26026899999999</v>
      </c>
      <c r="C31" s="111">
        <f>MIN($B$55,$B$43,$B$31,$B$67,$B$79,$B$91,$B$103,$B$115)</f>
        <v>128.92501799999999</v>
      </c>
      <c r="D31" s="111">
        <f>MAX($B$55,$B$43,$B$31,$B$67,$B$79,$B$91,$B$103,$B$115)</f>
        <v>202.26539299999999</v>
      </c>
      <c r="E31" s="112">
        <f t="shared" si="0"/>
        <v>73.340374999999995</v>
      </c>
    </row>
    <row r="32" spans="1:5" x14ac:dyDescent="0.2">
      <c r="A32" s="2">
        <v>40299</v>
      </c>
      <c r="B32" s="111">
        <v>191.66898599999999</v>
      </c>
      <c r="C32" s="111">
        <f>MIN($B$56,$B$44,$B$32,$B$68,$B$80,$B$92,$B$104,$B$116)</f>
        <v>136.92056299999999</v>
      </c>
      <c r="D32" s="111">
        <f>MAX($B$56,$B$44,$B$32,$B$68,$B$80,$B$92,$B$104,$B$116)</f>
        <v>203.13744500000001</v>
      </c>
      <c r="E32" s="112">
        <f t="shared" si="0"/>
        <v>66.216882000000027</v>
      </c>
    </row>
    <row r="33" spans="1:5" x14ac:dyDescent="0.2">
      <c r="A33" s="2">
        <v>40330</v>
      </c>
      <c r="B33" s="111">
        <v>181.489676</v>
      </c>
      <c r="C33" s="111">
        <f>MIN($B$57,$B$45,$B$33,$B$69,$B$81,$B$93,$B$105,$B$117)</f>
        <v>133.479434</v>
      </c>
      <c r="D33" s="111">
        <f>MAX($B$57,$B$45,$B$33,$B$69,$B$81,$B$93,$B$105,$B$117)</f>
        <v>197.92399</v>
      </c>
      <c r="E33" s="112">
        <f t="shared" si="0"/>
        <v>64.444556000000006</v>
      </c>
    </row>
    <row r="34" spans="1:5" x14ac:dyDescent="0.2">
      <c r="A34" s="2">
        <v>40360</v>
      </c>
      <c r="B34" s="111">
        <v>169.50435999999999</v>
      </c>
      <c r="C34" s="111">
        <f>MIN($B$58,$B$46,$B$34,$B$70,$B$82,$B$94,$B$106,$B$118)</f>
        <v>125.869913</v>
      </c>
      <c r="D34" s="111">
        <f>MAX($B$58,$B$46,$B$34,$B$70,$B$82,$B$94,$B$106,$B$118)</f>
        <v>183.95845399999999</v>
      </c>
      <c r="E34" s="112">
        <f t="shared" si="0"/>
        <v>58.088540999999992</v>
      </c>
    </row>
    <row r="35" spans="1:5" x14ac:dyDescent="0.2">
      <c r="A35" s="2">
        <v>40391</v>
      </c>
      <c r="B35" s="111">
        <v>159.98734400000001</v>
      </c>
      <c r="C35" s="111">
        <f>MIN($B$59,$B$47,$B$35,$B$71,$B$83,$B$95,$B$107,$B$119)</f>
        <v>121.36913199999999</v>
      </c>
      <c r="D35" s="111">
        <f>MAX($B$59,$B$47,$B$35,$B$71,$B$83,$B$95,$B$107,$B$119)</f>
        <v>178.536947</v>
      </c>
      <c r="E35" s="112">
        <f t="shared" si="0"/>
        <v>57.167815000000004</v>
      </c>
    </row>
    <row r="36" spans="1:5" x14ac:dyDescent="0.2">
      <c r="A36" s="2">
        <v>40422</v>
      </c>
      <c r="B36" s="111">
        <v>163.77565100000001</v>
      </c>
      <c r="C36" s="111">
        <f>MIN($B$60,$B$48,$B$36,$B$72,$B$84,$B$96,$B$108,$B$120)</f>
        <v>124.54611800000001</v>
      </c>
      <c r="D36" s="111">
        <f>MAX($B$60,$B$48,$B$36,$B$72,$B$84,$B$96,$B$108,$B$120)</f>
        <v>182.01965100000001</v>
      </c>
      <c r="E36" s="112">
        <f t="shared" si="0"/>
        <v>57.473533000000003</v>
      </c>
    </row>
    <row r="37" spans="1:5" x14ac:dyDescent="0.2">
      <c r="A37" s="2">
        <v>40452</v>
      </c>
      <c r="B37" s="111">
        <v>175.68646699999999</v>
      </c>
      <c r="C37" s="111">
        <f>MIN($B$61,$B$49,$B$37,$B$73,$B$85,$B$97,$B$109,$B$121)</f>
        <v>136.96425400000001</v>
      </c>
      <c r="D37" s="111">
        <f>MAX($B$61,$B$49,$B$37,$B$73,$B$85,$B$97,$B$109,$B$121)</f>
        <v>186.39613399999999</v>
      </c>
      <c r="E37" s="112">
        <f t="shared" si="0"/>
        <v>49.431879999999978</v>
      </c>
    </row>
    <row r="38" spans="1:5" x14ac:dyDescent="0.2">
      <c r="A38" s="2">
        <v>40483</v>
      </c>
      <c r="B38" s="111">
        <v>183.388507</v>
      </c>
      <c r="C38" s="111">
        <f>MIN($B$62,$B$50,$B$38,$B$74,$B$86,$B$98,$B$110,$B$122)</f>
        <v>142.59539599999999</v>
      </c>
      <c r="D38" s="111">
        <f>MAX($B$62,$B$50,$B$38,$B$74,$B$86,$B$98,$B$110,$B$122)</f>
        <v>188.594571</v>
      </c>
      <c r="E38" s="112">
        <f t="shared" si="0"/>
        <v>45.999175000000008</v>
      </c>
    </row>
    <row r="39" spans="1:5" x14ac:dyDescent="0.2">
      <c r="A39" s="2">
        <v>40513</v>
      </c>
      <c r="B39" s="111">
        <v>174.91726</v>
      </c>
      <c r="C39" s="111">
        <f>MIN($B$63,$B$51,$B$39,$B$75,$B$87,$B$99,$B$111,$B$123)</f>
        <v>137.188896</v>
      </c>
      <c r="D39" s="111">
        <f>MAX($B$63,$B$51,$B$39,$B$75,$B$87,$B$99,$B$111,$B$123)</f>
        <v>195.54803699999999</v>
      </c>
      <c r="E39" s="112">
        <f t="shared" si="0"/>
        <v>58.359140999999994</v>
      </c>
    </row>
    <row r="40" spans="1:5" x14ac:dyDescent="0.2">
      <c r="A40" s="2">
        <v>40544</v>
      </c>
      <c r="B40" s="111">
        <v>164.57453000000001</v>
      </c>
      <c r="C40" s="111">
        <f>MIN($B$52,$B$40,$B$28,$B$64,$B$76,$B$88,$B$100,$B$112)</f>
        <v>133.70472699999999</v>
      </c>
      <c r="D40" s="111">
        <f>MAX($B$52,$B$40,$B$28,$B$64,$B$76,$B$88,$B$100,$B$112)</f>
        <v>187.203047</v>
      </c>
      <c r="E40" s="112">
        <f t="shared" si="0"/>
        <v>53.498320000000007</v>
      </c>
    </row>
    <row r="41" spans="1:5" x14ac:dyDescent="0.2">
      <c r="A41" s="2">
        <v>40575</v>
      </c>
      <c r="B41" s="111">
        <v>161.06355400000001</v>
      </c>
      <c r="C41" s="111">
        <f>MIN($B$53,$B$41,$B$29,$B$65,$B$77,$B$89,$B$101,$B$113)</f>
        <v>119.90428300000001</v>
      </c>
      <c r="D41" s="111">
        <f>MAX($B$53,$B$41,$B$29,$B$65,$B$77,$B$89,$B$101,$B$113)</f>
        <v>187.06361799999999</v>
      </c>
      <c r="E41" s="112">
        <f t="shared" si="0"/>
        <v>67.159334999999984</v>
      </c>
    </row>
    <row r="42" spans="1:5" x14ac:dyDescent="0.2">
      <c r="A42" s="2">
        <v>40603</v>
      </c>
      <c r="B42" s="111">
        <v>166.255223</v>
      </c>
      <c r="C42" s="111">
        <f>MIN($B$54,$B$42,$B$30,$B$66,$B$78,$B$90,$B$102,$B$114)</f>
        <v>118.260238</v>
      </c>
      <c r="D42" s="111">
        <f>MAX($B$54,$B$42,$B$30,$B$66,$B$78,$B$90,$B$102,$B$114)</f>
        <v>195.37981099999999</v>
      </c>
      <c r="E42" s="112">
        <f t="shared" si="0"/>
        <v>77.119572999999988</v>
      </c>
    </row>
    <row r="43" spans="1:5" x14ac:dyDescent="0.2">
      <c r="A43" s="2">
        <v>40634</v>
      </c>
      <c r="B43" s="111">
        <v>173.42745400000001</v>
      </c>
      <c r="C43" s="111">
        <f>MIN($B$55,$B$43,$B$31,$B$67,$B$79,$B$91,$B$103,$B$115)</f>
        <v>128.92501799999999</v>
      </c>
      <c r="D43" s="111">
        <f>MAX($B$55,$B$43,$B$31,$B$67,$B$79,$B$91,$B$103,$B$115)</f>
        <v>202.26539299999999</v>
      </c>
      <c r="E43" s="112">
        <f t="shared" si="0"/>
        <v>73.340374999999995</v>
      </c>
    </row>
    <row r="44" spans="1:5" x14ac:dyDescent="0.2">
      <c r="A44" s="2">
        <v>40664</v>
      </c>
      <c r="B44" s="111">
        <v>174.09295800000001</v>
      </c>
      <c r="C44" s="111">
        <f>MIN($B$56,$B$44,$B$32,$B$68,$B$80,$B$92,$B$104,$B$116)</f>
        <v>136.92056299999999</v>
      </c>
      <c r="D44" s="111">
        <f>MAX($B$56,$B$44,$B$32,$B$68,$B$80,$B$92,$B$104,$B$116)</f>
        <v>203.13744500000001</v>
      </c>
      <c r="E44" s="112">
        <f t="shared" si="0"/>
        <v>66.216882000000027</v>
      </c>
    </row>
    <row r="45" spans="1:5" x14ac:dyDescent="0.2">
      <c r="A45" s="2">
        <v>40695</v>
      </c>
      <c r="B45" s="111">
        <v>165.14904999999999</v>
      </c>
      <c r="C45" s="111">
        <f>MIN($B$57,$B$45,$B$33,$B$69,$B$81,$B$93,$B$105,$B$117)</f>
        <v>133.479434</v>
      </c>
      <c r="D45" s="111">
        <f>MAX($B$57,$B$45,$B$33,$B$69,$B$81,$B$93,$B$105,$B$117)</f>
        <v>197.92399</v>
      </c>
      <c r="E45" s="112">
        <f t="shared" si="0"/>
        <v>64.444556000000006</v>
      </c>
    </row>
    <row r="46" spans="1:5" x14ac:dyDescent="0.2">
      <c r="A46" s="2">
        <v>40725</v>
      </c>
      <c r="B46" s="111">
        <v>147.296233</v>
      </c>
      <c r="C46" s="111">
        <f>MIN($B$58,$B$46,$B$34,$B$70,$B$82,$B$94,$B$106,$B$118)</f>
        <v>125.869913</v>
      </c>
      <c r="D46" s="111">
        <f>MAX($B$58,$B$46,$B$34,$B$70,$B$82,$B$94,$B$106,$B$118)</f>
        <v>183.95845399999999</v>
      </c>
      <c r="E46" s="112">
        <f t="shared" si="0"/>
        <v>58.088540999999992</v>
      </c>
    </row>
    <row r="47" spans="1:5" x14ac:dyDescent="0.2">
      <c r="A47" s="2">
        <v>40756</v>
      </c>
      <c r="B47" s="111">
        <v>138.52697699999999</v>
      </c>
      <c r="C47" s="111">
        <f>MIN($B$59,$B$47,$B$35,$B$71,$B$83,$B$95,$B$107,$B$119)</f>
        <v>121.36913199999999</v>
      </c>
      <c r="D47" s="111">
        <f>MAX($B$59,$B$47,$B$35,$B$71,$B$83,$B$95,$B$107,$B$119)</f>
        <v>178.536947</v>
      </c>
      <c r="E47" s="112">
        <f t="shared" si="0"/>
        <v>57.167815000000004</v>
      </c>
    </row>
    <row r="48" spans="1:5" x14ac:dyDescent="0.2">
      <c r="A48" s="2">
        <v>40787</v>
      </c>
      <c r="B48" s="111">
        <v>143.710892</v>
      </c>
      <c r="C48" s="111">
        <f>MIN($B$60,$B$48,$B$36,$B$72,$B$84,$B$96,$B$108,$B$120)</f>
        <v>124.54611800000001</v>
      </c>
      <c r="D48" s="111">
        <f>MAX($B$60,$B$48,$B$36,$B$72,$B$84,$B$96,$B$108,$B$120)</f>
        <v>182.01965100000001</v>
      </c>
      <c r="E48" s="112">
        <f t="shared" si="0"/>
        <v>57.473533000000003</v>
      </c>
    </row>
    <row r="49" spans="1:5" x14ac:dyDescent="0.2">
      <c r="A49" s="2">
        <v>40817</v>
      </c>
      <c r="B49" s="111">
        <v>156.195866</v>
      </c>
      <c r="C49" s="111">
        <f>MIN($B$61,$B$49,$B$37,$B$73,$B$85,$B$97,$B$109,$B$121)</f>
        <v>136.96425400000001</v>
      </c>
      <c r="D49" s="111">
        <f>MAX($B$61,$B$49,$B$37,$B$73,$B$85,$B$97,$B$109,$B$121)</f>
        <v>186.39613399999999</v>
      </c>
      <c r="E49" s="112">
        <f t="shared" si="0"/>
        <v>49.431879999999978</v>
      </c>
    </row>
    <row r="50" spans="1:5" x14ac:dyDescent="0.2">
      <c r="A50" s="2">
        <v>40848</v>
      </c>
      <c r="B50" s="111">
        <v>167.754198</v>
      </c>
      <c r="C50" s="111">
        <f>MIN($B$62,$B$50,$B$38,$B$74,$B$86,$B$98,$B$110,$B$122)</f>
        <v>142.59539599999999</v>
      </c>
      <c r="D50" s="111">
        <f>MAX($B$62,$B$50,$B$38,$B$74,$B$86,$B$98,$B$110,$B$122)</f>
        <v>188.594571</v>
      </c>
      <c r="E50" s="112">
        <f t="shared" si="0"/>
        <v>45.999175000000008</v>
      </c>
    </row>
    <row r="51" spans="1:5" x14ac:dyDescent="0.2">
      <c r="A51" s="2">
        <v>40878</v>
      </c>
      <c r="B51" s="111">
        <v>172.38668000000001</v>
      </c>
      <c r="C51" s="111">
        <f>MIN($B$63,$B$51,$B$39,$B$75,$B$87,$B$99,$B$111,$B$123)</f>
        <v>137.188896</v>
      </c>
      <c r="D51" s="111">
        <f>MAX($B$63,$B$51,$B$39,$B$75,$B$87,$B$99,$B$111,$B$123)</f>
        <v>195.54803699999999</v>
      </c>
      <c r="E51" s="112">
        <f t="shared" si="0"/>
        <v>58.359140999999994</v>
      </c>
    </row>
    <row r="52" spans="1:5" x14ac:dyDescent="0.2">
      <c r="A52" s="2">
        <v>40909</v>
      </c>
      <c r="B52" s="111">
        <v>180.091309</v>
      </c>
      <c r="C52" s="111">
        <f>MIN($B$52,$B$40,$B$28,$B$64,$B$76,$B$88,$B$100,$B$112)</f>
        <v>133.70472699999999</v>
      </c>
      <c r="D52" s="111">
        <f>MAX($B$52,$B$40,$B$28,$B$64,$B$76,$B$88,$B$100,$B$112)</f>
        <v>187.203047</v>
      </c>
      <c r="E52" s="112">
        <f t="shared" si="0"/>
        <v>53.498320000000007</v>
      </c>
    </row>
    <row r="53" spans="1:5" x14ac:dyDescent="0.2">
      <c r="A53" s="2">
        <v>40940</v>
      </c>
      <c r="B53" s="111">
        <v>186.86552</v>
      </c>
      <c r="C53" s="111">
        <f>MIN($B$53,$B$41,$B$29,$B$65,$B$77,$B$89,$B$101,$B$113)</f>
        <v>119.90428300000001</v>
      </c>
      <c r="D53" s="111">
        <f>MAX($B$53,$B$41,$B$29,$B$65,$B$77,$B$89,$B$101,$B$113)</f>
        <v>187.06361799999999</v>
      </c>
      <c r="E53" s="112">
        <f t="shared" si="0"/>
        <v>67.159334999999984</v>
      </c>
    </row>
    <row r="54" spans="1:5" x14ac:dyDescent="0.2">
      <c r="A54" s="2">
        <v>40969</v>
      </c>
      <c r="B54" s="111">
        <v>195.37981099999999</v>
      </c>
      <c r="C54" s="111">
        <f>MIN($B$54,$B$42,$B$30,$B$66,$B$78,$B$90,$B$102,$B$114)</f>
        <v>118.260238</v>
      </c>
      <c r="D54" s="111">
        <f>MAX($B$54,$B$42,$B$30,$B$66,$B$78,$B$90,$B$102,$B$114)</f>
        <v>195.37981099999999</v>
      </c>
      <c r="E54" s="112">
        <f t="shared" si="0"/>
        <v>77.119572999999988</v>
      </c>
    </row>
    <row r="55" spans="1:5" x14ac:dyDescent="0.2">
      <c r="A55" s="2">
        <v>41000</v>
      </c>
      <c r="B55" s="111">
        <v>202.26539299999999</v>
      </c>
      <c r="C55" s="111">
        <f>MIN($B$55,$B$43,$B$31,$B$67,$B$79,$B$91,$B$103,$B$115)</f>
        <v>128.92501799999999</v>
      </c>
      <c r="D55" s="111">
        <f>MAX($B$55,$B$43,$B$31,$B$67,$B$79,$B$91,$B$103,$B$115)</f>
        <v>202.26539299999999</v>
      </c>
      <c r="E55" s="112">
        <f t="shared" si="0"/>
        <v>73.340374999999995</v>
      </c>
    </row>
    <row r="56" spans="1:5" x14ac:dyDescent="0.2">
      <c r="A56" s="2">
        <v>41030</v>
      </c>
      <c r="B56" s="111">
        <v>203.13744500000001</v>
      </c>
      <c r="C56" s="111">
        <f>MIN($B$56,$B$44,$B$32,$B$68,$B$80,$B$92,$B$104,$B$116)</f>
        <v>136.92056299999999</v>
      </c>
      <c r="D56" s="111">
        <f>MAX($B$56,$B$44,$B$32,$B$68,$B$80,$B$92,$B$104,$B$116)</f>
        <v>203.13744500000001</v>
      </c>
      <c r="E56" s="112">
        <f t="shared" si="0"/>
        <v>66.216882000000027</v>
      </c>
    </row>
    <row r="57" spans="1:5" x14ac:dyDescent="0.2">
      <c r="A57" s="2">
        <v>41061</v>
      </c>
      <c r="B57" s="111">
        <v>197.92399</v>
      </c>
      <c r="C57" s="111">
        <f>MIN($B$57,$B$45,$B$33,$B$69,$B$81,$B$93,$B$105,$B$117)</f>
        <v>133.479434</v>
      </c>
      <c r="D57" s="111">
        <f>MAX($B$57,$B$45,$B$33,$B$69,$B$81,$B$93,$B$105,$B$117)</f>
        <v>197.92399</v>
      </c>
      <c r="E57" s="112">
        <f t="shared" si="0"/>
        <v>64.444556000000006</v>
      </c>
    </row>
    <row r="58" spans="1:5" x14ac:dyDescent="0.2">
      <c r="A58" s="2">
        <v>41091</v>
      </c>
      <c r="B58" s="111">
        <v>183.95845399999999</v>
      </c>
      <c r="C58" s="111">
        <f>MIN($B$58,$B$46,$B$34,$B$70,$B$82,$B$94,$B$106,$B$118)</f>
        <v>125.869913</v>
      </c>
      <c r="D58" s="111">
        <f>MAX($B$58,$B$46,$B$34,$B$70,$B$82,$B$94,$B$106,$B$118)</f>
        <v>183.95845399999999</v>
      </c>
      <c r="E58" s="112">
        <f t="shared" si="0"/>
        <v>58.088540999999992</v>
      </c>
    </row>
    <row r="59" spans="1:5" x14ac:dyDescent="0.2">
      <c r="A59" s="2">
        <v>41122</v>
      </c>
      <c r="B59" s="111">
        <v>178.536947</v>
      </c>
      <c r="C59" s="111">
        <f>MIN($B$59,$B$47,$B$35,$B$71,$B$83,$B$95,$B$107,$B$119)</f>
        <v>121.36913199999999</v>
      </c>
      <c r="D59" s="111">
        <f>MAX($B$59,$B$47,$B$35,$B$71,$B$83,$B$95,$B$107,$B$119)</f>
        <v>178.536947</v>
      </c>
      <c r="E59" s="112">
        <f t="shared" si="0"/>
        <v>57.167815000000004</v>
      </c>
    </row>
    <row r="60" spans="1:5" x14ac:dyDescent="0.2">
      <c r="A60" s="2">
        <v>41153</v>
      </c>
      <c r="B60" s="111">
        <v>182.01965100000001</v>
      </c>
      <c r="C60" s="111">
        <f>MIN($B$60,$B$48,$B$36,$B$72,$B$84,$B$96,$B$108,$B$120)</f>
        <v>124.54611800000001</v>
      </c>
      <c r="D60" s="111">
        <f>MAX($B$60,$B$48,$B$36,$B$72,$B$84,$B$96,$B$108,$B$120)</f>
        <v>182.01965100000001</v>
      </c>
      <c r="E60" s="112">
        <f t="shared" si="0"/>
        <v>57.473533000000003</v>
      </c>
    </row>
    <row r="61" spans="1:5" x14ac:dyDescent="0.2">
      <c r="A61" s="2">
        <v>41183</v>
      </c>
      <c r="B61" s="111">
        <v>186.39613399999999</v>
      </c>
      <c r="C61" s="111">
        <f>MIN($B$61,$B$49,$B$37,$B$73,$B$85,$B$97,$B$109,$B$121)</f>
        <v>136.96425400000001</v>
      </c>
      <c r="D61" s="111">
        <f>MAX($B$61,$B$49,$B$37,$B$73,$B$85,$B$97,$B$109,$B$121)</f>
        <v>186.39613399999999</v>
      </c>
      <c r="E61" s="112">
        <f t="shared" si="0"/>
        <v>49.431879999999978</v>
      </c>
    </row>
    <row r="62" spans="1:5" x14ac:dyDescent="0.2">
      <c r="A62" s="2">
        <v>41214</v>
      </c>
      <c r="B62" s="111">
        <v>188.291324</v>
      </c>
      <c r="C62" s="111">
        <f>MIN($B$62,$B$50,$B$38,$B$74,$B$86,$B$98,$B$110,$B$122)</f>
        <v>142.59539599999999</v>
      </c>
      <c r="D62" s="111">
        <f>MAX($B$62,$B$50,$B$38,$B$74,$B$86,$B$98,$B$110,$B$122)</f>
        <v>188.594571</v>
      </c>
      <c r="E62" s="112">
        <f t="shared" si="0"/>
        <v>45.999175000000008</v>
      </c>
    </row>
    <row r="63" spans="1:5" x14ac:dyDescent="0.2">
      <c r="A63" s="2">
        <v>41244</v>
      </c>
      <c r="B63" s="111">
        <v>185.11583300000001</v>
      </c>
      <c r="C63" s="111">
        <f>MIN($B$63,$B$51,$B$39,$B$75,$B$87,$B$99,$B$111,$B$123)</f>
        <v>137.188896</v>
      </c>
      <c r="D63" s="111">
        <f>MAX($B$63,$B$51,$B$39,$B$75,$B$87,$B$99,$B$111,$B$123)</f>
        <v>195.54803699999999</v>
      </c>
      <c r="E63" s="112">
        <f t="shared" si="0"/>
        <v>58.359140999999994</v>
      </c>
    </row>
    <row r="64" spans="1:5" x14ac:dyDescent="0.2">
      <c r="A64" s="2">
        <v>41275</v>
      </c>
      <c r="B64" s="111">
        <v>178.85896299999999</v>
      </c>
      <c r="C64" s="111">
        <f>MIN($B$52,$B$40,$B$28,$B$64,$B$76,$B$88,$B$100,$B$112)</f>
        <v>133.70472699999999</v>
      </c>
      <c r="D64" s="111">
        <f>MAX($B$52,$B$40,$B$28,$B$64,$B$76,$B$88,$B$100,$B$112)</f>
        <v>187.203047</v>
      </c>
      <c r="E64" s="112">
        <f t="shared" si="0"/>
        <v>53.498320000000007</v>
      </c>
    </row>
    <row r="65" spans="1:6" x14ac:dyDescent="0.2">
      <c r="A65" s="2">
        <v>41306</v>
      </c>
      <c r="B65" s="111">
        <v>175.56505300000001</v>
      </c>
      <c r="C65" s="111">
        <f>MIN($B$53,$B$41,$B$29,$B$65,$B$77,$B$89,$B$101,$B$113)</f>
        <v>119.90428300000001</v>
      </c>
      <c r="D65" s="111">
        <f>MAX($B$53,$B$41,$B$29,$B$65,$B$77,$B$89,$B$101,$B$113)</f>
        <v>187.06361799999999</v>
      </c>
      <c r="E65" s="112">
        <f t="shared" si="0"/>
        <v>67.159334999999984</v>
      </c>
    </row>
    <row r="66" spans="1:6" x14ac:dyDescent="0.2">
      <c r="A66" s="2">
        <v>41334</v>
      </c>
      <c r="B66" s="111">
        <v>171.73636999999999</v>
      </c>
      <c r="C66" s="111">
        <f>MIN($B$54,$B$42,$B$30,$B$66,$B$78,$B$90,$B$102,$B$114)</f>
        <v>118.260238</v>
      </c>
      <c r="D66" s="111">
        <f>MAX($B$54,$B$42,$B$30,$B$66,$B$78,$B$90,$B$102,$B$114)</f>
        <v>195.37981099999999</v>
      </c>
      <c r="E66" s="112">
        <f t="shared" si="0"/>
        <v>77.119572999999988</v>
      </c>
    </row>
    <row r="67" spans="1:6" x14ac:dyDescent="0.2">
      <c r="A67" s="2">
        <v>41365</v>
      </c>
      <c r="B67" s="111">
        <v>173.014216</v>
      </c>
      <c r="C67" s="111">
        <f>MIN($B$55,$B$43,$B$31,$B$67,$B$79,$B$91,$B$103,$B$115)</f>
        <v>128.92501799999999</v>
      </c>
      <c r="D67" s="111">
        <f>MAX($B$55,$B$43,$B$31,$B$67,$B$79,$B$91,$B$103,$B$115)</f>
        <v>202.26539299999999</v>
      </c>
      <c r="E67" s="112">
        <f t="shared" si="0"/>
        <v>73.340374999999995</v>
      </c>
    </row>
    <row r="68" spans="1:6" x14ac:dyDescent="0.2">
      <c r="A68" s="2">
        <v>41395</v>
      </c>
      <c r="B68" s="111">
        <v>177.17407700000001</v>
      </c>
      <c r="C68" s="111">
        <f>MIN($B$56,$B$44,$B$32,$B$68,$B$80,$B$92,$B$104,$B$116)</f>
        <v>136.92056299999999</v>
      </c>
      <c r="D68" s="111">
        <f>MAX($B$56,$B$44,$B$32,$B$68,$B$80,$B$92,$B$104,$B$116)</f>
        <v>203.13744500000001</v>
      </c>
      <c r="E68" s="112">
        <f t="shared" si="0"/>
        <v>66.216882000000027</v>
      </c>
    </row>
    <row r="69" spans="1:6" x14ac:dyDescent="0.2">
      <c r="A69" s="2">
        <v>41426</v>
      </c>
      <c r="B69" s="111">
        <v>171.12356399999999</v>
      </c>
      <c r="C69" s="111">
        <f>MIN($B$57,$B$45,$B$33,$B$69,$B$81,$B$93,$B$105,$B$117)</f>
        <v>133.479434</v>
      </c>
      <c r="D69" s="111">
        <f>MAX($B$57,$B$45,$B$33,$B$69,$B$81,$B$93,$B$105,$B$117)</f>
        <v>197.92399</v>
      </c>
      <c r="E69" s="112">
        <f t="shared" si="0"/>
        <v>64.444556000000006</v>
      </c>
    </row>
    <row r="70" spans="1:6" x14ac:dyDescent="0.2">
      <c r="A70" s="2">
        <v>41456</v>
      </c>
      <c r="B70" s="111">
        <v>160.019272</v>
      </c>
      <c r="C70" s="111">
        <f>MIN($B$58,$B$46,$B$34,$B$70,$B$82,$B$94,$B$106,$B$118)</f>
        <v>125.869913</v>
      </c>
      <c r="D70" s="111">
        <f>MAX($B$58,$B$46,$B$34,$B$70,$B$82,$B$94,$B$106,$B$118)</f>
        <v>183.95845399999999</v>
      </c>
      <c r="E70" s="112">
        <f t="shared" si="0"/>
        <v>58.088540999999992</v>
      </c>
    </row>
    <row r="71" spans="1:6" x14ac:dyDescent="0.2">
      <c r="A71" s="2">
        <v>41487</v>
      </c>
      <c r="B71" s="111">
        <v>154.567047</v>
      </c>
      <c r="C71" s="111">
        <f>MIN($B$59,$B$47,$B$35,$B$71,$B$83,$B$95,$B$107,$B$119)</f>
        <v>121.36913199999999</v>
      </c>
      <c r="D71" s="111">
        <f>MAX($B$59,$B$47,$B$35,$B$71,$B$83,$B$95,$B$107,$B$119)</f>
        <v>178.536947</v>
      </c>
      <c r="E71" s="112">
        <f t="shared" si="0"/>
        <v>57.167815000000004</v>
      </c>
    </row>
    <row r="72" spans="1:6" x14ac:dyDescent="0.2">
      <c r="A72" s="2">
        <v>41518</v>
      </c>
      <c r="B72" s="111">
        <v>152.693941</v>
      </c>
      <c r="C72" s="111">
        <f>MIN($B$60,$B$48,$B$36,$B$72,$B$84,$B$96,$B$108,$B$120)</f>
        <v>124.54611800000001</v>
      </c>
      <c r="D72" s="111">
        <f>MAX($B$60,$B$48,$B$36,$B$72,$B$84,$B$96,$B$108,$B$120)</f>
        <v>182.01965100000001</v>
      </c>
      <c r="E72" s="112">
        <f t="shared" si="0"/>
        <v>57.473533000000003</v>
      </c>
    </row>
    <row r="73" spans="1:6" x14ac:dyDescent="0.2">
      <c r="A73" s="2">
        <v>41548</v>
      </c>
      <c r="B73" s="111">
        <v>154.19420600000001</v>
      </c>
      <c r="C73" s="111">
        <f>MIN($B$61,$B$49,$B$37,$B$73,$B$85,$B$97,$B$109,$B$121)</f>
        <v>136.96425400000001</v>
      </c>
      <c r="D73" s="111">
        <f>MAX($B$61,$B$49,$B$37,$B$73,$B$85,$B$97,$B$109,$B$121)</f>
        <v>186.39613399999999</v>
      </c>
      <c r="E73" s="112">
        <f t="shared" si="0"/>
        <v>49.431879999999978</v>
      </c>
    </row>
    <row r="74" spans="1:6" x14ac:dyDescent="0.2">
      <c r="A74" s="2">
        <v>41579</v>
      </c>
      <c r="B74" s="111">
        <v>156.24880999999999</v>
      </c>
      <c r="C74" s="111">
        <f>MIN($B$62,$B$50,$B$38,$B$74,$B$86,$B$98,$B$110,$B$122)</f>
        <v>142.59539599999999</v>
      </c>
      <c r="D74" s="111">
        <f>MAX($B$62,$B$50,$B$38,$B$74,$B$86,$B$98,$B$110,$B$122)</f>
        <v>188.594571</v>
      </c>
      <c r="E74" s="112">
        <f t="shared" si="0"/>
        <v>45.999175000000008</v>
      </c>
    </row>
    <row r="75" spans="1:6" x14ac:dyDescent="0.2">
      <c r="A75" s="2">
        <v>41609</v>
      </c>
      <c r="B75" s="111">
        <v>147.88424699999999</v>
      </c>
      <c r="C75" s="111">
        <f>MIN($B$63,$B$51,$B$39,$B$75,$B$87,$B$99,$B$111,$B$123)</f>
        <v>137.188896</v>
      </c>
      <c r="D75" s="111">
        <f>MAX($B$63,$B$51,$B$39,$B$75,$B$87,$B$99,$B$111,$B$123)</f>
        <v>195.54803699999999</v>
      </c>
      <c r="E75" s="112">
        <f t="shared" si="0"/>
        <v>58.359140999999994</v>
      </c>
    </row>
    <row r="76" spans="1:6" x14ac:dyDescent="0.2">
      <c r="A76" s="2">
        <v>41640</v>
      </c>
      <c r="B76" s="113">
        <v>133.70472699999999</v>
      </c>
      <c r="C76" s="113">
        <f>MIN($B$52,$B$40,$B$28,$B$64,$B$76,$B$88,$B$100,$B$112)</f>
        <v>133.70472699999999</v>
      </c>
      <c r="D76" s="113">
        <f>MAX($B$52,$B$40,$B$28,$B$64,$B$76,$B$88,$B$100,$B$112)</f>
        <v>187.203047</v>
      </c>
      <c r="E76" s="113">
        <f t="shared" si="0"/>
        <v>53.498320000000007</v>
      </c>
      <c r="F76" s="10"/>
    </row>
    <row r="77" spans="1:6" x14ac:dyDescent="0.2">
      <c r="A77" s="2">
        <v>41671</v>
      </c>
      <c r="B77" s="113">
        <v>119.90428300000001</v>
      </c>
      <c r="C77" s="113">
        <f>MIN($B$53,$B$41,$B$29,$B$65,$B$77,$B$89,$B$101,$B$113)</f>
        <v>119.90428300000001</v>
      </c>
      <c r="D77" s="113">
        <f>MAX($B$53,$B$41,$B$29,$B$65,$B$77,$B$89,$B$101,$B$113)</f>
        <v>187.06361799999999</v>
      </c>
      <c r="E77" s="113">
        <f t="shared" si="0"/>
        <v>67.159334999999984</v>
      </c>
      <c r="F77" s="10"/>
    </row>
    <row r="78" spans="1:6" x14ac:dyDescent="0.2">
      <c r="A78" s="2">
        <v>41699</v>
      </c>
      <c r="B78" s="113">
        <v>118.260238</v>
      </c>
      <c r="C78" s="113">
        <f>MIN($B$54,$B$42,$B$30,$B$66,$B$78,$B$90,$B$102,$B$114)</f>
        <v>118.260238</v>
      </c>
      <c r="D78" s="113">
        <f>MAX($B$54,$B$42,$B$30,$B$66,$B$78,$B$90,$B$102,$B$114)</f>
        <v>195.37981099999999</v>
      </c>
      <c r="E78" s="113">
        <f t="shared" si="0"/>
        <v>77.119572999999988</v>
      </c>
      <c r="F78" s="10"/>
    </row>
    <row r="79" spans="1:6" x14ac:dyDescent="0.2">
      <c r="A79" s="2">
        <v>41730</v>
      </c>
      <c r="B79" s="113">
        <v>128.92501799999999</v>
      </c>
      <c r="C79" s="113">
        <f>MIN($B$55,$B$43,$B$31,$B$67,$B$79,$B$91,$B$103,$B$115)</f>
        <v>128.92501799999999</v>
      </c>
      <c r="D79" s="113">
        <f>MAX($B$55,$B$43,$B$31,$B$67,$B$79,$B$91,$B$103,$B$115)</f>
        <v>202.26539299999999</v>
      </c>
      <c r="E79" s="113">
        <f t="shared" si="0"/>
        <v>73.340374999999995</v>
      </c>
    </row>
    <row r="80" spans="1:6" x14ac:dyDescent="0.2">
      <c r="A80" s="2">
        <v>41760</v>
      </c>
      <c r="B80" s="113">
        <v>136.92056299999999</v>
      </c>
      <c r="C80" s="113">
        <f>MIN($B$56,$B$44,$B$32,$B$68,$B$80,$B$92,$B$104,$B$116)</f>
        <v>136.92056299999999</v>
      </c>
      <c r="D80" s="113">
        <f>MAX($B$56,$B$44,$B$32,$B$68,$B$80,$B$92,$B$104,$B$116)</f>
        <v>203.13744500000001</v>
      </c>
      <c r="E80" s="113">
        <f t="shared" si="0"/>
        <v>66.216882000000027</v>
      </c>
    </row>
    <row r="81" spans="1:5" x14ac:dyDescent="0.2">
      <c r="A81" s="2">
        <v>41791</v>
      </c>
      <c r="B81" s="113">
        <v>133.479434</v>
      </c>
      <c r="C81" s="113">
        <f>MIN($B$57,$B$45,$B$33,$B$69,$B$81,$B$93,$B$105,$B$117)</f>
        <v>133.479434</v>
      </c>
      <c r="D81" s="113">
        <f>MAX($B$57,$B$45,$B$33,$B$69,$B$81,$B$93,$B$105,$B$117)</f>
        <v>197.92399</v>
      </c>
      <c r="E81" s="113">
        <f t="shared" si="0"/>
        <v>64.444556000000006</v>
      </c>
    </row>
    <row r="82" spans="1:5" x14ac:dyDescent="0.2">
      <c r="A82" s="2">
        <v>41821</v>
      </c>
      <c r="B82" s="113">
        <v>125.869913</v>
      </c>
      <c r="C82" s="113">
        <f>MIN($B$58,$B$46,$B$34,$B$70,$B$82,$B$94,$B$106,$B$118)</f>
        <v>125.869913</v>
      </c>
      <c r="D82" s="113">
        <f>MAX($B$58,$B$46,$B$34,$B$70,$B$82,$B$94,$B$106,$B$118)</f>
        <v>183.95845399999999</v>
      </c>
      <c r="E82" s="113">
        <f t="shared" si="0"/>
        <v>58.088540999999992</v>
      </c>
    </row>
    <row r="83" spans="1:5" x14ac:dyDescent="0.2">
      <c r="A83" s="2">
        <v>41852</v>
      </c>
      <c r="B83" s="113">
        <v>121.36913199999999</v>
      </c>
      <c r="C83" s="113">
        <f>MIN($B$59,$B$47,$B$35,$B$71,$B$83,$B$95,$B$107,$B$119)</f>
        <v>121.36913199999999</v>
      </c>
      <c r="D83" s="113">
        <f>MAX($B$59,$B$47,$B$35,$B$71,$B$83,$B$95,$B$107,$B$119)</f>
        <v>178.536947</v>
      </c>
      <c r="E83" s="113">
        <f t="shared" si="0"/>
        <v>57.167815000000004</v>
      </c>
    </row>
    <row r="84" spans="1:5" x14ac:dyDescent="0.2">
      <c r="A84" s="2">
        <v>41883</v>
      </c>
      <c r="B84" s="113">
        <v>124.54611800000001</v>
      </c>
      <c r="C84" s="113">
        <f>MIN($B$60,$B$48,$B$36,$B$72,$B$84,$B$96,$B$108,$B$120)</f>
        <v>124.54611800000001</v>
      </c>
      <c r="D84" s="113">
        <f>MAX($B$60,$B$48,$B$36,$B$72,$B$84,$B$96,$B$108,$B$120)</f>
        <v>182.01965100000001</v>
      </c>
      <c r="E84" s="113">
        <f t="shared" si="0"/>
        <v>57.473533000000003</v>
      </c>
    </row>
    <row r="85" spans="1:5" x14ac:dyDescent="0.2">
      <c r="A85" s="2">
        <v>41913</v>
      </c>
      <c r="B85" s="113">
        <v>136.96425400000001</v>
      </c>
      <c r="C85" s="113">
        <f>MIN($B$61,$B$49,$B$37,$B$73,$B$85,$B$97,$B$109,$B$121)</f>
        <v>136.96425400000001</v>
      </c>
      <c r="D85" s="113">
        <f>MAX($B$61,$B$49,$B$37,$B$73,$B$85,$B$97,$B$109,$B$121)</f>
        <v>186.39613399999999</v>
      </c>
      <c r="E85" s="113">
        <f t="shared" si="0"/>
        <v>49.431879999999978</v>
      </c>
    </row>
    <row r="86" spans="1:5" x14ac:dyDescent="0.2">
      <c r="A86" s="2">
        <v>41944</v>
      </c>
      <c r="B86" s="113">
        <v>142.59539599999999</v>
      </c>
      <c r="C86" s="113">
        <f>MIN($B$62,$B$50,$B$38,$B$74,$B$86,$B$98,$B$110,$B$122)</f>
        <v>142.59539599999999</v>
      </c>
      <c r="D86" s="113">
        <f>MAX($B$62,$B$50,$B$38,$B$74,$B$86,$B$98,$B$110,$B$122)</f>
        <v>188.594571</v>
      </c>
      <c r="E86" s="113">
        <f t="shared" si="0"/>
        <v>45.999175000000008</v>
      </c>
    </row>
    <row r="87" spans="1:5" x14ac:dyDescent="0.2">
      <c r="A87" s="2">
        <v>41974</v>
      </c>
      <c r="B87" s="113">
        <v>151.54845399999999</v>
      </c>
      <c r="C87" s="113">
        <f>MIN($B$63,$B$51,$B$39,$B$75,$B$87,$B$99,$B$111,$B$123)</f>
        <v>137.188896</v>
      </c>
      <c r="D87" s="113">
        <f>MAX($B$63,$B$51,$B$39,$B$75,$B$87,$B$99,$B$111,$B$123)</f>
        <v>195.54803699999999</v>
      </c>
      <c r="E87" s="113">
        <f t="shared" si="0"/>
        <v>58.359140999999994</v>
      </c>
    </row>
    <row r="88" spans="1:5" x14ac:dyDescent="0.2">
      <c r="A88" s="2">
        <v>42005</v>
      </c>
      <c r="B88" s="113">
        <v>154.389578</v>
      </c>
      <c r="C88" s="113">
        <f>MIN($B$52,$B$40,$B$28,$B$64,$B$76,$B$88,$B$100,$B$112)</f>
        <v>133.70472699999999</v>
      </c>
      <c r="D88" s="113">
        <f>MAX($B$52,$B$40,$B$28,$B$64,$B$76,$B$88,$B$100,$B$112)</f>
        <v>187.203047</v>
      </c>
      <c r="E88" s="113">
        <f t="shared" si="0"/>
        <v>53.498320000000007</v>
      </c>
    </row>
    <row r="89" spans="1:5" x14ac:dyDescent="0.2">
      <c r="A89" s="2">
        <v>42036</v>
      </c>
      <c r="B89" s="113">
        <v>149.07128700000001</v>
      </c>
      <c r="C89" s="113">
        <f>MIN($B$53,$B$41,$B$29,$B$65,$B$77,$B$89,$B$101,$B$113)</f>
        <v>119.90428300000001</v>
      </c>
      <c r="D89" s="113">
        <f>MAX($B$53,$B$41,$B$29,$B$65,$B$77,$B$89,$B$101,$B$113)</f>
        <v>187.06361799999999</v>
      </c>
      <c r="E89" s="113">
        <f t="shared" si="0"/>
        <v>67.159334999999984</v>
      </c>
    </row>
    <row r="90" spans="1:5" x14ac:dyDescent="0.2">
      <c r="A90" s="2">
        <v>42064</v>
      </c>
      <c r="B90" s="113">
        <v>154.346698</v>
      </c>
      <c r="C90" s="113">
        <f>MIN($B$54,$B$42,$B$30,$B$66,$B$78,$B$90,$B$102,$B$114)</f>
        <v>118.260238</v>
      </c>
      <c r="D90" s="113">
        <f>MAX($B$54,$B$42,$B$30,$B$66,$B$78,$B$90,$B$102,$B$114)</f>
        <v>195.37981099999999</v>
      </c>
      <c r="E90" s="113">
        <f t="shared" si="0"/>
        <v>77.119572999999988</v>
      </c>
    </row>
    <row r="91" spans="1:5" x14ac:dyDescent="0.2">
      <c r="A91" s="2">
        <v>42095</v>
      </c>
      <c r="B91" s="113">
        <v>167.06340900000001</v>
      </c>
      <c r="C91" s="113">
        <f>MIN($B$55,$B$43,$B$31,$B$67,$B$79,$B$91,$B$103,$B$115)</f>
        <v>128.92501799999999</v>
      </c>
      <c r="D91" s="113">
        <f>MAX($B$55,$B$43,$B$31,$B$67,$B$79,$B$91,$B$103,$B$115)</f>
        <v>202.26539299999999</v>
      </c>
      <c r="E91" s="113">
        <f t="shared" si="0"/>
        <v>73.340374999999995</v>
      </c>
    </row>
    <row r="92" spans="1:5" x14ac:dyDescent="0.2">
      <c r="A92" s="2">
        <v>42125</v>
      </c>
      <c r="B92" s="113">
        <v>172.809335</v>
      </c>
      <c r="C92" s="113">
        <f>MIN($B$56,$B$44,$B$32,$B$68,$B$80,$B$92,$B$104,$B$116)</f>
        <v>136.92056299999999</v>
      </c>
      <c r="D92" s="113">
        <f>MAX($B$56,$B$44,$B$32,$B$68,$B$80,$B$92,$B$104,$B$116)</f>
        <v>203.13744500000001</v>
      </c>
      <c r="E92" s="113">
        <f t="shared" ref="E92:E147" si="1">D92-C92</f>
        <v>66.216882000000027</v>
      </c>
    </row>
    <row r="93" spans="1:5" x14ac:dyDescent="0.2">
      <c r="A93" s="2">
        <v>42156</v>
      </c>
      <c r="B93" s="113">
        <v>166.43659700000001</v>
      </c>
      <c r="C93" s="113">
        <f>MIN($B$57,$B$45,$B$33,$B$69,$B$81,$B$93,$B$105,$B$117)</f>
        <v>133.479434</v>
      </c>
      <c r="D93" s="113">
        <f>MAX($B$57,$B$45,$B$33,$B$69,$B$81,$B$93,$B$105,$B$117)</f>
        <v>197.92399</v>
      </c>
      <c r="E93" s="113">
        <f t="shared" si="1"/>
        <v>64.444556000000006</v>
      </c>
    </row>
    <row r="94" spans="1:5" x14ac:dyDescent="0.2">
      <c r="A94" s="2">
        <v>42186</v>
      </c>
      <c r="B94" s="113">
        <v>157.93807699999999</v>
      </c>
      <c r="C94" s="113">
        <f>MIN($B$58,$B$46,$B$34,$B$70,$B$82,$B$94,$B$106,$B$118)</f>
        <v>125.869913</v>
      </c>
      <c r="D94" s="113">
        <f>MAX($B$58,$B$46,$B$34,$B$70,$B$82,$B$94,$B$106,$B$118)</f>
        <v>183.95845399999999</v>
      </c>
      <c r="E94" s="113">
        <f t="shared" si="1"/>
        <v>58.088540999999992</v>
      </c>
    </row>
    <row r="95" spans="1:5" x14ac:dyDescent="0.2">
      <c r="A95" s="2">
        <v>42217</v>
      </c>
      <c r="B95" s="113">
        <v>155.95185499999999</v>
      </c>
      <c r="C95" s="113">
        <f>MIN($B$59,$B$47,$B$35,$B$71,$B$83,$B$95,$B$107,$B$119)</f>
        <v>121.36913199999999</v>
      </c>
      <c r="D95" s="113">
        <f>MAX($B$59,$B$47,$B$35,$B$71,$B$83,$B$95,$B$107,$B$119)</f>
        <v>178.536947</v>
      </c>
      <c r="E95" s="113">
        <f t="shared" si="1"/>
        <v>57.167815000000004</v>
      </c>
    </row>
    <row r="96" spans="1:5" x14ac:dyDescent="0.2">
      <c r="A96" s="2">
        <v>42248</v>
      </c>
      <c r="B96" s="113">
        <v>162.108619</v>
      </c>
      <c r="C96" s="113">
        <f>MIN($B$60,$B$48,$B$36,$B$72,$B$84,$B$96,$B$108,$B$120)</f>
        <v>124.54611800000001</v>
      </c>
      <c r="D96" s="113">
        <f>MAX($B$60,$B$48,$B$36,$B$72,$B$84,$B$96,$B$108,$B$120)</f>
        <v>182.01965100000001</v>
      </c>
      <c r="E96" s="113">
        <f t="shared" si="1"/>
        <v>57.473533000000003</v>
      </c>
    </row>
    <row r="97" spans="1:5" x14ac:dyDescent="0.2">
      <c r="A97" s="2">
        <v>42278</v>
      </c>
      <c r="B97" s="113">
        <v>175.587987</v>
      </c>
      <c r="C97" s="113">
        <f>MIN($B$61,$B$49,$B$37,$B$73,$B$85,$B$97,$B$109,$B$121)</f>
        <v>136.96425400000001</v>
      </c>
      <c r="D97" s="113">
        <f>MAX($B$61,$B$49,$B$37,$B$73,$B$85,$B$97,$B$109,$B$121)</f>
        <v>186.39613399999999</v>
      </c>
      <c r="E97" s="113">
        <f t="shared" si="1"/>
        <v>49.431879999999978</v>
      </c>
    </row>
    <row r="98" spans="1:5" x14ac:dyDescent="0.2">
      <c r="A98" s="2">
        <v>42309</v>
      </c>
      <c r="B98" s="113">
        <v>188.594571</v>
      </c>
      <c r="C98" s="113">
        <f>MIN($B$62,$B$50,$B$38,$B$74,$B$86,$B$98,$B$110,$B$122)</f>
        <v>142.59539599999999</v>
      </c>
      <c r="D98" s="113">
        <f>MAX($B$62,$B$50,$B$38,$B$74,$B$86,$B$98,$B$110,$B$122)</f>
        <v>188.594571</v>
      </c>
      <c r="E98" s="113">
        <f t="shared" si="1"/>
        <v>45.999175000000008</v>
      </c>
    </row>
    <row r="99" spans="1:5" x14ac:dyDescent="0.2">
      <c r="A99" s="2">
        <v>42339</v>
      </c>
      <c r="B99" s="113">
        <v>195.54803699999999</v>
      </c>
      <c r="C99" s="113">
        <f>MIN($B$63,$B$51,$B$39,$B$75,$B$87,$B$99,$B$111,$B$123)</f>
        <v>137.188896</v>
      </c>
      <c r="D99" s="113">
        <f>MAX($B$63,$B$51,$B$39,$B$75,$B$87,$B$99,$B$111,$B$123)</f>
        <v>195.54803699999999</v>
      </c>
      <c r="E99" s="113">
        <f t="shared" si="1"/>
        <v>58.359140999999994</v>
      </c>
    </row>
    <row r="100" spans="1:5" x14ac:dyDescent="0.2">
      <c r="A100" s="2">
        <v>42370</v>
      </c>
      <c r="B100" s="113">
        <v>187.203047</v>
      </c>
      <c r="C100" s="113">
        <f>MIN($B$52,$B$40,$B$28,$B$64,$B$76,$B$88,$B$100,$B$112)</f>
        <v>133.70472699999999</v>
      </c>
      <c r="D100" s="113">
        <f>MAX($B$52,$B$40,$B$28,$B$64,$B$76,$B$88,$B$100,$B$112)</f>
        <v>187.203047</v>
      </c>
      <c r="E100" s="113">
        <f t="shared" si="1"/>
        <v>53.498320000000007</v>
      </c>
    </row>
    <row r="101" spans="1:5" x14ac:dyDescent="0.2">
      <c r="A101" s="2">
        <v>42401</v>
      </c>
      <c r="B101" s="113">
        <v>187.06361799999999</v>
      </c>
      <c r="C101" s="113">
        <f>MIN($B$53,$B$41,$B$29,$B$65,$B$77,$B$89,$B$101,$B$113)</f>
        <v>119.90428300000001</v>
      </c>
      <c r="D101" s="113">
        <f>MAX($B$53,$B$41,$B$29,$B$65,$B$77,$B$89,$B$101,$B$113)</f>
        <v>187.06361799999999</v>
      </c>
      <c r="E101" s="113">
        <f t="shared" si="1"/>
        <v>67.159334999999984</v>
      </c>
    </row>
    <row r="102" spans="1:5" x14ac:dyDescent="0.2">
      <c r="A102" s="2">
        <v>42430</v>
      </c>
      <c r="B102" s="113">
        <v>191.55273500000001</v>
      </c>
      <c r="C102" s="113">
        <f>MIN($B$54,$B$42,$B$30,$B$66,$B$78,$B$90,$B$102,$B$114)</f>
        <v>118.260238</v>
      </c>
      <c r="D102" s="113">
        <f>MAX($B$54,$B$42,$B$30,$B$66,$B$78,$B$90,$B$102,$B$114)</f>
        <v>195.37981099999999</v>
      </c>
      <c r="E102" s="113">
        <f t="shared" si="1"/>
        <v>77.119572999999988</v>
      </c>
    </row>
    <row r="103" spans="1:5" x14ac:dyDescent="0.2">
      <c r="A103" s="2">
        <v>42461</v>
      </c>
      <c r="B103" s="113">
        <v>193.18521200000001</v>
      </c>
      <c r="C103" s="113">
        <f>MIN($B$55,$B$43,$B$31,$B$67,$B$79,$B$91,$B$103,$B$115)</f>
        <v>128.92501799999999</v>
      </c>
      <c r="D103" s="113">
        <f>MAX($B$55,$B$43,$B$31,$B$67,$B$79,$B$91,$B$103,$B$115)</f>
        <v>202.26539299999999</v>
      </c>
      <c r="E103" s="113">
        <f t="shared" si="1"/>
        <v>73.340374999999995</v>
      </c>
    </row>
    <row r="104" spans="1:5" x14ac:dyDescent="0.2">
      <c r="A104" s="2">
        <v>42491</v>
      </c>
      <c r="B104" s="113">
        <v>192.41693000000001</v>
      </c>
      <c r="C104" s="113">
        <f>MIN($B$56,$B$44,$B$32,$B$68,$B$80,$B$92,$B$104,$B$116)</f>
        <v>136.92056299999999</v>
      </c>
      <c r="D104" s="113">
        <f>MAX($B$56,$B$44,$B$32,$B$68,$B$80,$B$92,$B$104,$B$116)</f>
        <v>203.13744500000001</v>
      </c>
      <c r="E104" s="113">
        <f t="shared" si="1"/>
        <v>66.216882000000027</v>
      </c>
    </row>
    <row r="105" spans="1:5" x14ac:dyDescent="0.2">
      <c r="A105" s="2">
        <v>42522</v>
      </c>
      <c r="B105" s="113">
        <v>182.086476</v>
      </c>
      <c r="C105" s="113">
        <f>MIN($B$57,$B$45,$B$33,$B$69,$B$81,$B$93,$B$105,$B$117)</f>
        <v>133.479434</v>
      </c>
      <c r="D105" s="113">
        <f>MAX($B$57,$B$45,$B$33,$B$69,$B$81,$B$93,$B$105,$B$117)</f>
        <v>197.92399</v>
      </c>
      <c r="E105" s="113">
        <f t="shared" si="1"/>
        <v>64.444556000000006</v>
      </c>
    </row>
    <row r="106" spans="1:5" x14ac:dyDescent="0.2">
      <c r="A106" s="2">
        <v>42552</v>
      </c>
      <c r="B106" s="113">
        <v>168.11860899999999</v>
      </c>
      <c r="C106" s="113">
        <f>MIN($B$58,$B$46,$B$34,$B$70,$B$82,$B$94,$B$106,$B$118)</f>
        <v>125.869913</v>
      </c>
      <c r="D106" s="113">
        <f>MAX($B$58,$B$46,$B$34,$B$70,$B$82,$B$94,$B$106,$B$118)</f>
        <v>183.95845399999999</v>
      </c>
      <c r="E106" s="113">
        <f t="shared" si="1"/>
        <v>58.088540999999992</v>
      </c>
    </row>
    <row r="107" spans="1:5" x14ac:dyDescent="0.2">
      <c r="A107" s="2">
        <v>42583</v>
      </c>
      <c r="B107" s="113">
        <v>158.908174</v>
      </c>
      <c r="C107" s="113">
        <f>MIN($B$59,$B$47,$B$35,$B$71,$B$83,$B$95,$B$107,$B$119)</f>
        <v>121.36913199999999</v>
      </c>
      <c r="D107" s="113">
        <f>MAX($B$59,$B$47,$B$35,$B$71,$B$83,$B$95,$B$107,$B$119)</f>
        <v>178.536947</v>
      </c>
      <c r="E107" s="113">
        <f t="shared" si="1"/>
        <v>57.167815000000004</v>
      </c>
    </row>
    <row r="108" spans="1:5" x14ac:dyDescent="0.2">
      <c r="A108" s="2">
        <v>42614</v>
      </c>
      <c r="B108" s="113">
        <v>156.56690900000001</v>
      </c>
      <c r="C108" s="113">
        <f>MIN($B$60,$B$48,$B$36,$B$72,$B$84,$B$96,$B$108,$B$120)</f>
        <v>124.54611800000001</v>
      </c>
      <c r="D108" s="113">
        <f>MAX($B$60,$B$48,$B$36,$B$72,$B$84,$B$96,$B$108,$B$120)</f>
        <v>182.01965100000001</v>
      </c>
      <c r="E108" s="113">
        <f t="shared" si="1"/>
        <v>57.473533000000003</v>
      </c>
    </row>
    <row r="109" spans="1:5" x14ac:dyDescent="0.2">
      <c r="A109" s="2">
        <v>42644</v>
      </c>
      <c r="B109" s="113">
        <v>160.93226000000001</v>
      </c>
      <c r="C109" s="113">
        <f>MIN($B$61,$B$49,$B$37,$B$73,$B$85,$B$97,$B$109,$B$121)</f>
        <v>136.96425400000001</v>
      </c>
      <c r="D109" s="113">
        <f>MAX($B$61,$B$49,$B$37,$B$73,$B$85,$B$97,$B$109,$B$121)</f>
        <v>186.39613399999999</v>
      </c>
      <c r="E109" s="113">
        <f t="shared" si="1"/>
        <v>49.431879999999978</v>
      </c>
    </row>
    <row r="110" spans="1:5" x14ac:dyDescent="0.2">
      <c r="A110" s="2">
        <v>42675</v>
      </c>
      <c r="B110" s="113">
        <v>170.27655799999999</v>
      </c>
      <c r="C110" s="113">
        <f>MIN($B$62,$B$50,$B$38,$B$74,$B$86,$B$98,$B$110,$B$122)</f>
        <v>142.59539599999999</v>
      </c>
      <c r="D110" s="113">
        <f>MAX($B$62,$B$50,$B$38,$B$74,$B$86,$B$98,$B$110,$B$122)</f>
        <v>188.594571</v>
      </c>
      <c r="E110" s="113">
        <f t="shared" si="1"/>
        <v>45.999175000000008</v>
      </c>
    </row>
    <row r="111" spans="1:5" x14ac:dyDescent="0.2">
      <c r="A111" s="2">
        <v>42705</v>
      </c>
      <c r="B111" s="113">
        <v>162.00901400000001</v>
      </c>
      <c r="C111" s="113">
        <f>MIN($B$63,$B$51,$B$39,$B$75,$B$87,$B$99,$B$111,$B$123)</f>
        <v>137.188896</v>
      </c>
      <c r="D111" s="113">
        <f>MAX($B$63,$B$51,$B$39,$B$75,$B$87,$B$99,$B$111,$B$123)</f>
        <v>195.54803699999999</v>
      </c>
      <c r="E111" s="113">
        <f t="shared" si="1"/>
        <v>58.359140999999994</v>
      </c>
    </row>
    <row r="112" spans="1:5" x14ac:dyDescent="0.2">
      <c r="A112" s="2">
        <v>42736</v>
      </c>
      <c r="B112" s="113">
        <v>156.20704900000001</v>
      </c>
      <c r="C112" s="113">
        <f>MIN($B$52,$B$40,$B$28,$B$64,$B$76,$B$88,$B$100,$B$112)</f>
        <v>133.70472699999999</v>
      </c>
      <c r="D112" s="113">
        <f>MAX($B$52,$B$40,$B$28,$B$64,$B$76,$B$88,$B$100,$B$112)</f>
        <v>187.203047</v>
      </c>
      <c r="E112" s="113">
        <f t="shared" si="1"/>
        <v>53.498320000000007</v>
      </c>
    </row>
    <row r="113" spans="1:5" x14ac:dyDescent="0.2">
      <c r="A113" s="2">
        <v>42767</v>
      </c>
      <c r="B113" s="113">
        <v>160.48021800000001</v>
      </c>
      <c r="C113" s="113">
        <f>MIN($B$53,$B$41,$B$29,$B$65,$B$77,$B$89,$B$101,$B$113)</f>
        <v>119.90428300000001</v>
      </c>
      <c r="D113" s="113">
        <f>MAX($B$53,$B$41,$B$29,$B$65,$B$77,$B$89,$B$101,$B$113)</f>
        <v>187.06361799999999</v>
      </c>
      <c r="E113" s="113">
        <f t="shared" si="1"/>
        <v>67.159334999999984</v>
      </c>
    </row>
    <row r="114" spans="1:5" x14ac:dyDescent="0.2">
      <c r="A114" s="2">
        <v>42795</v>
      </c>
      <c r="B114" s="113">
        <v>161.730985</v>
      </c>
      <c r="C114" s="113">
        <f>MIN($B$54,$B$42,$B$30,$B$66,$B$78,$B$90,$B$102,$B$114)</f>
        <v>118.260238</v>
      </c>
      <c r="D114" s="113">
        <f>MAX($B$54,$B$42,$B$30,$B$66,$B$78,$B$90,$B$102,$B$114)</f>
        <v>195.37981099999999</v>
      </c>
      <c r="E114" s="113">
        <f t="shared" si="1"/>
        <v>77.119572999999988</v>
      </c>
    </row>
    <row r="115" spans="1:5" x14ac:dyDescent="0.2">
      <c r="A115" s="2">
        <v>42826</v>
      </c>
      <c r="B115" s="113">
        <v>163.768969</v>
      </c>
      <c r="C115" s="113">
        <f>MIN($B$55,$B$43,$B$31,$B$67,$B$79,$B$91,$B$103,$B$115)</f>
        <v>128.92501799999999</v>
      </c>
      <c r="D115" s="113">
        <f>MAX($B$55,$B$43,$B$31,$B$67,$B$79,$B$91,$B$103,$B$115)</f>
        <v>202.26539299999999</v>
      </c>
      <c r="E115" s="113">
        <f t="shared" si="1"/>
        <v>73.340374999999995</v>
      </c>
    </row>
    <row r="116" spans="1:5" x14ac:dyDescent="0.2">
      <c r="A116" s="2">
        <v>42856</v>
      </c>
      <c r="B116" s="113">
        <v>162.36142000000001</v>
      </c>
      <c r="C116" s="113">
        <f>MIN($B$56,$B$44,$B$32,$B$68,$B$80,$B$92,$B$104,$B$116)</f>
        <v>136.92056299999999</v>
      </c>
      <c r="D116" s="113">
        <f>MAX($B$56,$B$44,$B$32,$B$68,$B$80,$B$92,$B$104,$B$116)</f>
        <v>203.13744500000001</v>
      </c>
      <c r="E116" s="113">
        <f t="shared" si="1"/>
        <v>66.216882000000027</v>
      </c>
    </row>
    <row r="117" spans="1:5" x14ac:dyDescent="0.2">
      <c r="A117" s="2">
        <v>42887</v>
      </c>
      <c r="B117" s="113">
        <v>157.78437500000001</v>
      </c>
      <c r="C117" s="113">
        <f>MIN($B$57,$B$45,$B$33,$B$69,$B$81,$B$93,$B$105,$B$117)</f>
        <v>133.479434</v>
      </c>
      <c r="D117" s="113">
        <f>MAX($B$57,$B$45,$B$33,$B$69,$B$81,$B$93,$B$105,$B$117)</f>
        <v>197.92399</v>
      </c>
      <c r="E117" s="113">
        <f t="shared" si="1"/>
        <v>64.444556000000006</v>
      </c>
    </row>
    <row r="118" spans="1:5" x14ac:dyDescent="0.2">
      <c r="A118" s="2">
        <v>42917</v>
      </c>
      <c r="B118" s="113">
        <v>145.43485000000001</v>
      </c>
      <c r="C118" s="113">
        <f>MIN($B$58,$B$46,$B$34,$B$70,$B$82,$B$94,$B$106,$B$118)</f>
        <v>125.869913</v>
      </c>
      <c r="D118" s="113">
        <f>MAX($B$58,$B$46,$B$34,$B$70,$B$82,$B$94,$B$106,$B$118)</f>
        <v>183.95845399999999</v>
      </c>
      <c r="E118" s="113">
        <f t="shared" si="1"/>
        <v>58.088540999999992</v>
      </c>
    </row>
    <row r="119" spans="1:5" x14ac:dyDescent="0.2">
      <c r="A119" s="2">
        <v>42948</v>
      </c>
      <c r="B119" s="113">
        <v>141.770792</v>
      </c>
      <c r="C119" s="113">
        <f>MIN($B$59,$B$47,$B$35,$B$71,$B$83,$B$95,$B$107,$B$119)</f>
        <v>121.36913199999999</v>
      </c>
      <c r="D119" s="113">
        <f>MAX($B$59,$B$47,$B$35,$B$71,$B$83,$B$95,$B$107,$B$119)</f>
        <v>178.536947</v>
      </c>
      <c r="E119" s="113">
        <f t="shared" si="1"/>
        <v>57.167815000000004</v>
      </c>
    </row>
    <row r="120" spans="1:5" x14ac:dyDescent="0.2">
      <c r="A120" s="2">
        <v>42979</v>
      </c>
      <c r="B120" s="113">
        <v>139.36282</v>
      </c>
      <c r="C120" s="113">
        <f>MIN($B$60,$B$48,$B$36,$B$72,$B$84,$B$96,$B$108,$B$120)</f>
        <v>124.54611800000001</v>
      </c>
      <c r="D120" s="113">
        <f>MAX($B$60,$B$48,$B$36,$B$72,$B$84,$B$96,$B$108,$B$120)</f>
        <v>182.01965100000001</v>
      </c>
      <c r="E120" s="113">
        <f t="shared" si="1"/>
        <v>57.473533000000003</v>
      </c>
    </row>
    <row r="121" spans="1:5" x14ac:dyDescent="0.2">
      <c r="A121" s="2">
        <v>43009</v>
      </c>
      <c r="B121" s="113">
        <v>141.242144</v>
      </c>
      <c r="C121" s="113">
        <f>MIN($B$61,$B$49,$B$37,$B$73,$B$85,$B$97,$B$109,$B$121)</f>
        <v>136.96425400000001</v>
      </c>
      <c r="D121" s="113">
        <f>MAX($B$61,$B$49,$B$37,$B$73,$B$85,$B$97,$B$109,$B$121)</f>
        <v>186.39613399999999</v>
      </c>
      <c r="E121" s="113">
        <f t="shared" si="1"/>
        <v>49.431879999999978</v>
      </c>
    </row>
    <row r="122" spans="1:5" x14ac:dyDescent="0.2">
      <c r="A122" s="2">
        <v>43040</v>
      </c>
      <c r="B122" s="113">
        <v>143.24569199999999</v>
      </c>
      <c r="C122" s="113">
        <f>MIN($B$62,$B$50,$B$38,$B$74,$B$86,$B$98,$B$110,$B$122)</f>
        <v>142.59539599999999</v>
      </c>
      <c r="D122" s="113">
        <f>MAX($B$62,$B$50,$B$38,$B$74,$B$86,$B$98,$B$110,$B$122)</f>
        <v>188.594571</v>
      </c>
      <c r="E122" s="113">
        <f t="shared" si="1"/>
        <v>45.999175000000008</v>
      </c>
    </row>
    <row r="123" spans="1:5" x14ac:dyDescent="0.2">
      <c r="A123" s="2">
        <v>43070</v>
      </c>
      <c r="B123" s="113">
        <v>137.188896</v>
      </c>
      <c r="C123" s="113">
        <f>MIN($B$63,$B$51,$B$39,$B$75,$B$87,$B$99,$B$111,$B$123)</f>
        <v>137.188896</v>
      </c>
      <c r="D123" s="113">
        <f>MAX($B$63,$B$51,$B$39,$B$75,$B$87,$B$99,$B$111,$B$123)</f>
        <v>195.54803699999999</v>
      </c>
      <c r="E123" s="113">
        <f t="shared" si="1"/>
        <v>58.359140999999994</v>
      </c>
    </row>
    <row r="124" spans="1:5" x14ac:dyDescent="0.2">
      <c r="A124" s="2">
        <v>43101</v>
      </c>
      <c r="B124" s="113">
        <v>123.49857799999999</v>
      </c>
      <c r="C124" s="113">
        <f>MIN($B$52,$B$40,$B$28,$B$64,$B$76,$B$88,$B$100,$B$112)</f>
        <v>133.70472699999999</v>
      </c>
      <c r="D124" s="113">
        <f>MAX($B$52,$B$40,$B$28,$B$64,$B$76,$B$88,$B$100,$B$112)</f>
        <v>187.203047</v>
      </c>
      <c r="E124" s="113">
        <f t="shared" si="1"/>
        <v>53.498320000000007</v>
      </c>
    </row>
    <row r="125" spans="1:5" x14ac:dyDescent="0.2">
      <c r="A125" s="2">
        <v>43132</v>
      </c>
      <c r="B125" s="113">
        <v>121.02589999999999</v>
      </c>
      <c r="C125" s="113">
        <f>MIN($B$53,$B$41,$B$29,$B$65,$B$77,$B$89,$B$101,$B$113)</f>
        <v>119.90428300000001</v>
      </c>
      <c r="D125" s="113">
        <f>MAX($B$53,$B$41,$B$29,$B$65,$B$77,$B$89,$B$101,$B$113)</f>
        <v>187.06361799999999</v>
      </c>
      <c r="E125" s="113">
        <f t="shared" si="1"/>
        <v>67.159334999999984</v>
      </c>
    </row>
    <row r="126" spans="1:5" x14ac:dyDescent="0.2">
      <c r="A126" s="2">
        <v>43160</v>
      </c>
      <c r="B126" s="113">
        <v>126.63930000000001</v>
      </c>
      <c r="C126" s="113">
        <f>MIN($B$54,$B$42,$B$30,$B$66,$B$78,$B$90,$B$102,$B$114)</f>
        <v>118.260238</v>
      </c>
      <c r="D126" s="113">
        <f>MAX($B$54,$B$42,$B$30,$B$66,$B$78,$B$90,$B$102,$B$114)</f>
        <v>195.37981099999999</v>
      </c>
      <c r="E126" s="113">
        <f t="shared" si="1"/>
        <v>77.119572999999988</v>
      </c>
    </row>
    <row r="127" spans="1:5" x14ac:dyDescent="0.2">
      <c r="A127" s="2">
        <v>43191</v>
      </c>
      <c r="B127" s="113">
        <v>127.33069999999999</v>
      </c>
      <c r="C127" s="113">
        <f>MIN($B$55,$B$43,$B$31,$B$67,$B$79,$B$91,$B$103,$B$115)</f>
        <v>128.92501799999999</v>
      </c>
      <c r="D127" s="113">
        <f>MAX($B$55,$B$43,$B$31,$B$67,$B$79,$B$91,$B$103,$B$115)</f>
        <v>202.26539299999999</v>
      </c>
      <c r="E127" s="113">
        <f t="shared" si="1"/>
        <v>73.340374999999995</v>
      </c>
    </row>
    <row r="128" spans="1:5" x14ac:dyDescent="0.2">
      <c r="A128" s="2">
        <v>43221</v>
      </c>
      <c r="B128" s="113">
        <v>128.874</v>
      </c>
      <c r="C128" s="113">
        <f>MIN($B$56,$B$44,$B$32,$B$68,$B$80,$B$92,$B$104,$B$116)</f>
        <v>136.92056299999999</v>
      </c>
      <c r="D128" s="113">
        <f>MAX($B$56,$B$44,$B$32,$B$68,$B$80,$B$92,$B$104,$B$116)</f>
        <v>203.13744500000001</v>
      </c>
      <c r="E128" s="113">
        <f t="shared" si="1"/>
        <v>66.216882000000027</v>
      </c>
    </row>
    <row r="129" spans="1:5" x14ac:dyDescent="0.2">
      <c r="A129" s="2">
        <v>43252</v>
      </c>
      <c r="B129" s="113">
        <v>123.9235</v>
      </c>
      <c r="C129" s="113">
        <f>MIN($B$57,$B$45,$B$33,$B$69,$B$81,$B$93,$B$105,$B$117)</f>
        <v>133.479434</v>
      </c>
      <c r="D129" s="113">
        <f>MAX($B$57,$B$45,$B$33,$B$69,$B$81,$B$93,$B$105,$B$117)</f>
        <v>197.92399</v>
      </c>
      <c r="E129" s="113">
        <f t="shared" si="1"/>
        <v>64.444556000000006</v>
      </c>
    </row>
    <row r="130" spans="1:5" x14ac:dyDescent="0.2">
      <c r="A130" s="2">
        <v>43282</v>
      </c>
      <c r="B130" s="113">
        <v>116.66289999999999</v>
      </c>
      <c r="C130" s="113">
        <f>MIN($B$58,$B$46,$B$34,$B$70,$B$82,$B$94,$B$106,$B$118)</f>
        <v>125.869913</v>
      </c>
      <c r="D130" s="113">
        <f>MAX($B$58,$B$46,$B$34,$B$70,$B$82,$B$94,$B$106,$B$118)</f>
        <v>183.95845399999999</v>
      </c>
      <c r="E130" s="113">
        <f t="shared" si="1"/>
        <v>58.088540999999992</v>
      </c>
    </row>
    <row r="131" spans="1:5" x14ac:dyDescent="0.2">
      <c r="A131" s="2">
        <v>43313</v>
      </c>
      <c r="B131" s="113">
        <v>112.9676</v>
      </c>
      <c r="C131" s="113">
        <f>MIN($B$59,$B$47,$B$35,$B$71,$B$83,$B$95,$B$107,$B$119)</f>
        <v>121.36913199999999</v>
      </c>
      <c r="D131" s="113">
        <f>MAX($B$59,$B$47,$B$35,$B$71,$B$83,$B$95,$B$107,$B$119)</f>
        <v>178.536947</v>
      </c>
      <c r="E131" s="113">
        <f t="shared" si="1"/>
        <v>57.167815000000004</v>
      </c>
    </row>
    <row r="132" spans="1:5" x14ac:dyDescent="0.2">
      <c r="A132" s="2">
        <v>43344</v>
      </c>
      <c r="B132" s="113">
        <v>111.5352</v>
      </c>
      <c r="C132" s="113">
        <f>MIN($B$60,$B$48,$B$36,$B$72,$B$84,$B$96,$B$108,$B$120)</f>
        <v>124.54611800000001</v>
      </c>
      <c r="D132" s="113">
        <f>MAX($B$60,$B$48,$B$36,$B$72,$B$84,$B$96,$B$108,$B$120)</f>
        <v>182.01965100000001</v>
      </c>
      <c r="E132" s="113">
        <f t="shared" si="1"/>
        <v>57.473533000000003</v>
      </c>
    </row>
    <row r="133" spans="1:5" x14ac:dyDescent="0.2">
      <c r="A133" s="2">
        <v>43374</v>
      </c>
      <c r="B133" s="113">
        <v>116.6255</v>
      </c>
      <c r="C133" s="113">
        <f>MIN($B$61,$B$49,$B$37,$B$73,$B$85,$B$97,$B$109,$B$121)</f>
        <v>136.96425400000001</v>
      </c>
      <c r="D133" s="113">
        <f>MAX($B$61,$B$49,$B$37,$B$73,$B$85,$B$97,$B$109,$B$121)</f>
        <v>186.39613399999999</v>
      </c>
      <c r="E133" s="113">
        <f t="shared" si="1"/>
        <v>49.431879999999978</v>
      </c>
    </row>
    <row r="134" spans="1:5" x14ac:dyDescent="0.2">
      <c r="A134" s="2">
        <v>43405</v>
      </c>
      <c r="B134" s="113">
        <v>121.88590000000001</v>
      </c>
      <c r="C134" s="113">
        <f>MIN($B$62,$B$50,$B$38,$B$74,$B$86,$B$98,$B$110,$B$122)</f>
        <v>142.59539599999999</v>
      </c>
      <c r="D134" s="113">
        <f>MAX($B$62,$B$50,$B$38,$B$74,$B$86,$B$98,$B$110,$B$122)</f>
        <v>188.594571</v>
      </c>
      <c r="E134" s="113">
        <f t="shared" si="1"/>
        <v>45.999175000000008</v>
      </c>
    </row>
    <row r="135" spans="1:5" x14ac:dyDescent="0.2">
      <c r="A135" s="2">
        <v>43435</v>
      </c>
      <c r="B135" s="113">
        <v>119.81610000000001</v>
      </c>
      <c r="C135" s="113">
        <f>MIN($B$63,$B$51,$B$39,$B$75,$B$87,$B$99,$B$111,$B$123)</f>
        <v>137.188896</v>
      </c>
      <c r="D135" s="113">
        <f>MAX($B$63,$B$51,$B$39,$B$75,$B$87,$B$99,$B$111,$B$123)</f>
        <v>195.54803699999999</v>
      </c>
      <c r="E135" s="113">
        <f t="shared" si="1"/>
        <v>58.359140999999994</v>
      </c>
    </row>
    <row r="136" spans="1:5" x14ac:dyDescent="0.2">
      <c r="A136" s="2">
        <v>43466</v>
      </c>
      <c r="B136" s="113">
        <v>115.76179999999999</v>
      </c>
      <c r="C136" s="113">
        <f>MIN($B$52,$B$40,$B$28,$B$64,$B$76,$B$88,$B$100,$B$112)</f>
        <v>133.70472699999999</v>
      </c>
      <c r="D136" s="113">
        <f>MAX($B$52,$B$40,$B$28,$B$64,$B$76,$B$88,$B$100,$B$112)</f>
        <v>187.203047</v>
      </c>
      <c r="E136" s="113">
        <f t="shared" si="1"/>
        <v>53.498320000000007</v>
      </c>
    </row>
    <row r="137" spans="1:5" x14ac:dyDescent="0.2">
      <c r="A137" s="2">
        <v>43497</v>
      </c>
      <c r="B137" s="113">
        <v>113.6219</v>
      </c>
      <c r="C137" s="113">
        <f>MIN($B$53,$B$41,$B$29,$B$65,$B$77,$B$89,$B$101,$B$113)</f>
        <v>119.90428300000001</v>
      </c>
      <c r="D137" s="113">
        <f>MAX($B$53,$B$41,$B$29,$B$65,$B$77,$B$89,$B$101,$B$113)</f>
        <v>187.06361799999999</v>
      </c>
      <c r="E137" s="113">
        <f t="shared" si="1"/>
        <v>67.159334999999984</v>
      </c>
    </row>
    <row r="138" spans="1:5" x14ac:dyDescent="0.2">
      <c r="A138" s="2">
        <v>43525</v>
      </c>
      <c r="B138" s="113">
        <v>119.3723</v>
      </c>
      <c r="C138" s="113">
        <f>MIN($B$54,$B$42,$B$30,$B$66,$B$78,$B$90,$B$102,$B$114)</f>
        <v>118.260238</v>
      </c>
      <c r="D138" s="113">
        <f>MAX($B$54,$B$42,$B$30,$B$66,$B$78,$B$90,$B$102,$B$114)</f>
        <v>195.37981099999999</v>
      </c>
      <c r="E138" s="113">
        <f t="shared" si="1"/>
        <v>77.119572999999988</v>
      </c>
    </row>
    <row r="139" spans="1:5" x14ac:dyDescent="0.2">
      <c r="A139" s="2">
        <v>43556</v>
      </c>
      <c r="B139" s="113">
        <v>120.1866</v>
      </c>
      <c r="C139" s="113">
        <f>MIN($B$55,$B$43,$B$31,$B$67,$B$79,$B$91,$B$103,$B$115)</f>
        <v>128.92501799999999</v>
      </c>
      <c r="D139" s="113">
        <f>MAX($B$55,$B$43,$B$31,$B$67,$B$79,$B$91,$B$103,$B$115)</f>
        <v>202.26539299999999</v>
      </c>
      <c r="E139" s="113">
        <f t="shared" si="1"/>
        <v>73.340374999999995</v>
      </c>
    </row>
    <row r="140" spans="1:5" x14ac:dyDescent="0.2">
      <c r="A140" s="2">
        <v>43586</v>
      </c>
      <c r="B140" s="113">
        <v>121.8164</v>
      </c>
      <c r="C140" s="113">
        <f>MIN($B$56,$B$44,$B$32,$B$68,$B$80,$B$92,$B$104,$B$116)</f>
        <v>136.92056299999999</v>
      </c>
      <c r="D140" s="113">
        <f>MAX($B$56,$B$44,$B$32,$B$68,$B$80,$B$92,$B$104,$B$116)</f>
        <v>203.13744500000001</v>
      </c>
      <c r="E140" s="113">
        <f t="shared" si="1"/>
        <v>66.216882000000027</v>
      </c>
    </row>
    <row r="141" spans="1:5" x14ac:dyDescent="0.2">
      <c r="A141" s="2">
        <v>43617</v>
      </c>
      <c r="B141" s="113">
        <v>116.7619</v>
      </c>
      <c r="C141" s="113">
        <f>MIN($B$57,$B$45,$B$33,$B$69,$B$81,$B$93,$B$105,$B$117)</f>
        <v>133.479434</v>
      </c>
      <c r="D141" s="113">
        <f>MAX($B$57,$B$45,$B$33,$B$69,$B$81,$B$93,$B$105,$B$117)</f>
        <v>197.92399</v>
      </c>
      <c r="E141" s="113">
        <f t="shared" si="1"/>
        <v>64.444556000000006</v>
      </c>
    </row>
    <row r="142" spans="1:5" x14ac:dyDescent="0.2">
      <c r="A142" s="2">
        <v>43647</v>
      </c>
      <c r="B142" s="113">
        <v>114.1996</v>
      </c>
      <c r="C142" s="113">
        <f>MIN($B$58,$B$46,$B$34,$B$70,$B$82,$B$94,$B$106,$B$118)</f>
        <v>125.869913</v>
      </c>
      <c r="D142" s="113">
        <f>MAX($B$58,$B$46,$B$34,$B$70,$B$82,$B$94,$B$106,$B$118)</f>
        <v>183.95845399999999</v>
      </c>
      <c r="E142" s="113">
        <f t="shared" si="1"/>
        <v>58.088540999999992</v>
      </c>
    </row>
    <row r="143" spans="1:5" x14ac:dyDescent="0.2">
      <c r="A143" s="2">
        <v>43678</v>
      </c>
      <c r="B143" s="113">
        <v>112.4084</v>
      </c>
      <c r="C143" s="113">
        <f>MIN($B$59,$B$47,$B$35,$B$71,$B$83,$B$95,$B$107,$B$119)</f>
        <v>121.36913199999999</v>
      </c>
      <c r="D143" s="113">
        <f>MAX($B$59,$B$47,$B$35,$B$71,$B$83,$B$95,$B$107,$B$119)</f>
        <v>178.536947</v>
      </c>
      <c r="E143" s="113">
        <f t="shared" si="1"/>
        <v>57.167815000000004</v>
      </c>
    </row>
    <row r="144" spans="1:5" x14ac:dyDescent="0.2">
      <c r="A144" s="2">
        <v>43709</v>
      </c>
      <c r="B144" s="113">
        <v>110.8848</v>
      </c>
      <c r="C144" s="113">
        <f>MIN($B$60,$B$48,$B$36,$B$72,$B$84,$B$96,$B$108,$B$120)</f>
        <v>124.54611800000001</v>
      </c>
      <c r="D144" s="113">
        <f>MAX($B$60,$B$48,$B$36,$B$72,$B$84,$B$96,$B$108,$B$120)</f>
        <v>182.01965100000001</v>
      </c>
      <c r="E144" s="113">
        <f t="shared" si="1"/>
        <v>57.473533000000003</v>
      </c>
    </row>
    <row r="145" spans="1:6" x14ac:dyDescent="0.2">
      <c r="A145" s="2">
        <v>43739</v>
      </c>
      <c r="B145" s="113">
        <v>115.889</v>
      </c>
      <c r="C145" s="113">
        <f>MIN($B$61,$B$49,$B$37,$B$73,$B$85,$B$97,$B$109,$B$121)</f>
        <v>136.96425400000001</v>
      </c>
      <c r="D145" s="113">
        <f>MAX($B$61,$B$49,$B$37,$B$73,$B$85,$B$97,$B$109,$B$121)</f>
        <v>186.39613399999999</v>
      </c>
      <c r="E145" s="113">
        <f t="shared" si="1"/>
        <v>49.431879999999978</v>
      </c>
    </row>
    <row r="146" spans="1:6" x14ac:dyDescent="0.2">
      <c r="A146" s="2">
        <v>43770</v>
      </c>
      <c r="B146" s="113">
        <v>121.06789999999999</v>
      </c>
      <c r="C146" s="113">
        <f>MIN($B$62,$B$50,$B$38,$B$74,$B$86,$B$98,$B$110,$B$122)</f>
        <v>142.59539599999999</v>
      </c>
      <c r="D146" s="113">
        <f>MAX($B$62,$B$50,$B$38,$B$74,$B$86,$B$98,$B$110,$B$122)</f>
        <v>188.594571</v>
      </c>
      <c r="E146" s="113">
        <f t="shared" si="1"/>
        <v>45.999175000000008</v>
      </c>
    </row>
    <row r="147" spans="1:6" x14ac:dyDescent="0.2">
      <c r="A147" s="84">
        <v>43800</v>
      </c>
      <c r="B147" s="114">
        <v>120.42140000000001</v>
      </c>
      <c r="C147" s="114">
        <f>MIN($B$63,$B$51,$B$39,$B$75,$B$87,$B$99,$B$111,$B$123)</f>
        <v>137.188896</v>
      </c>
      <c r="D147" s="114">
        <f>MAX($B$63,$B$51,$B$39,$B$75,$B$87,$B$99,$B$111,$B$123)</f>
        <v>195.54803699999999</v>
      </c>
      <c r="E147" s="114">
        <f t="shared" si="1"/>
        <v>58.359140999999994</v>
      </c>
    </row>
    <row r="148" spans="1:6" x14ac:dyDescent="0.2">
      <c r="A148" t="s">
        <v>360</v>
      </c>
    </row>
    <row r="149" spans="1:6" x14ac:dyDescent="0.2">
      <c r="A149" t="s">
        <v>397</v>
      </c>
    </row>
    <row r="151" spans="1:6" x14ac:dyDescent="0.2">
      <c r="A151" s="5"/>
      <c r="B151" s="6" t="s">
        <v>0</v>
      </c>
      <c r="F151" s="10"/>
    </row>
    <row r="152" spans="1:6" x14ac:dyDescent="0.2">
      <c r="A152" s="3">
        <v>99</v>
      </c>
      <c r="B152">
        <v>0</v>
      </c>
      <c r="F152" s="10"/>
    </row>
    <row r="153" spans="1:6" x14ac:dyDescent="0.2">
      <c r="A153" s="3">
        <v>99</v>
      </c>
      <c r="B153">
        <v>1</v>
      </c>
      <c r="F153" s="10"/>
    </row>
    <row r="154" spans="1:6" x14ac:dyDescent="0.2">
      <c r="F154" s="10"/>
    </row>
    <row r="155" spans="1:6" x14ac:dyDescent="0.2">
      <c r="F155" s="10"/>
    </row>
    <row r="156" spans="1:6" x14ac:dyDescent="0.2">
      <c r="F156" s="10"/>
    </row>
    <row r="157" spans="1:6" x14ac:dyDescent="0.2">
      <c r="A157" s="34"/>
      <c r="F157" s="10"/>
    </row>
    <row r="158" spans="1:6" x14ac:dyDescent="0.2">
      <c r="A158" s="34"/>
      <c r="F158" s="10"/>
    </row>
    <row r="159" spans="1:6" x14ac:dyDescent="0.2">
      <c r="F159" s="10"/>
    </row>
    <row r="160" spans="1:6" x14ac:dyDescent="0.2">
      <c r="F160" s="18"/>
    </row>
  </sheetData>
  <mergeCells count="2">
    <mergeCell ref="C26:E26"/>
    <mergeCell ref="B25:E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8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4" t="s">
        <v>142</v>
      </c>
      <c r="E25" s="214"/>
      <c r="F25" s="214"/>
      <c r="G25" s="214"/>
      <c r="H25" s="214"/>
      <c r="I25" s="47"/>
      <c r="J25" s="214" t="s">
        <v>290</v>
      </c>
      <c r="K25" s="214"/>
      <c r="L25" s="214"/>
      <c r="M25" s="214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139</v>
      </c>
      <c r="D27" s="15">
        <v>3846.8397225999997</v>
      </c>
      <c r="E27" s="15">
        <v>3855.3501448000002</v>
      </c>
      <c r="F27" s="15">
        <v>3777.5863156999999</v>
      </c>
      <c r="G27" s="15">
        <v>3921.7288013000002</v>
      </c>
      <c r="H27" s="15">
        <v>3925.6987945000001</v>
      </c>
      <c r="I27" s="15"/>
      <c r="J27" s="16">
        <f t="shared" ref="J27:M31" si="0">E27-D27</f>
        <v>8.5104222000004484</v>
      </c>
      <c r="K27" s="16">
        <f t="shared" si="0"/>
        <v>-77.763829100000294</v>
      </c>
      <c r="L27" s="16">
        <f t="shared" si="0"/>
        <v>144.14248560000033</v>
      </c>
      <c r="M27" s="16">
        <f t="shared" si="0"/>
        <v>3.9699931999998626</v>
      </c>
    </row>
    <row r="28" spans="2:13" x14ac:dyDescent="0.2">
      <c r="C28" s="14" t="s">
        <v>140</v>
      </c>
      <c r="D28" s="15">
        <v>2702.7609093999999</v>
      </c>
      <c r="E28" s="15">
        <v>2668.6207130000003</v>
      </c>
      <c r="F28" s="15">
        <v>2592.9953226000002</v>
      </c>
      <c r="G28" s="15">
        <v>2635.138246</v>
      </c>
      <c r="H28" s="15">
        <v>2649.4556521</v>
      </c>
      <c r="I28" s="15"/>
      <c r="J28" s="16">
        <f t="shared" si="0"/>
        <v>-34.140196399999695</v>
      </c>
      <c r="K28" s="16">
        <f t="shared" si="0"/>
        <v>-75.625390400000015</v>
      </c>
      <c r="L28" s="16">
        <f t="shared" si="0"/>
        <v>42.142923399999745</v>
      </c>
      <c r="M28" s="16">
        <f t="shared" si="0"/>
        <v>14.317406099999971</v>
      </c>
    </row>
    <row r="29" spans="2:13" x14ac:dyDescent="0.2">
      <c r="C29" s="14" t="s">
        <v>143</v>
      </c>
      <c r="D29" s="15">
        <v>3749.0086538250002</v>
      </c>
      <c r="E29" s="15">
        <v>3755.9789505980002</v>
      </c>
      <c r="F29" s="15">
        <v>3717.0747675449998</v>
      </c>
      <c r="G29" s="15">
        <v>3753.1326852459997</v>
      </c>
      <c r="H29" s="15">
        <v>3773.6700531969996</v>
      </c>
      <c r="I29" s="15"/>
      <c r="J29" s="16">
        <f t="shared" si="0"/>
        <v>6.9702967729999727</v>
      </c>
      <c r="K29" s="16">
        <f t="shared" si="0"/>
        <v>-38.904183053000452</v>
      </c>
      <c r="L29" s="16">
        <f t="shared" si="0"/>
        <v>36.057917700999951</v>
      </c>
      <c r="M29" s="16">
        <f t="shared" si="0"/>
        <v>20.537367950999851</v>
      </c>
    </row>
    <row r="30" spans="2:13" x14ac:dyDescent="0.2">
      <c r="C30" s="14" t="s">
        <v>141</v>
      </c>
      <c r="D30" s="15">
        <v>386.76032619</v>
      </c>
      <c r="E30" s="15">
        <v>382.08851598999996</v>
      </c>
      <c r="F30" s="15">
        <v>378.18351639999997</v>
      </c>
      <c r="G30" s="15">
        <v>390.57873388999997</v>
      </c>
      <c r="H30" s="15">
        <v>397.44733862999999</v>
      </c>
      <c r="I30" s="15"/>
      <c r="J30" s="16">
        <f>E30-D30</f>
        <v>-4.6718102000000385</v>
      </c>
      <c r="K30" s="16">
        <f>F30-E30</f>
        <v>-3.9049995899999885</v>
      </c>
      <c r="L30" s="16">
        <f>G30-F30</f>
        <v>12.395217489999993</v>
      </c>
      <c r="M30" s="16">
        <f>H30-G30</f>
        <v>6.8686047400000234</v>
      </c>
    </row>
    <row r="31" spans="2:13" x14ac:dyDescent="0.2">
      <c r="B31" s="12"/>
      <c r="C31" s="89" t="s">
        <v>95</v>
      </c>
      <c r="D31" s="95">
        <v>10685.369612</v>
      </c>
      <c r="E31" s="95">
        <v>10662.038323999999</v>
      </c>
      <c r="F31" s="95">
        <v>10465.839922000001</v>
      </c>
      <c r="G31" s="95">
        <v>10700.578504999999</v>
      </c>
      <c r="H31" s="95">
        <v>10746.271785999999</v>
      </c>
      <c r="I31" s="95"/>
      <c r="J31" s="94">
        <f t="shared" si="0"/>
        <v>-23.331288000001223</v>
      </c>
      <c r="K31" s="94">
        <f t="shared" si="0"/>
        <v>-196.19840199999817</v>
      </c>
      <c r="L31" s="94">
        <f t="shared" si="0"/>
        <v>234.73858299999847</v>
      </c>
      <c r="M31" s="94">
        <f t="shared" si="0"/>
        <v>45.693280999999843</v>
      </c>
    </row>
    <row r="32" spans="2:13" x14ac:dyDescent="0.2">
      <c r="B32" t="s">
        <v>360</v>
      </c>
      <c r="E32" s="14"/>
      <c r="J32" s="14"/>
      <c r="K32" s="35"/>
      <c r="L32" s="35"/>
      <c r="M32" s="35"/>
    </row>
    <row r="33" spans="2:7" x14ac:dyDescent="0.2">
      <c r="D33" s="14"/>
      <c r="E33" s="17"/>
      <c r="F33" s="17"/>
      <c r="G33" s="17"/>
    </row>
    <row r="35" spans="2:7" x14ac:dyDescent="0.2">
      <c r="B35" s="30" t="s">
        <v>299</v>
      </c>
      <c r="C35" s="30"/>
      <c r="D35" s="30"/>
    </row>
    <row r="36" spans="2:7" x14ac:dyDescent="0.2">
      <c r="B36" s="6"/>
      <c r="C36" s="57" t="s">
        <v>120</v>
      </c>
      <c r="D36" s="57" t="s">
        <v>0</v>
      </c>
    </row>
    <row r="37" spans="2:7" x14ac:dyDescent="0.2">
      <c r="B37" s="2">
        <v>42370</v>
      </c>
      <c r="C37" s="132">
        <v>10735.82944</v>
      </c>
      <c r="D37" s="132" t="e">
        <v>#N/A</v>
      </c>
    </row>
    <row r="38" spans="2:7" x14ac:dyDescent="0.2">
      <c r="B38" s="2">
        <v>42401</v>
      </c>
      <c r="C38" s="132">
        <v>10616.690930000001</v>
      </c>
      <c r="D38" s="132" t="e">
        <v>#N/A</v>
      </c>
    </row>
    <row r="39" spans="2:7" x14ac:dyDescent="0.2">
      <c r="B39" s="2">
        <v>42430</v>
      </c>
      <c r="C39" s="132">
        <v>9593.1623380000001</v>
      </c>
      <c r="D39" s="132" t="e">
        <v>#N/A</v>
      </c>
    </row>
    <row r="40" spans="2:7" x14ac:dyDescent="0.2">
      <c r="B40" s="2">
        <v>42461</v>
      </c>
      <c r="C40" s="132">
        <v>9347.2501539999994</v>
      </c>
      <c r="D40" s="132" t="e">
        <v>#N/A</v>
      </c>
    </row>
    <row r="41" spans="2:7" x14ac:dyDescent="0.2">
      <c r="B41" s="2">
        <v>42491</v>
      </c>
      <c r="C41" s="132">
        <v>9551.1917690000009</v>
      </c>
      <c r="D41" s="132" t="e">
        <v>#N/A</v>
      </c>
    </row>
    <row r="42" spans="2:7" x14ac:dyDescent="0.2">
      <c r="B42" s="2">
        <v>42522</v>
      </c>
      <c r="C42" s="132">
        <v>11387.90897</v>
      </c>
      <c r="D42" s="132" t="e">
        <v>#N/A</v>
      </c>
    </row>
    <row r="43" spans="2:7" x14ac:dyDescent="0.2">
      <c r="B43" s="2">
        <v>42552</v>
      </c>
      <c r="C43" s="132">
        <v>12410.94657</v>
      </c>
      <c r="D43" s="132" t="e">
        <v>#N/A</v>
      </c>
    </row>
    <row r="44" spans="2:7" x14ac:dyDescent="0.2">
      <c r="B44" s="2">
        <v>42583</v>
      </c>
      <c r="C44" s="132">
        <v>12705.331759999999</v>
      </c>
      <c r="D44" s="132" t="e">
        <v>#N/A</v>
      </c>
    </row>
    <row r="45" spans="2:7" x14ac:dyDescent="0.2">
      <c r="B45" s="2">
        <v>42614</v>
      </c>
      <c r="C45" s="132">
        <v>11613.767389999999</v>
      </c>
      <c r="D45" s="132" t="e">
        <v>#N/A</v>
      </c>
    </row>
    <row r="46" spans="2:7" x14ac:dyDescent="0.2">
      <c r="B46" s="2">
        <v>42644</v>
      </c>
      <c r="C46" s="132">
        <v>9936.4685769999996</v>
      </c>
      <c r="D46" s="132" t="e">
        <v>#N/A</v>
      </c>
    </row>
    <row r="47" spans="2:7" x14ac:dyDescent="0.2">
      <c r="B47" s="2">
        <v>42675</v>
      </c>
      <c r="C47" s="132">
        <v>9619.5098940000007</v>
      </c>
      <c r="D47" s="132" t="e">
        <v>#N/A</v>
      </c>
    </row>
    <row r="48" spans="2:7" x14ac:dyDescent="0.2">
      <c r="B48" s="2">
        <v>42705</v>
      </c>
      <c r="C48" s="132">
        <v>10401.55011</v>
      </c>
      <c r="D48" s="132" t="e">
        <v>#N/A</v>
      </c>
    </row>
    <row r="49" spans="2:4" x14ac:dyDescent="0.2">
      <c r="B49" s="2">
        <v>42736</v>
      </c>
      <c r="C49" s="132">
        <v>10551.21667</v>
      </c>
      <c r="D49" s="132" t="e">
        <v>#N/A</v>
      </c>
    </row>
    <row r="50" spans="2:4" x14ac:dyDescent="0.2">
      <c r="B50" s="2">
        <v>42767</v>
      </c>
      <c r="C50" s="132">
        <v>10157.489932</v>
      </c>
      <c r="D50" s="132" t="e">
        <v>#N/A</v>
      </c>
    </row>
    <row r="51" spans="2:4" x14ac:dyDescent="0.2">
      <c r="B51" s="2">
        <v>42795</v>
      </c>
      <c r="C51" s="132">
        <v>9689.7863250000009</v>
      </c>
      <c r="D51" s="132" t="e">
        <v>#N/A</v>
      </c>
    </row>
    <row r="52" spans="2:4" x14ac:dyDescent="0.2">
      <c r="B52" s="2">
        <v>42826</v>
      </c>
      <c r="C52" s="132">
        <v>9343.926935200001</v>
      </c>
      <c r="D52" s="132" t="e">
        <v>#N/A</v>
      </c>
    </row>
    <row r="53" spans="2:4" x14ac:dyDescent="0.2">
      <c r="B53" s="2">
        <v>42856</v>
      </c>
      <c r="C53" s="132">
        <v>9704.4951149999997</v>
      </c>
      <c r="D53" s="132" t="e">
        <v>#N/A</v>
      </c>
    </row>
    <row r="54" spans="2:4" x14ac:dyDescent="0.2">
      <c r="B54" s="2">
        <v>42887</v>
      </c>
      <c r="C54" s="132">
        <v>11193.902983</v>
      </c>
      <c r="D54" s="132" t="e">
        <v>#N/A</v>
      </c>
    </row>
    <row r="55" spans="2:4" x14ac:dyDescent="0.2">
      <c r="B55" s="2">
        <v>42917</v>
      </c>
      <c r="C55" s="132">
        <v>12085.634912</v>
      </c>
      <c r="D55" s="132" t="e">
        <v>#N/A</v>
      </c>
    </row>
    <row r="56" spans="2:4" x14ac:dyDescent="0.2">
      <c r="B56" s="2">
        <v>42948</v>
      </c>
      <c r="C56" s="132">
        <v>11897.403776000001</v>
      </c>
      <c r="D56" s="132" t="e">
        <v>#N/A</v>
      </c>
    </row>
    <row r="57" spans="2:4" x14ac:dyDescent="0.2">
      <c r="B57" s="2">
        <v>42979</v>
      </c>
      <c r="C57" s="132">
        <v>10989.71005</v>
      </c>
      <c r="D57" s="132" t="e">
        <v>#N/A</v>
      </c>
    </row>
    <row r="58" spans="2:4" x14ac:dyDescent="0.2">
      <c r="B58" s="2">
        <v>43009</v>
      </c>
      <c r="C58" s="132">
        <v>9905.1657333000003</v>
      </c>
      <c r="D58" s="132" t="e">
        <v>#N/A</v>
      </c>
    </row>
    <row r="59" spans="2:4" x14ac:dyDescent="0.2">
      <c r="B59" s="2">
        <v>43040</v>
      </c>
      <c r="C59" s="132">
        <v>9697.8844439999993</v>
      </c>
      <c r="D59" s="132" t="e">
        <v>#N/A</v>
      </c>
    </row>
    <row r="60" spans="2:4" x14ac:dyDescent="0.2">
      <c r="B60" s="2">
        <v>43070</v>
      </c>
      <c r="C60" s="132">
        <v>10323.043313</v>
      </c>
      <c r="D60" s="132" t="e">
        <v>#N/A</v>
      </c>
    </row>
    <row r="61" spans="2:4" x14ac:dyDescent="0.2">
      <c r="B61" s="2">
        <v>43101</v>
      </c>
      <c r="C61" s="132">
        <v>11365.116338</v>
      </c>
      <c r="D61" s="132" t="e">
        <v>#N/A</v>
      </c>
    </row>
    <row r="62" spans="2:4" x14ac:dyDescent="0.2">
      <c r="B62" s="2">
        <v>43132</v>
      </c>
      <c r="C62" s="132">
        <v>10754.504556</v>
      </c>
      <c r="D62" s="132" t="e">
        <v>#N/A</v>
      </c>
    </row>
    <row r="63" spans="2:4" x14ac:dyDescent="0.2">
      <c r="B63" s="2">
        <v>43160</v>
      </c>
      <c r="C63" s="132">
        <v>9892.3391684999988</v>
      </c>
      <c r="D63" s="132">
        <v>9892.3391684999988</v>
      </c>
    </row>
    <row r="64" spans="2:4" x14ac:dyDescent="0.2">
      <c r="B64" s="2">
        <v>43191</v>
      </c>
      <c r="C64" s="132" t="e">
        <v>#N/A</v>
      </c>
      <c r="D64" s="132">
        <v>9494.4609999999993</v>
      </c>
    </row>
    <row r="65" spans="2:4" x14ac:dyDescent="0.2">
      <c r="B65" s="2">
        <v>43221</v>
      </c>
      <c r="C65" s="132" t="e">
        <v>#N/A</v>
      </c>
      <c r="D65" s="132">
        <v>9906.3970000000008</v>
      </c>
    </row>
    <row r="66" spans="2:4" x14ac:dyDescent="0.2">
      <c r="B66" s="2">
        <v>43252</v>
      </c>
      <c r="C66" s="132" t="e">
        <v>#N/A</v>
      </c>
      <c r="D66" s="132">
        <v>11360.14</v>
      </c>
    </row>
    <row r="67" spans="2:4" x14ac:dyDescent="0.2">
      <c r="B67" s="2">
        <v>43282</v>
      </c>
      <c r="C67" s="132" t="e">
        <v>#N/A</v>
      </c>
      <c r="D67" s="132">
        <v>12141.71</v>
      </c>
    </row>
    <row r="68" spans="2:4" x14ac:dyDescent="0.2">
      <c r="B68" s="2">
        <v>43313</v>
      </c>
      <c r="C68" s="132" t="e">
        <v>#N/A</v>
      </c>
      <c r="D68" s="132">
        <v>12244.6</v>
      </c>
    </row>
    <row r="69" spans="2:4" x14ac:dyDescent="0.2">
      <c r="B69" s="2">
        <v>43344</v>
      </c>
      <c r="C69" s="132" t="e">
        <v>#N/A</v>
      </c>
      <c r="D69" s="132">
        <v>11131.9</v>
      </c>
    </row>
    <row r="70" spans="2:4" x14ac:dyDescent="0.2">
      <c r="B70" s="2">
        <v>43374</v>
      </c>
      <c r="C70" s="132" t="e">
        <v>#N/A</v>
      </c>
      <c r="D70" s="132">
        <v>9986.9090000000015</v>
      </c>
    </row>
    <row r="71" spans="2:4" x14ac:dyDescent="0.2">
      <c r="B71" s="2">
        <v>43405</v>
      </c>
      <c r="C71" s="132" t="e">
        <v>#N/A</v>
      </c>
      <c r="D71" s="132">
        <v>9753.6710000000003</v>
      </c>
    </row>
    <row r="72" spans="2:4" x14ac:dyDescent="0.2">
      <c r="B72" s="2">
        <v>43435</v>
      </c>
      <c r="C72" s="132" t="e">
        <v>#N/A</v>
      </c>
      <c r="D72" s="132">
        <v>10346.15</v>
      </c>
    </row>
    <row r="73" spans="2:4" x14ac:dyDescent="0.2">
      <c r="B73" s="2">
        <v>43466</v>
      </c>
      <c r="C73" s="132" t="e">
        <v>#N/A</v>
      </c>
      <c r="D73" s="132">
        <v>11206.42</v>
      </c>
    </row>
    <row r="74" spans="2:4" x14ac:dyDescent="0.2">
      <c r="B74" s="2">
        <v>43497</v>
      </c>
      <c r="C74" s="132" t="e">
        <v>#N/A</v>
      </c>
      <c r="D74" s="132">
        <v>10845.9</v>
      </c>
    </row>
    <row r="75" spans="2:4" x14ac:dyDescent="0.2">
      <c r="B75" s="2">
        <v>43525</v>
      </c>
      <c r="C75" s="132" t="e">
        <v>#N/A</v>
      </c>
      <c r="D75" s="132">
        <v>10018.57</v>
      </c>
    </row>
    <row r="76" spans="2:4" x14ac:dyDescent="0.2">
      <c r="B76" s="2">
        <v>43556</v>
      </c>
      <c r="C76" s="132" t="e">
        <v>#N/A</v>
      </c>
      <c r="D76" s="132">
        <v>9544.3870000000006</v>
      </c>
    </row>
    <row r="77" spans="2:4" x14ac:dyDescent="0.2">
      <c r="B77" s="2">
        <v>43586</v>
      </c>
      <c r="C77" s="132" t="e">
        <v>#N/A</v>
      </c>
      <c r="D77" s="132">
        <v>9944.482</v>
      </c>
    </row>
    <row r="78" spans="2:4" x14ac:dyDescent="0.2">
      <c r="B78" s="2">
        <v>43617</v>
      </c>
      <c r="C78" s="132" t="e">
        <v>#N/A</v>
      </c>
      <c r="D78" s="132">
        <v>11402.36</v>
      </c>
    </row>
    <row r="79" spans="2:4" x14ac:dyDescent="0.2">
      <c r="B79" s="2">
        <v>43647</v>
      </c>
      <c r="C79" s="132" t="e">
        <v>#N/A</v>
      </c>
      <c r="D79" s="132">
        <v>12203.41</v>
      </c>
    </row>
    <row r="80" spans="2:4" x14ac:dyDescent="0.2">
      <c r="B80" s="2">
        <v>43678</v>
      </c>
      <c r="C80" s="132" t="e">
        <v>#N/A</v>
      </c>
      <c r="D80" s="132">
        <v>12315.02</v>
      </c>
    </row>
    <row r="81" spans="2:4" x14ac:dyDescent="0.2">
      <c r="B81" s="2">
        <v>43709</v>
      </c>
      <c r="C81" s="132" t="e">
        <v>#N/A</v>
      </c>
      <c r="D81" s="132">
        <v>11202.74</v>
      </c>
    </row>
    <row r="82" spans="2:4" x14ac:dyDescent="0.2">
      <c r="B82" s="2">
        <v>43739</v>
      </c>
      <c r="C82" s="132" t="e">
        <v>#N/A</v>
      </c>
      <c r="D82" s="132">
        <v>10045.39</v>
      </c>
    </row>
    <row r="83" spans="2:4" x14ac:dyDescent="0.2">
      <c r="B83" s="2">
        <v>43770</v>
      </c>
      <c r="C83" s="132" t="e">
        <v>#N/A</v>
      </c>
      <c r="D83" s="132">
        <v>9802.5290000000005</v>
      </c>
    </row>
    <row r="84" spans="2:4" x14ac:dyDescent="0.2">
      <c r="B84" s="84">
        <v>43800</v>
      </c>
      <c r="C84" s="95" t="e">
        <v>#N/A</v>
      </c>
      <c r="D84" s="95">
        <v>10400.370000000001</v>
      </c>
    </row>
  </sheetData>
  <mergeCells count="2">
    <mergeCell ref="D25:H25"/>
    <mergeCell ref="J25:M25"/>
  </mergeCells>
  <phoneticPr fontId="7" type="noConversion"/>
  <conditionalFormatting sqref="C37:D84">
    <cfRule type="expression" dxfId="3" priority="2" stopIfTrue="1">
      <formula>ISNA(C37)</formula>
    </cfRule>
  </conditionalFormatting>
  <conditionalFormatting sqref="C37:D84">
    <cfRule type="expression" dxfId="2" priority="1" stopIfTrue="1">
      <formula>ISNA(C37)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L185"/>
  <sheetViews>
    <sheetView workbookViewId="0"/>
  </sheetViews>
  <sheetFormatPr defaultRowHeight="12.75" x14ac:dyDescent="0.2"/>
  <cols>
    <col min="2" max="2" width="9.140625" style="7" customWidth="1"/>
    <col min="3" max="3" width="9.140625" style="7"/>
    <col min="5" max="7" width="9.140625" customWidth="1"/>
  </cols>
  <sheetData>
    <row r="1" spans="1:3" x14ac:dyDescent="0.2">
      <c r="B1"/>
      <c r="C1"/>
    </row>
    <row r="2" spans="1:3" ht="15.75" x14ac:dyDescent="0.25">
      <c r="A2" s="63" t="s">
        <v>358</v>
      </c>
      <c r="B2"/>
      <c r="C2"/>
    </row>
    <row r="3" spans="1:3" x14ac:dyDescent="0.2">
      <c r="A3" s="29" t="s">
        <v>32</v>
      </c>
      <c r="B3"/>
      <c r="C3"/>
    </row>
    <row r="4" spans="1:3" x14ac:dyDescent="0.2">
      <c r="B4"/>
      <c r="C4"/>
    </row>
    <row r="5" spans="1:3" x14ac:dyDescent="0.2">
      <c r="B5"/>
      <c r="C5"/>
    </row>
    <row r="6" spans="1:3" x14ac:dyDescent="0.2">
      <c r="B6"/>
      <c r="C6"/>
    </row>
    <row r="7" spans="1:3" x14ac:dyDescent="0.2">
      <c r="B7"/>
      <c r="C7"/>
    </row>
    <row r="8" spans="1:3" x14ac:dyDescent="0.2">
      <c r="B8"/>
      <c r="C8"/>
    </row>
    <row r="9" spans="1:3" x14ac:dyDescent="0.2">
      <c r="B9"/>
      <c r="C9"/>
    </row>
    <row r="10" spans="1:3" x14ac:dyDescent="0.2">
      <c r="B10"/>
      <c r="C10"/>
    </row>
    <row r="11" spans="1:3" x14ac:dyDescent="0.2">
      <c r="B11"/>
      <c r="C11"/>
    </row>
    <row r="12" spans="1:3" x14ac:dyDescent="0.2">
      <c r="B12"/>
      <c r="C12"/>
    </row>
    <row r="13" spans="1:3" x14ac:dyDescent="0.2">
      <c r="B13"/>
      <c r="C13"/>
    </row>
    <row r="14" spans="1:3" x14ac:dyDescent="0.2">
      <c r="B14"/>
      <c r="C14"/>
    </row>
    <row r="15" spans="1:3" x14ac:dyDescent="0.2">
      <c r="B15"/>
      <c r="C15"/>
    </row>
    <row r="16" spans="1:3" x14ac:dyDescent="0.2">
      <c r="B16"/>
      <c r="C16"/>
    </row>
    <row r="17" spans="1:12" x14ac:dyDescent="0.2">
      <c r="B17"/>
      <c r="C17"/>
    </row>
    <row r="18" spans="1:12" x14ac:dyDescent="0.2">
      <c r="B18"/>
      <c r="C18"/>
    </row>
    <row r="19" spans="1:12" x14ac:dyDescent="0.2">
      <c r="B19"/>
      <c r="C19"/>
    </row>
    <row r="20" spans="1:12" x14ac:dyDescent="0.2">
      <c r="B20"/>
      <c r="C20"/>
    </row>
    <row r="21" spans="1:12" x14ac:dyDescent="0.2">
      <c r="B21"/>
      <c r="C21"/>
    </row>
    <row r="22" spans="1:12" x14ac:dyDescent="0.2">
      <c r="B22"/>
      <c r="C22"/>
    </row>
    <row r="23" spans="1:12" x14ac:dyDescent="0.2">
      <c r="B23"/>
      <c r="C23"/>
    </row>
    <row r="24" spans="1:12" x14ac:dyDescent="0.2">
      <c r="B24"/>
      <c r="C24"/>
    </row>
    <row r="25" spans="1:12" x14ac:dyDescent="0.2">
      <c r="A25" s="4"/>
      <c r="B25" s="204" t="s">
        <v>150</v>
      </c>
      <c r="C25" s="204"/>
      <c r="D25" s="4"/>
      <c r="E25" s="4"/>
      <c r="F25" s="4" t="s">
        <v>1</v>
      </c>
      <c r="H25" s="4"/>
      <c r="I25" s="4"/>
      <c r="J25" s="4"/>
      <c r="K25" s="4"/>
      <c r="L25" s="4"/>
    </row>
    <row r="26" spans="1:12" x14ac:dyDescent="0.2">
      <c r="A26" s="4"/>
      <c r="B26" s="204" t="s">
        <v>291</v>
      </c>
      <c r="C26" s="204"/>
      <c r="D26" s="4"/>
      <c r="E26" s="4"/>
      <c r="F26" s="4" t="s">
        <v>16</v>
      </c>
      <c r="G26" s="4" t="s">
        <v>1</v>
      </c>
      <c r="H26" s="4"/>
      <c r="I26" s="4"/>
      <c r="J26" s="4"/>
      <c r="K26" s="4"/>
      <c r="L26" s="4"/>
    </row>
    <row r="27" spans="1:12" x14ac:dyDescent="0.2">
      <c r="A27" s="6" t="s">
        <v>2</v>
      </c>
      <c r="B27" s="6" t="s">
        <v>120</v>
      </c>
      <c r="C27" s="6" t="s">
        <v>0</v>
      </c>
      <c r="D27" s="4"/>
      <c r="E27" s="6" t="s">
        <v>17</v>
      </c>
      <c r="F27" s="6" t="s">
        <v>8</v>
      </c>
      <c r="G27" s="6" t="s">
        <v>15</v>
      </c>
      <c r="H27" s="4"/>
      <c r="I27" s="4"/>
      <c r="J27" s="4"/>
      <c r="K27" s="4"/>
      <c r="L27" s="4"/>
    </row>
    <row r="28" spans="1:12" x14ac:dyDescent="0.2">
      <c r="A28" s="2">
        <v>39083</v>
      </c>
      <c r="B28" s="134">
        <v>10.06</v>
      </c>
      <c r="C28" s="134" t="e">
        <v>#N/A</v>
      </c>
      <c r="E28">
        <v>2006</v>
      </c>
      <c r="F28" s="7">
        <v>10.402749838</v>
      </c>
      <c r="G28" s="36"/>
    </row>
    <row r="29" spans="1:12" x14ac:dyDescent="0.2">
      <c r="A29" s="2">
        <v>39114</v>
      </c>
      <c r="B29" s="134">
        <v>9.89</v>
      </c>
      <c r="C29" s="134" t="e">
        <v>#N/A</v>
      </c>
      <c r="E29">
        <v>2007</v>
      </c>
      <c r="F29" s="7">
        <v>10.651059168</v>
      </c>
      <c r="G29" s="42">
        <f>F29/F28-1</f>
        <v>2.3869585817872352E-2</v>
      </c>
    </row>
    <row r="30" spans="1:12" x14ac:dyDescent="0.2">
      <c r="A30" s="2">
        <v>39142</v>
      </c>
      <c r="B30" s="134">
        <v>10.27</v>
      </c>
      <c r="C30" s="134" t="e">
        <v>#N/A</v>
      </c>
      <c r="E30">
        <v>2008</v>
      </c>
      <c r="F30" s="7">
        <v>11.26296361</v>
      </c>
      <c r="G30" s="42">
        <f t="shared" ref="G30:G41" si="0">F30/F29-1</f>
        <v>5.7450102599974517E-2</v>
      </c>
    </row>
    <row r="31" spans="1:12" x14ac:dyDescent="0.2">
      <c r="A31" s="2">
        <v>39173</v>
      </c>
      <c r="B31" s="134">
        <v>10.63</v>
      </c>
      <c r="C31" s="134" t="e">
        <v>#N/A</v>
      </c>
      <c r="E31">
        <v>2009</v>
      </c>
      <c r="F31" s="7">
        <v>11.507838975</v>
      </c>
      <c r="G31" s="42">
        <f t="shared" si="0"/>
        <v>2.1741645758544648E-2</v>
      </c>
    </row>
    <row r="32" spans="1:12" x14ac:dyDescent="0.2">
      <c r="A32" s="2">
        <v>39203</v>
      </c>
      <c r="B32" s="134">
        <v>10.77</v>
      </c>
      <c r="C32" s="134" t="e">
        <v>#N/A</v>
      </c>
      <c r="E32">
        <v>2010</v>
      </c>
      <c r="F32" s="7">
        <v>11.536084188</v>
      </c>
      <c r="G32" s="42">
        <f t="shared" si="0"/>
        <v>2.4544324144055718E-3</v>
      </c>
    </row>
    <row r="33" spans="1:7" x14ac:dyDescent="0.2">
      <c r="A33" s="2">
        <v>39234</v>
      </c>
      <c r="B33" s="134">
        <v>11.09</v>
      </c>
      <c r="C33" s="134" t="e">
        <v>#N/A</v>
      </c>
      <c r="E33">
        <v>2011</v>
      </c>
      <c r="F33" s="7">
        <v>11.716863537</v>
      </c>
      <c r="G33" s="42">
        <f t="shared" si="0"/>
        <v>1.5670772339547279E-2</v>
      </c>
    </row>
    <row r="34" spans="1:7" x14ac:dyDescent="0.2">
      <c r="A34" s="2">
        <v>39264</v>
      </c>
      <c r="B34" s="134">
        <v>11.07</v>
      </c>
      <c r="C34" s="134" t="e">
        <v>#N/A</v>
      </c>
      <c r="E34">
        <v>2012</v>
      </c>
      <c r="F34" s="7">
        <v>11.878472863000001</v>
      </c>
      <c r="G34" s="42">
        <f t="shared" si="0"/>
        <v>1.379288283845459E-2</v>
      </c>
    </row>
    <row r="35" spans="1:7" x14ac:dyDescent="0.2">
      <c r="A35" s="2">
        <v>39295</v>
      </c>
      <c r="B35" s="134">
        <v>11.07</v>
      </c>
      <c r="C35" s="134" t="e">
        <v>#N/A</v>
      </c>
      <c r="E35">
        <v>2013</v>
      </c>
      <c r="F35" s="7">
        <v>12.126361611</v>
      </c>
      <c r="G35" s="42">
        <f t="shared" si="0"/>
        <v>2.0868738840338796E-2</v>
      </c>
    </row>
    <row r="36" spans="1:7" x14ac:dyDescent="0.2">
      <c r="A36" s="2">
        <v>39326</v>
      </c>
      <c r="B36" s="134">
        <v>10.96</v>
      </c>
      <c r="C36" s="134" t="e">
        <v>#N/A</v>
      </c>
      <c r="E36">
        <v>2014</v>
      </c>
      <c r="F36" s="7">
        <v>12.517944941</v>
      </c>
      <c r="G36" s="42">
        <f t="shared" si="0"/>
        <v>3.2291906060659459E-2</v>
      </c>
    </row>
    <row r="37" spans="1:7" x14ac:dyDescent="0.2">
      <c r="A37" s="2">
        <v>39356</v>
      </c>
      <c r="B37" s="134">
        <v>10.82</v>
      </c>
      <c r="C37" s="134" t="e">
        <v>#N/A</v>
      </c>
      <c r="E37">
        <v>2015</v>
      </c>
      <c r="F37" s="7">
        <v>12.651297210999999</v>
      </c>
      <c r="G37" s="42">
        <f t="shared" si="0"/>
        <v>1.0652888363746671E-2</v>
      </c>
    </row>
    <row r="38" spans="1:7" x14ac:dyDescent="0.2">
      <c r="A38" s="2">
        <v>39387</v>
      </c>
      <c r="B38" s="134">
        <v>10.7</v>
      </c>
      <c r="C38" s="134" t="e">
        <v>#N/A</v>
      </c>
      <c r="E38">
        <v>2016</v>
      </c>
      <c r="F38" s="7">
        <v>12.548915124000001</v>
      </c>
      <c r="G38" s="42">
        <f t="shared" si="0"/>
        <v>-8.0926157446510327E-3</v>
      </c>
    </row>
    <row r="39" spans="1:7" x14ac:dyDescent="0.2">
      <c r="A39" s="2">
        <v>39417</v>
      </c>
      <c r="B39" s="134">
        <v>10.33</v>
      </c>
      <c r="C39" s="134" t="e">
        <v>#N/A</v>
      </c>
      <c r="E39">
        <v>2017</v>
      </c>
      <c r="F39" s="7">
        <v>12.899506747</v>
      </c>
      <c r="G39" s="42">
        <f t="shared" si="0"/>
        <v>2.7938002571193499E-2</v>
      </c>
    </row>
    <row r="40" spans="1:7" x14ac:dyDescent="0.2">
      <c r="A40" s="2">
        <v>39448</v>
      </c>
      <c r="B40" s="134">
        <v>10.14</v>
      </c>
      <c r="C40" s="134" t="e">
        <v>#N/A</v>
      </c>
      <c r="E40">
        <v>2018</v>
      </c>
      <c r="F40" s="7">
        <v>13.190424220000001</v>
      </c>
      <c r="G40" s="42">
        <f t="shared" si="0"/>
        <v>2.2552604429441292E-2</v>
      </c>
    </row>
    <row r="41" spans="1:7" x14ac:dyDescent="0.2">
      <c r="A41" s="2">
        <v>39479</v>
      </c>
      <c r="B41" s="134">
        <v>10.16</v>
      </c>
      <c r="C41" s="134" t="e">
        <v>#N/A</v>
      </c>
      <c r="E41">
        <v>2019</v>
      </c>
      <c r="F41" s="7">
        <v>13.620191884</v>
      </c>
      <c r="G41" s="42">
        <f t="shared" si="0"/>
        <v>3.2581792430023793E-2</v>
      </c>
    </row>
    <row r="42" spans="1:7" x14ac:dyDescent="0.2">
      <c r="A42" s="2">
        <v>39508</v>
      </c>
      <c r="B42" s="134">
        <v>10.45</v>
      </c>
      <c r="C42" s="134" t="e">
        <v>#N/A</v>
      </c>
      <c r="E42" s="7"/>
    </row>
    <row r="43" spans="1:7" x14ac:dyDescent="0.2">
      <c r="A43" s="2">
        <v>39539</v>
      </c>
      <c r="B43" s="134">
        <v>10.93</v>
      </c>
      <c r="C43" s="134" t="e">
        <v>#N/A</v>
      </c>
      <c r="E43" s="7"/>
    </row>
    <row r="44" spans="1:7" x14ac:dyDescent="0.2">
      <c r="A44" s="2">
        <v>39569</v>
      </c>
      <c r="B44" s="134">
        <v>11.4</v>
      </c>
      <c r="C44" s="134" t="e">
        <v>#N/A</v>
      </c>
      <c r="E44" s="7"/>
    </row>
    <row r="45" spans="1:7" x14ac:dyDescent="0.2">
      <c r="A45" s="2">
        <v>39600</v>
      </c>
      <c r="B45" s="134">
        <v>11.77</v>
      </c>
      <c r="C45" s="134" t="e">
        <v>#N/A</v>
      </c>
      <c r="E45" s="7"/>
    </row>
    <row r="46" spans="1:7" x14ac:dyDescent="0.2">
      <c r="A46" s="2">
        <v>39630</v>
      </c>
      <c r="B46" s="134">
        <v>12.07</v>
      </c>
      <c r="C46" s="134" t="e">
        <v>#N/A</v>
      </c>
      <c r="E46" s="7"/>
    </row>
    <row r="47" spans="1:7" x14ac:dyDescent="0.2">
      <c r="A47" s="2">
        <v>39661</v>
      </c>
      <c r="B47" s="134">
        <v>12.09</v>
      </c>
      <c r="C47" s="134" t="e">
        <v>#N/A</v>
      </c>
      <c r="E47" s="7"/>
    </row>
    <row r="48" spans="1:7" x14ac:dyDescent="0.2">
      <c r="A48" s="2">
        <v>39692</v>
      </c>
      <c r="B48" s="134">
        <v>11.92</v>
      </c>
      <c r="C48" s="134" t="e">
        <v>#N/A</v>
      </c>
      <c r="E48" s="7"/>
    </row>
    <row r="49" spans="1:5" x14ac:dyDescent="0.2">
      <c r="A49" s="2">
        <v>39722</v>
      </c>
      <c r="B49" s="134">
        <v>11.81</v>
      </c>
      <c r="C49" s="134" t="e">
        <v>#N/A</v>
      </c>
      <c r="E49" s="7"/>
    </row>
    <row r="50" spans="1:5" x14ac:dyDescent="0.2">
      <c r="A50" s="2">
        <v>39753</v>
      </c>
      <c r="B50" s="134">
        <v>11.42</v>
      </c>
      <c r="C50" s="134" t="e">
        <v>#N/A</v>
      </c>
      <c r="E50" s="7"/>
    </row>
    <row r="51" spans="1:5" x14ac:dyDescent="0.2">
      <c r="A51" s="2">
        <v>39783</v>
      </c>
      <c r="B51" s="134">
        <v>10.86</v>
      </c>
      <c r="C51" s="134" t="e">
        <v>#N/A</v>
      </c>
      <c r="E51" s="7"/>
    </row>
    <row r="52" spans="1:5" x14ac:dyDescent="0.2">
      <c r="A52" s="2">
        <v>39814</v>
      </c>
      <c r="B52" s="134">
        <v>10.98</v>
      </c>
      <c r="C52" s="134" t="e">
        <v>#N/A</v>
      </c>
      <c r="E52" s="7"/>
    </row>
    <row r="53" spans="1:5" x14ac:dyDescent="0.2">
      <c r="A53" s="2">
        <v>39845</v>
      </c>
      <c r="B53" s="134">
        <v>11.18</v>
      </c>
      <c r="C53" s="134" t="e">
        <v>#N/A</v>
      </c>
      <c r="E53" s="7"/>
    </row>
    <row r="54" spans="1:5" x14ac:dyDescent="0.2">
      <c r="A54" s="2">
        <v>39873</v>
      </c>
      <c r="B54" s="134">
        <v>11.28</v>
      </c>
      <c r="C54" s="134" t="e">
        <v>#N/A</v>
      </c>
      <c r="E54" s="7"/>
    </row>
    <row r="55" spans="1:5" x14ac:dyDescent="0.2">
      <c r="A55" s="2">
        <v>39904</v>
      </c>
      <c r="B55" s="134">
        <v>11.5</v>
      </c>
      <c r="C55" s="134" t="e">
        <v>#N/A</v>
      </c>
      <c r="E55" s="7"/>
    </row>
    <row r="56" spans="1:5" x14ac:dyDescent="0.2">
      <c r="A56" s="2">
        <v>39934</v>
      </c>
      <c r="B56" s="134">
        <v>11.78</v>
      </c>
      <c r="C56" s="134" t="e">
        <v>#N/A</v>
      </c>
      <c r="E56" s="7"/>
    </row>
    <row r="57" spans="1:5" x14ac:dyDescent="0.2">
      <c r="A57" s="2">
        <v>39965</v>
      </c>
      <c r="B57" s="134">
        <v>11.81</v>
      </c>
      <c r="C57" s="134" t="e">
        <v>#N/A</v>
      </c>
      <c r="E57" s="7"/>
    </row>
    <row r="58" spans="1:5" x14ac:dyDescent="0.2">
      <c r="A58" s="2">
        <v>39995</v>
      </c>
      <c r="B58" s="134">
        <v>11.85</v>
      </c>
      <c r="C58" s="134" t="e">
        <v>#N/A</v>
      </c>
      <c r="E58" s="7"/>
    </row>
    <row r="59" spans="1:5" x14ac:dyDescent="0.2">
      <c r="A59" s="2">
        <v>40026</v>
      </c>
      <c r="B59" s="134">
        <v>11.94</v>
      </c>
      <c r="C59" s="134" t="e">
        <v>#N/A</v>
      </c>
      <c r="E59" s="7"/>
    </row>
    <row r="60" spans="1:5" x14ac:dyDescent="0.2">
      <c r="A60" s="2">
        <v>40057</v>
      </c>
      <c r="B60" s="134">
        <v>11.96</v>
      </c>
      <c r="C60" s="134" t="e">
        <v>#N/A</v>
      </c>
      <c r="E60" s="7"/>
    </row>
    <row r="61" spans="1:5" x14ac:dyDescent="0.2">
      <c r="A61" s="2">
        <v>40087</v>
      </c>
      <c r="B61" s="134">
        <v>11.65</v>
      </c>
      <c r="C61" s="134" t="e">
        <v>#N/A</v>
      </c>
      <c r="E61" s="7"/>
    </row>
    <row r="62" spans="1:5" x14ac:dyDescent="0.2">
      <c r="A62" s="2">
        <v>40118</v>
      </c>
      <c r="B62" s="134">
        <v>11.26</v>
      </c>
      <c r="C62" s="134" t="e">
        <v>#N/A</v>
      </c>
      <c r="E62" s="7"/>
    </row>
    <row r="63" spans="1:5" x14ac:dyDescent="0.2">
      <c r="A63" s="2">
        <v>40148</v>
      </c>
      <c r="B63" s="134">
        <v>10.9</v>
      </c>
      <c r="C63" s="134" t="e">
        <v>#N/A</v>
      </c>
      <c r="E63" s="7"/>
    </row>
    <row r="64" spans="1:5" x14ac:dyDescent="0.2">
      <c r="A64" s="2">
        <v>40179</v>
      </c>
      <c r="B64" s="134">
        <v>10.49</v>
      </c>
      <c r="C64" s="134" t="e">
        <v>#N/A</v>
      </c>
      <c r="E64" s="7"/>
    </row>
    <row r="65" spans="1:5" x14ac:dyDescent="0.2">
      <c r="A65" s="2">
        <v>40210</v>
      </c>
      <c r="B65" s="134">
        <v>10.89</v>
      </c>
      <c r="C65" s="134" t="e">
        <v>#N/A</v>
      </c>
      <c r="E65" s="7"/>
    </row>
    <row r="66" spans="1:5" x14ac:dyDescent="0.2">
      <c r="A66" s="2">
        <v>40238</v>
      </c>
      <c r="B66" s="134">
        <v>11.11</v>
      </c>
      <c r="C66" s="134" t="e">
        <v>#N/A</v>
      </c>
      <c r="E66" s="7"/>
    </row>
    <row r="67" spans="1:5" x14ac:dyDescent="0.2">
      <c r="A67" s="2">
        <v>40269</v>
      </c>
      <c r="B67" s="134">
        <v>11.71</v>
      </c>
      <c r="C67" s="134" t="e">
        <v>#N/A</v>
      </c>
      <c r="E67" s="7"/>
    </row>
    <row r="68" spans="1:5" x14ac:dyDescent="0.2">
      <c r="A68" s="2">
        <v>40299</v>
      </c>
      <c r="B68" s="134">
        <v>11.91</v>
      </c>
      <c r="C68" s="134" t="e">
        <v>#N/A</v>
      </c>
      <c r="E68" s="7"/>
    </row>
    <row r="69" spans="1:5" x14ac:dyDescent="0.2">
      <c r="A69" s="2">
        <v>40330</v>
      </c>
      <c r="B69" s="134">
        <v>11.91</v>
      </c>
      <c r="C69" s="134" t="e">
        <v>#N/A</v>
      </c>
      <c r="E69" s="7"/>
    </row>
    <row r="70" spans="1:5" x14ac:dyDescent="0.2">
      <c r="A70" s="2">
        <v>40360</v>
      </c>
      <c r="B70" s="134">
        <v>12.04</v>
      </c>
      <c r="C70" s="134" t="e">
        <v>#N/A</v>
      </c>
      <c r="E70" s="7"/>
    </row>
    <row r="71" spans="1:5" x14ac:dyDescent="0.2">
      <c r="A71" s="2">
        <v>40391</v>
      </c>
      <c r="B71" s="134">
        <v>12.03</v>
      </c>
      <c r="C71" s="134" t="e">
        <v>#N/A</v>
      </c>
      <c r="E71" s="7"/>
    </row>
    <row r="72" spans="1:5" x14ac:dyDescent="0.2">
      <c r="A72" s="2">
        <v>40422</v>
      </c>
      <c r="B72" s="134">
        <v>11.95</v>
      </c>
      <c r="C72" s="134" t="e">
        <v>#N/A</v>
      </c>
      <c r="E72" s="7"/>
    </row>
    <row r="73" spans="1:5" x14ac:dyDescent="0.2">
      <c r="A73" s="2">
        <v>40452</v>
      </c>
      <c r="B73" s="134">
        <v>11.86</v>
      </c>
      <c r="C73" s="134" t="e">
        <v>#N/A</v>
      </c>
      <c r="E73" s="7"/>
    </row>
    <row r="74" spans="1:5" x14ac:dyDescent="0.2">
      <c r="A74" s="2">
        <v>40483</v>
      </c>
      <c r="B74" s="134">
        <v>11.62</v>
      </c>
      <c r="C74" s="134" t="e">
        <v>#N/A</v>
      </c>
      <c r="E74" s="7"/>
    </row>
    <row r="75" spans="1:5" x14ac:dyDescent="0.2">
      <c r="A75" s="2">
        <v>40513</v>
      </c>
      <c r="B75" s="134">
        <v>11.06</v>
      </c>
      <c r="C75" s="134" t="e">
        <v>#N/A</v>
      </c>
      <c r="E75" s="7"/>
    </row>
    <row r="76" spans="1:5" x14ac:dyDescent="0.2">
      <c r="A76" s="2">
        <v>40544</v>
      </c>
      <c r="B76" s="134">
        <v>10.87</v>
      </c>
      <c r="C76" s="134" t="e">
        <v>#N/A</v>
      </c>
      <c r="E76" s="7"/>
    </row>
    <row r="77" spans="1:5" x14ac:dyDescent="0.2">
      <c r="A77" s="2">
        <v>40575</v>
      </c>
      <c r="B77" s="134">
        <v>11.06</v>
      </c>
      <c r="C77" s="134" t="e">
        <v>#N/A</v>
      </c>
      <c r="E77" s="7"/>
    </row>
    <row r="78" spans="1:5" x14ac:dyDescent="0.2">
      <c r="A78" s="2">
        <v>40603</v>
      </c>
      <c r="B78" s="134">
        <v>11.52</v>
      </c>
      <c r="C78" s="134" t="e">
        <v>#N/A</v>
      </c>
      <c r="E78" s="7"/>
    </row>
    <row r="79" spans="1:5" x14ac:dyDescent="0.2">
      <c r="A79" s="2">
        <v>40634</v>
      </c>
      <c r="B79" s="134">
        <v>11.67</v>
      </c>
      <c r="C79" s="134" t="e">
        <v>#N/A</v>
      </c>
      <c r="E79" s="7"/>
    </row>
    <row r="80" spans="1:5" x14ac:dyDescent="0.2">
      <c r="A80" s="2">
        <v>40664</v>
      </c>
      <c r="B80" s="134">
        <v>11.93</v>
      </c>
      <c r="C80" s="134" t="e">
        <v>#N/A</v>
      </c>
      <c r="E80" s="7"/>
    </row>
    <row r="81" spans="1:5" x14ac:dyDescent="0.2">
      <c r="A81" s="2">
        <v>40695</v>
      </c>
      <c r="B81" s="134">
        <v>11.97</v>
      </c>
      <c r="C81" s="134" t="e">
        <v>#N/A</v>
      </c>
      <c r="E81" s="7"/>
    </row>
    <row r="82" spans="1:5" x14ac:dyDescent="0.2">
      <c r="A82" s="2">
        <v>40725</v>
      </c>
      <c r="B82" s="134">
        <v>12.09</v>
      </c>
      <c r="C82" s="134" t="e">
        <v>#N/A</v>
      </c>
      <c r="E82" s="7"/>
    </row>
    <row r="83" spans="1:5" x14ac:dyDescent="0.2">
      <c r="A83" s="2">
        <v>40756</v>
      </c>
      <c r="B83" s="134">
        <v>12.09</v>
      </c>
      <c r="C83" s="134" t="e">
        <v>#N/A</v>
      </c>
      <c r="E83" s="7"/>
    </row>
    <row r="84" spans="1:5" x14ac:dyDescent="0.2">
      <c r="A84" s="2">
        <v>40787</v>
      </c>
      <c r="B84" s="134">
        <v>12.17</v>
      </c>
      <c r="C84" s="134" t="e">
        <v>#N/A</v>
      </c>
      <c r="E84" s="7"/>
    </row>
    <row r="85" spans="1:5" x14ac:dyDescent="0.2">
      <c r="A85" s="2">
        <v>40817</v>
      </c>
      <c r="B85" s="134">
        <v>12.08</v>
      </c>
      <c r="C85" s="134" t="e">
        <v>#N/A</v>
      </c>
      <c r="E85" s="7"/>
    </row>
    <row r="86" spans="1:5" x14ac:dyDescent="0.2">
      <c r="A86" s="2">
        <v>40848</v>
      </c>
      <c r="B86" s="134">
        <v>11.78</v>
      </c>
      <c r="C86" s="134" t="e">
        <v>#N/A</v>
      </c>
      <c r="E86" s="7"/>
    </row>
    <row r="87" spans="1:5" x14ac:dyDescent="0.2">
      <c r="A87" s="2">
        <v>40878</v>
      </c>
      <c r="B87" s="134">
        <v>11.4</v>
      </c>
      <c r="C87" s="134" t="e">
        <v>#N/A</v>
      </c>
      <c r="E87" s="7"/>
    </row>
    <row r="88" spans="1:5" x14ac:dyDescent="0.2">
      <c r="A88" s="2">
        <v>40909</v>
      </c>
      <c r="B88" s="134">
        <v>11.41</v>
      </c>
      <c r="C88" s="134" t="e">
        <v>#N/A</v>
      </c>
      <c r="E88" s="7"/>
    </row>
    <row r="89" spans="1:5" x14ac:dyDescent="0.2">
      <c r="A89" s="2">
        <v>40940</v>
      </c>
      <c r="B89" s="134">
        <v>11.51</v>
      </c>
      <c r="C89" s="134" t="e">
        <v>#N/A</v>
      </c>
      <c r="E89" s="7"/>
    </row>
    <row r="90" spans="1:5" x14ac:dyDescent="0.2">
      <c r="A90" s="2">
        <v>40969</v>
      </c>
      <c r="B90" s="134">
        <v>11.7</v>
      </c>
      <c r="C90" s="134" t="e">
        <v>#N/A</v>
      </c>
      <c r="E90" s="7"/>
    </row>
    <row r="91" spans="1:5" x14ac:dyDescent="0.2">
      <c r="A91" s="2">
        <v>41000</v>
      </c>
      <c r="B91" s="134">
        <v>11.92</v>
      </c>
      <c r="C91" s="134" t="e">
        <v>#N/A</v>
      </c>
      <c r="E91" s="7"/>
    </row>
    <row r="92" spans="1:5" x14ac:dyDescent="0.2">
      <c r="A92" s="2">
        <v>41030</v>
      </c>
      <c r="B92" s="134">
        <v>11.9</v>
      </c>
      <c r="C92" s="134" t="e">
        <v>#N/A</v>
      </c>
      <c r="E92" s="7"/>
    </row>
    <row r="93" spans="1:5" x14ac:dyDescent="0.2">
      <c r="A93" s="2">
        <v>41061</v>
      </c>
      <c r="B93" s="134">
        <v>12.09</v>
      </c>
      <c r="C93" s="134" t="e">
        <v>#N/A</v>
      </c>
      <c r="E93" s="7"/>
    </row>
    <row r="94" spans="1:5" x14ac:dyDescent="0.2">
      <c r="A94" s="2">
        <v>41091</v>
      </c>
      <c r="B94" s="134">
        <v>12</v>
      </c>
      <c r="C94" s="134" t="e">
        <v>#N/A</v>
      </c>
      <c r="E94" s="7"/>
    </row>
    <row r="95" spans="1:5" x14ac:dyDescent="0.2">
      <c r="A95" s="2">
        <v>41122</v>
      </c>
      <c r="B95" s="134">
        <v>12.17</v>
      </c>
      <c r="C95" s="134" t="e">
        <v>#N/A</v>
      </c>
      <c r="E95" s="7"/>
    </row>
    <row r="96" spans="1:5" x14ac:dyDescent="0.2">
      <c r="A96" s="2">
        <v>41153</v>
      </c>
      <c r="B96" s="134">
        <v>12.3</v>
      </c>
      <c r="C96" s="134" t="e">
        <v>#N/A</v>
      </c>
      <c r="E96" s="7"/>
    </row>
    <row r="97" spans="1:5" x14ac:dyDescent="0.2">
      <c r="A97" s="2">
        <v>41183</v>
      </c>
      <c r="B97" s="134">
        <v>12.03</v>
      </c>
      <c r="C97" s="134" t="e">
        <v>#N/A</v>
      </c>
      <c r="E97" s="7"/>
    </row>
    <row r="98" spans="1:5" x14ac:dyDescent="0.2">
      <c r="A98" s="2">
        <v>41214</v>
      </c>
      <c r="B98" s="134">
        <v>11.75</v>
      </c>
      <c r="C98" s="134" t="e">
        <v>#N/A</v>
      </c>
      <c r="E98" s="7"/>
    </row>
    <row r="99" spans="1:5" x14ac:dyDescent="0.2">
      <c r="A99" s="2">
        <v>41244</v>
      </c>
      <c r="B99" s="134">
        <v>11.62</v>
      </c>
      <c r="C99" s="134" t="e">
        <v>#N/A</v>
      </c>
      <c r="E99" s="7"/>
    </row>
    <row r="100" spans="1:5" x14ac:dyDescent="0.2">
      <c r="A100" s="2">
        <v>41275</v>
      </c>
      <c r="B100" s="134">
        <v>11.46</v>
      </c>
      <c r="C100" s="134" t="e">
        <v>#N/A</v>
      </c>
      <c r="E100" s="7"/>
    </row>
    <row r="101" spans="1:5" x14ac:dyDescent="0.2">
      <c r="A101" s="2">
        <v>41306</v>
      </c>
      <c r="B101" s="134">
        <v>11.63</v>
      </c>
      <c r="C101" s="134" t="e">
        <v>#N/A</v>
      </c>
      <c r="E101" s="7"/>
    </row>
    <row r="102" spans="1:5" x14ac:dyDescent="0.2">
      <c r="A102" s="2">
        <v>41334</v>
      </c>
      <c r="B102" s="134">
        <v>11.61</v>
      </c>
      <c r="C102" s="134" t="e">
        <v>#N/A</v>
      </c>
      <c r="E102" s="7"/>
    </row>
    <row r="103" spans="1:5" x14ac:dyDescent="0.2">
      <c r="A103" s="2">
        <v>41365</v>
      </c>
      <c r="B103" s="134">
        <v>11.93</v>
      </c>
      <c r="C103" s="134" t="e">
        <v>#N/A</v>
      </c>
      <c r="E103" s="7"/>
    </row>
    <row r="104" spans="1:5" x14ac:dyDescent="0.2">
      <c r="A104" s="2">
        <v>41395</v>
      </c>
      <c r="B104" s="134">
        <v>12.4</v>
      </c>
      <c r="C104" s="134" t="e">
        <v>#N/A</v>
      </c>
      <c r="E104" s="7"/>
    </row>
    <row r="105" spans="1:5" x14ac:dyDescent="0.2">
      <c r="A105" s="2">
        <v>41426</v>
      </c>
      <c r="B105" s="134">
        <v>12.54</v>
      </c>
      <c r="C105" s="134" t="e">
        <v>#N/A</v>
      </c>
      <c r="E105" s="7"/>
    </row>
    <row r="106" spans="1:5" x14ac:dyDescent="0.2">
      <c r="A106" s="2">
        <v>41456</v>
      </c>
      <c r="B106" s="134">
        <v>12.65</v>
      </c>
      <c r="C106" s="134" t="e">
        <v>#N/A</v>
      </c>
      <c r="E106" s="7"/>
    </row>
    <row r="107" spans="1:5" x14ac:dyDescent="0.2">
      <c r="A107" s="2">
        <v>41487</v>
      </c>
      <c r="B107" s="134">
        <v>12.53</v>
      </c>
      <c r="C107" s="134" t="e">
        <v>#N/A</v>
      </c>
      <c r="E107" s="7"/>
    </row>
    <row r="108" spans="1:5" x14ac:dyDescent="0.2">
      <c r="A108" s="2">
        <v>41518</v>
      </c>
      <c r="B108" s="134">
        <v>12.51</v>
      </c>
      <c r="C108" s="134" t="e">
        <v>#N/A</v>
      </c>
      <c r="E108" s="7"/>
    </row>
    <row r="109" spans="1:5" x14ac:dyDescent="0.2">
      <c r="A109" s="2">
        <v>41548</v>
      </c>
      <c r="B109" s="134">
        <v>12.36</v>
      </c>
      <c r="C109" s="134" t="e">
        <v>#N/A</v>
      </c>
      <c r="E109" s="7"/>
    </row>
    <row r="110" spans="1:5" x14ac:dyDescent="0.2">
      <c r="A110" s="2">
        <v>41579</v>
      </c>
      <c r="B110" s="134">
        <v>12.1</v>
      </c>
      <c r="C110" s="134" t="e">
        <v>#N/A</v>
      </c>
      <c r="E110" s="7"/>
    </row>
    <row r="111" spans="1:5" x14ac:dyDescent="0.2">
      <c r="A111" s="2">
        <v>41609</v>
      </c>
      <c r="B111" s="134">
        <v>11.72</v>
      </c>
      <c r="C111" s="134" t="e">
        <v>#N/A</v>
      </c>
      <c r="E111" s="7"/>
    </row>
    <row r="112" spans="1:5" x14ac:dyDescent="0.2">
      <c r="A112" s="2">
        <v>41640</v>
      </c>
      <c r="B112" s="134">
        <v>11.65</v>
      </c>
      <c r="C112" s="134" t="e">
        <v>#N/A</v>
      </c>
      <c r="E112" s="7"/>
    </row>
    <row r="113" spans="1:5" x14ac:dyDescent="0.2">
      <c r="A113" s="2">
        <v>41671</v>
      </c>
      <c r="B113" s="134">
        <v>11.94</v>
      </c>
      <c r="C113" s="134" t="e">
        <v>#N/A</v>
      </c>
      <c r="E113" s="7"/>
    </row>
    <row r="114" spans="1:5" x14ac:dyDescent="0.2">
      <c r="A114" s="2">
        <v>41699</v>
      </c>
      <c r="B114" s="134">
        <v>12.25</v>
      </c>
      <c r="C114" s="134" t="e">
        <v>#N/A</v>
      </c>
      <c r="E114" s="7"/>
    </row>
    <row r="115" spans="1:5" x14ac:dyDescent="0.2">
      <c r="A115" s="2">
        <v>41730</v>
      </c>
      <c r="B115" s="134">
        <v>12.31</v>
      </c>
      <c r="C115" s="134" t="e">
        <v>#N/A</v>
      </c>
      <c r="E115" s="7"/>
    </row>
    <row r="116" spans="1:5" x14ac:dyDescent="0.2">
      <c r="A116" s="2">
        <v>41760</v>
      </c>
      <c r="B116" s="134">
        <v>12.85</v>
      </c>
      <c r="C116" s="134" t="e">
        <v>#N/A</v>
      </c>
      <c r="E116" s="7"/>
    </row>
    <row r="117" spans="1:5" x14ac:dyDescent="0.2">
      <c r="A117" s="2">
        <v>41791</v>
      </c>
      <c r="B117" s="134">
        <v>12.99</v>
      </c>
      <c r="C117" s="134" t="e">
        <v>#N/A</v>
      </c>
      <c r="E117" s="7"/>
    </row>
    <row r="118" spans="1:5" x14ac:dyDescent="0.2">
      <c r="A118" s="2">
        <v>41821</v>
      </c>
      <c r="B118" s="134">
        <v>13.09</v>
      </c>
      <c r="C118" s="134" t="e">
        <v>#N/A</v>
      </c>
      <c r="E118" s="7"/>
    </row>
    <row r="119" spans="1:5" x14ac:dyDescent="0.2">
      <c r="A119" s="2">
        <v>41852</v>
      </c>
      <c r="B119" s="134">
        <v>13.04</v>
      </c>
      <c r="C119" s="134" t="e">
        <v>#N/A</v>
      </c>
      <c r="E119" s="7"/>
    </row>
    <row r="120" spans="1:5" x14ac:dyDescent="0.2">
      <c r="A120" s="2">
        <v>41883</v>
      </c>
      <c r="B120" s="134">
        <v>12.95</v>
      </c>
      <c r="C120" s="134" t="e">
        <v>#N/A</v>
      </c>
      <c r="E120" s="7"/>
    </row>
    <row r="121" spans="1:5" x14ac:dyDescent="0.2">
      <c r="A121" s="2">
        <v>41913</v>
      </c>
      <c r="B121" s="134">
        <v>12.6</v>
      </c>
      <c r="C121" s="134" t="e">
        <v>#N/A</v>
      </c>
      <c r="E121" s="7"/>
    </row>
    <row r="122" spans="1:5" x14ac:dyDescent="0.2">
      <c r="A122" s="2">
        <v>41944</v>
      </c>
      <c r="B122" s="134">
        <v>12.48</v>
      </c>
      <c r="C122" s="134" t="e">
        <v>#N/A</v>
      </c>
      <c r="E122" s="7"/>
    </row>
    <row r="123" spans="1:5" x14ac:dyDescent="0.2">
      <c r="A123" s="2">
        <v>41974</v>
      </c>
      <c r="B123" s="134">
        <v>12.17</v>
      </c>
      <c r="C123" s="134" t="e">
        <v>#N/A</v>
      </c>
      <c r="E123" s="7"/>
    </row>
    <row r="124" spans="1:5" x14ac:dyDescent="0.2">
      <c r="A124" s="2">
        <v>42005</v>
      </c>
      <c r="B124" s="134">
        <v>12.1</v>
      </c>
      <c r="C124" s="134" t="e">
        <v>#N/A</v>
      </c>
      <c r="E124" s="7"/>
    </row>
    <row r="125" spans="1:5" x14ac:dyDescent="0.2">
      <c r="A125" s="2">
        <v>42036</v>
      </c>
      <c r="B125" s="134">
        <v>12.29</v>
      </c>
      <c r="C125" s="134" t="e">
        <v>#N/A</v>
      </c>
      <c r="E125" s="7"/>
    </row>
    <row r="126" spans="1:5" x14ac:dyDescent="0.2">
      <c r="A126" s="2">
        <v>42064</v>
      </c>
      <c r="B126" s="134">
        <v>12.33</v>
      </c>
      <c r="C126" s="134" t="e">
        <v>#N/A</v>
      </c>
      <c r="E126" s="7"/>
    </row>
    <row r="127" spans="1:5" x14ac:dyDescent="0.2">
      <c r="A127" s="2">
        <v>42095</v>
      </c>
      <c r="B127" s="134">
        <v>12.62</v>
      </c>
      <c r="C127" s="134" t="e">
        <v>#N/A</v>
      </c>
      <c r="E127" s="7"/>
    </row>
    <row r="128" spans="1:5" x14ac:dyDescent="0.2">
      <c r="A128" s="2">
        <v>42125</v>
      </c>
      <c r="B128" s="134">
        <v>12.93</v>
      </c>
      <c r="C128" s="134" t="e">
        <v>#N/A</v>
      </c>
      <c r="E128" s="7"/>
    </row>
    <row r="129" spans="1:5" x14ac:dyDescent="0.2">
      <c r="A129" s="2">
        <v>42156</v>
      </c>
      <c r="B129" s="134">
        <v>12.92</v>
      </c>
      <c r="C129" s="134" t="e">
        <v>#N/A</v>
      </c>
      <c r="E129" s="7"/>
    </row>
    <row r="130" spans="1:5" x14ac:dyDescent="0.2">
      <c r="A130" s="2">
        <v>42186</v>
      </c>
      <c r="B130" s="134">
        <v>12.94</v>
      </c>
      <c r="C130" s="134" t="e">
        <v>#N/A</v>
      </c>
      <c r="E130" s="7"/>
    </row>
    <row r="131" spans="1:5" x14ac:dyDescent="0.2">
      <c r="A131" s="2">
        <v>42217</v>
      </c>
      <c r="B131" s="134">
        <v>12.91</v>
      </c>
      <c r="C131" s="134" t="e">
        <v>#N/A</v>
      </c>
      <c r="E131" s="7"/>
    </row>
    <row r="132" spans="1:5" x14ac:dyDescent="0.2">
      <c r="A132" s="2">
        <v>42248</v>
      </c>
      <c r="B132" s="134">
        <v>13.03</v>
      </c>
      <c r="C132" s="134" t="e">
        <v>#N/A</v>
      </c>
      <c r="E132" s="7"/>
    </row>
    <row r="133" spans="1:5" x14ac:dyDescent="0.2">
      <c r="A133" s="2">
        <v>42278</v>
      </c>
      <c r="B133" s="134">
        <v>12.72</v>
      </c>
      <c r="C133" s="134" t="e">
        <v>#N/A</v>
      </c>
      <c r="E133" s="7"/>
    </row>
    <row r="134" spans="1:5" x14ac:dyDescent="0.2">
      <c r="A134" s="2">
        <v>42309</v>
      </c>
      <c r="B134" s="134">
        <v>12.71</v>
      </c>
      <c r="C134" s="134" t="e">
        <v>#N/A</v>
      </c>
      <c r="E134" s="7"/>
    </row>
    <row r="135" spans="1:5" x14ac:dyDescent="0.2">
      <c r="A135" s="2">
        <v>42339</v>
      </c>
      <c r="B135" s="134">
        <v>12.32</v>
      </c>
      <c r="C135" s="134" t="e">
        <v>#N/A</v>
      </c>
      <c r="E135" s="7"/>
    </row>
    <row r="136" spans="1:5" x14ac:dyDescent="0.2">
      <c r="A136" s="2">
        <v>42370</v>
      </c>
      <c r="B136" s="134">
        <v>11.99</v>
      </c>
      <c r="C136" s="134" t="e">
        <v>#N/A</v>
      </c>
      <c r="E136" s="7"/>
    </row>
    <row r="137" spans="1:5" x14ac:dyDescent="0.2">
      <c r="A137" s="2">
        <v>42401</v>
      </c>
      <c r="B137" s="134">
        <v>12.14</v>
      </c>
      <c r="C137" s="134" t="e">
        <v>#N/A</v>
      </c>
      <c r="E137" s="7"/>
    </row>
    <row r="138" spans="1:5" x14ac:dyDescent="0.2">
      <c r="A138" s="2">
        <v>42430</v>
      </c>
      <c r="B138" s="134">
        <v>12.56</v>
      </c>
      <c r="C138" s="134" t="e">
        <v>#N/A</v>
      </c>
      <c r="E138" s="7"/>
    </row>
    <row r="139" spans="1:5" x14ac:dyDescent="0.2">
      <c r="A139" s="2">
        <v>42461</v>
      </c>
      <c r="B139" s="134">
        <v>12.43</v>
      </c>
      <c r="C139" s="134" t="e">
        <v>#N/A</v>
      </c>
      <c r="E139" s="7"/>
    </row>
    <row r="140" spans="1:5" x14ac:dyDescent="0.2">
      <c r="A140" s="2">
        <v>42491</v>
      </c>
      <c r="B140" s="134">
        <v>12.79</v>
      </c>
      <c r="C140" s="134" t="e">
        <v>#N/A</v>
      </c>
      <c r="E140" s="7"/>
    </row>
    <row r="141" spans="1:5" x14ac:dyDescent="0.2">
      <c r="A141" s="2">
        <v>42522</v>
      </c>
      <c r="B141" s="134">
        <v>12.73</v>
      </c>
      <c r="C141" s="134" t="e">
        <v>#N/A</v>
      </c>
      <c r="E141" s="7"/>
    </row>
    <row r="142" spans="1:5" x14ac:dyDescent="0.2">
      <c r="A142" s="2">
        <v>42552</v>
      </c>
      <c r="B142" s="134">
        <v>12.68</v>
      </c>
      <c r="C142" s="134" t="e">
        <v>#N/A</v>
      </c>
      <c r="E142" s="7"/>
    </row>
    <row r="143" spans="1:5" x14ac:dyDescent="0.2">
      <c r="A143" s="2">
        <v>42583</v>
      </c>
      <c r="B143" s="134">
        <v>12.88</v>
      </c>
      <c r="C143" s="134" t="e">
        <v>#N/A</v>
      </c>
      <c r="E143" s="7"/>
    </row>
    <row r="144" spans="1:5" x14ac:dyDescent="0.2">
      <c r="A144" s="2">
        <v>42614</v>
      </c>
      <c r="B144" s="134">
        <v>12.87</v>
      </c>
      <c r="C144" s="134" t="e">
        <v>#N/A</v>
      </c>
      <c r="E144" s="7"/>
    </row>
    <row r="145" spans="1:5" x14ac:dyDescent="0.2">
      <c r="A145" s="2">
        <v>42644</v>
      </c>
      <c r="B145" s="134">
        <v>12.46</v>
      </c>
      <c r="C145" s="134" t="e">
        <v>#N/A</v>
      </c>
      <c r="E145" s="7"/>
    </row>
    <row r="146" spans="1:5" x14ac:dyDescent="0.2">
      <c r="A146" s="2">
        <v>42675</v>
      </c>
      <c r="B146" s="134">
        <v>12.75</v>
      </c>
      <c r="C146" s="134" t="e">
        <v>#N/A</v>
      </c>
      <c r="E146" s="7"/>
    </row>
    <row r="147" spans="1:5" x14ac:dyDescent="0.2">
      <c r="A147" s="2">
        <v>42705</v>
      </c>
      <c r="B147" s="134">
        <v>12.23</v>
      </c>
      <c r="C147" s="134" t="e">
        <v>#N/A</v>
      </c>
      <c r="E147" s="7"/>
    </row>
    <row r="148" spans="1:5" x14ac:dyDescent="0.2">
      <c r="A148" s="2">
        <v>42736</v>
      </c>
      <c r="B148" s="134">
        <v>12.21</v>
      </c>
      <c r="C148" s="134" t="e">
        <v>#N/A</v>
      </c>
      <c r="E148" s="7"/>
    </row>
    <row r="149" spans="1:5" x14ac:dyDescent="0.2">
      <c r="A149" s="2">
        <v>42767</v>
      </c>
      <c r="B149" s="134">
        <v>12.78</v>
      </c>
      <c r="C149" s="134" t="e">
        <v>#N/A</v>
      </c>
      <c r="E149" s="7"/>
    </row>
    <row r="150" spans="1:5" x14ac:dyDescent="0.2">
      <c r="A150" s="2">
        <v>42795</v>
      </c>
      <c r="B150" s="134">
        <v>12.89</v>
      </c>
      <c r="C150" s="134" t="e">
        <v>#N/A</v>
      </c>
      <c r="E150" s="7"/>
    </row>
    <row r="151" spans="1:5" x14ac:dyDescent="0.2">
      <c r="A151" s="2">
        <v>42826</v>
      </c>
      <c r="B151" s="134">
        <v>12.69</v>
      </c>
      <c r="C151" s="134" t="e">
        <v>#N/A</v>
      </c>
      <c r="E151" s="7"/>
    </row>
    <row r="152" spans="1:5" x14ac:dyDescent="0.2">
      <c r="A152" s="2">
        <v>42856</v>
      </c>
      <c r="B152" s="134">
        <v>13.01</v>
      </c>
      <c r="C152" s="134" t="e">
        <v>#N/A</v>
      </c>
      <c r="E152" s="7"/>
    </row>
    <row r="153" spans="1:5" x14ac:dyDescent="0.2">
      <c r="A153" s="2">
        <v>42887</v>
      </c>
      <c r="B153" s="134">
        <v>13.21</v>
      </c>
      <c r="C153" s="134" t="e">
        <v>#N/A</v>
      </c>
      <c r="E153" s="7"/>
    </row>
    <row r="154" spans="1:5" x14ac:dyDescent="0.2">
      <c r="A154" s="2">
        <v>42917</v>
      </c>
      <c r="B154" s="134">
        <v>13.11</v>
      </c>
      <c r="C154" s="134" t="e">
        <v>#N/A</v>
      </c>
      <c r="E154" s="7"/>
    </row>
    <row r="155" spans="1:5" x14ac:dyDescent="0.2">
      <c r="A155" s="2">
        <v>42948</v>
      </c>
      <c r="B155" s="134">
        <v>13.19</v>
      </c>
      <c r="C155" s="134" t="e">
        <v>#N/A</v>
      </c>
      <c r="E155" s="7"/>
    </row>
    <row r="156" spans="1:5" x14ac:dyDescent="0.2">
      <c r="A156" s="2">
        <v>42979</v>
      </c>
      <c r="B156" s="134">
        <v>13.3</v>
      </c>
      <c r="C156" s="134" t="e">
        <v>#N/A</v>
      </c>
      <c r="E156" s="7"/>
    </row>
    <row r="157" spans="1:5" x14ac:dyDescent="0.2">
      <c r="A157" s="2">
        <v>43009</v>
      </c>
      <c r="B157" s="134">
        <v>12.84</v>
      </c>
      <c r="C157" s="134" t="e">
        <v>#N/A</v>
      </c>
      <c r="E157" s="7"/>
    </row>
    <row r="158" spans="1:5" x14ac:dyDescent="0.2">
      <c r="A158" s="2">
        <v>43040</v>
      </c>
      <c r="B158" s="134">
        <v>12.97</v>
      </c>
      <c r="C158" s="134" t="e">
        <v>#N/A</v>
      </c>
      <c r="E158" s="7"/>
    </row>
    <row r="159" spans="1:5" x14ac:dyDescent="0.2">
      <c r="A159" s="2">
        <v>43070</v>
      </c>
      <c r="B159" s="134">
        <v>12.5</v>
      </c>
      <c r="C159" s="134" t="e">
        <v>#N/A</v>
      </c>
      <c r="E159" s="7"/>
    </row>
    <row r="160" spans="1:5" x14ac:dyDescent="0.2">
      <c r="A160" s="2">
        <v>43101</v>
      </c>
      <c r="B160" s="134">
        <v>12.23</v>
      </c>
      <c r="C160" s="134" t="e">
        <v>#N/A</v>
      </c>
      <c r="E160" s="7"/>
    </row>
    <row r="161" spans="1:5" x14ac:dyDescent="0.2">
      <c r="A161" s="2">
        <v>43132</v>
      </c>
      <c r="B161" s="134">
        <v>12.921390000000001</v>
      </c>
      <c r="C161" s="134" t="e">
        <v>#N/A</v>
      </c>
      <c r="E161" s="7"/>
    </row>
    <row r="162" spans="1:5" x14ac:dyDescent="0.2">
      <c r="A162" s="2">
        <v>43160</v>
      </c>
      <c r="B162" s="134">
        <v>13.230219999999999</v>
      </c>
      <c r="C162" s="134">
        <v>13.230219999999999</v>
      </c>
      <c r="E162" s="7"/>
    </row>
    <row r="163" spans="1:5" x14ac:dyDescent="0.2">
      <c r="A163" s="2">
        <v>43191</v>
      </c>
      <c r="B163" s="134" t="e">
        <v>#N/A</v>
      </c>
      <c r="C163" s="134">
        <v>13.08846</v>
      </c>
      <c r="E163" s="7"/>
    </row>
    <row r="164" spans="1:5" x14ac:dyDescent="0.2">
      <c r="A164" s="2">
        <v>43221</v>
      </c>
      <c r="B164" s="134" t="e">
        <v>#N/A</v>
      </c>
      <c r="C164" s="134">
        <v>13.31915</v>
      </c>
      <c r="E164" s="7"/>
    </row>
    <row r="165" spans="1:5" x14ac:dyDescent="0.2">
      <c r="A165" s="2">
        <v>43252</v>
      </c>
      <c r="B165" s="134" t="e">
        <v>#N/A</v>
      </c>
      <c r="C165" s="134">
        <v>13.491289999999999</v>
      </c>
      <c r="E165" s="7"/>
    </row>
    <row r="166" spans="1:5" x14ac:dyDescent="0.2">
      <c r="A166" s="2">
        <v>43282</v>
      </c>
      <c r="B166" s="134" t="e">
        <v>#N/A</v>
      </c>
      <c r="C166" s="134">
        <v>13.45717</v>
      </c>
      <c r="E166" s="7"/>
    </row>
    <row r="167" spans="1:5" x14ac:dyDescent="0.2">
      <c r="A167" s="2">
        <v>43313</v>
      </c>
      <c r="B167" s="134" t="e">
        <v>#N/A</v>
      </c>
      <c r="C167" s="134">
        <v>13.469250000000001</v>
      </c>
      <c r="E167" s="7"/>
    </row>
    <row r="168" spans="1:5" x14ac:dyDescent="0.2">
      <c r="A168" s="2">
        <v>43344</v>
      </c>
      <c r="B168" s="134" t="e">
        <v>#N/A</v>
      </c>
      <c r="C168" s="134">
        <v>13.63776</v>
      </c>
      <c r="E168" s="7"/>
    </row>
    <row r="169" spans="1:5" x14ac:dyDescent="0.2">
      <c r="A169" s="2">
        <v>43374</v>
      </c>
      <c r="B169" s="134" t="e">
        <v>#N/A</v>
      </c>
      <c r="C169" s="134">
        <v>13.167289999999999</v>
      </c>
      <c r="E169" s="7"/>
    </row>
    <row r="170" spans="1:5" x14ac:dyDescent="0.2">
      <c r="A170" s="2">
        <v>43405</v>
      </c>
      <c r="B170" s="134" t="e">
        <v>#N/A</v>
      </c>
      <c r="C170" s="134">
        <v>13.414070000000001</v>
      </c>
      <c r="E170" s="7"/>
    </row>
    <row r="171" spans="1:5" x14ac:dyDescent="0.2">
      <c r="A171" s="2">
        <v>43435</v>
      </c>
      <c r="B171" s="134" t="e">
        <v>#N/A</v>
      </c>
      <c r="C171" s="134">
        <v>12.971159999999999</v>
      </c>
      <c r="E171" s="7"/>
    </row>
    <row r="172" spans="1:5" x14ac:dyDescent="0.2">
      <c r="A172" s="2">
        <v>43466</v>
      </c>
      <c r="B172" s="134" t="e">
        <v>#N/A</v>
      </c>
      <c r="C172" s="134">
        <v>12.802949999999999</v>
      </c>
      <c r="E172" s="7"/>
    </row>
    <row r="173" spans="1:5" x14ac:dyDescent="0.2">
      <c r="A173" s="2">
        <v>43497</v>
      </c>
      <c r="B173" s="134" t="e">
        <v>#N/A</v>
      </c>
      <c r="C173" s="134">
        <v>13.37548</v>
      </c>
      <c r="E173" s="7"/>
    </row>
    <row r="174" spans="1:5" x14ac:dyDescent="0.2">
      <c r="A174" s="2">
        <v>43525</v>
      </c>
      <c r="B174" s="134" t="e">
        <v>#N/A</v>
      </c>
      <c r="C174" s="134">
        <v>13.661379999999999</v>
      </c>
      <c r="E174" s="7"/>
    </row>
    <row r="175" spans="1:5" x14ac:dyDescent="0.2">
      <c r="A175" s="2">
        <v>43556</v>
      </c>
      <c r="B175" s="134" t="e">
        <v>#N/A</v>
      </c>
      <c r="C175" s="134">
        <v>13.637370000000001</v>
      </c>
      <c r="E175" s="7"/>
    </row>
    <row r="176" spans="1:5" x14ac:dyDescent="0.2">
      <c r="A176" s="2">
        <v>43586</v>
      </c>
      <c r="B176" s="134" t="e">
        <v>#N/A</v>
      </c>
      <c r="C176" s="134">
        <v>13.81457</v>
      </c>
      <c r="E176" s="7"/>
    </row>
    <row r="177" spans="1:5" x14ac:dyDescent="0.2">
      <c r="A177" s="2">
        <v>43617</v>
      </c>
      <c r="B177" s="134" t="e">
        <v>#N/A</v>
      </c>
      <c r="C177" s="134">
        <v>13.965669999999999</v>
      </c>
      <c r="E177" s="7"/>
    </row>
    <row r="178" spans="1:5" x14ac:dyDescent="0.2">
      <c r="A178" s="2">
        <v>43647</v>
      </c>
      <c r="B178" s="134" t="e">
        <v>#N/A</v>
      </c>
      <c r="C178" s="134">
        <v>13.889010000000001</v>
      </c>
      <c r="E178" s="7"/>
    </row>
    <row r="179" spans="1:5" x14ac:dyDescent="0.2">
      <c r="A179" s="2">
        <v>43678</v>
      </c>
      <c r="B179" s="134" t="e">
        <v>#N/A</v>
      </c>
      <c r="C179" s="134">
        <v>13.87115</v>
      </c>
      <c r="E179" s="7"/>
    </row>
    <row r="180" spans="1:5" x14ac:dyDescent="0.2">
      <c r="A180" s="2">
        <v>43709</v>
      </c>
      <c r="B180" s="134" t="e">
        <v>#N/A</v>
      </c>
      <c r="C180" s="134">
        <v>14.01759</v>
      </c>
      <c r="E180" s="7"/>
    </row>
    <row r="181" spans="1:5" x14ac:dyDescent="0.2">
      <c r="A181" s="2">
        <v>43739</v>
      </c>
      <c r="B181" s="134" t="e">
        <v>#N/A</v>
      </c>
      <c r="C181" s="134">
        <v>13.42159</v>
      </c>
      <c r="E181" s="7"/>
    </row>
    <row r="182" spans="1:5" x14ac:dyDescent="0.2">
      <c r="A182" s="2">
        <v>43770</v>
      </c>
      <c r="B182" s="134" t="e">
        <v>#N/A</v>
      </c>
      <c r="C182" s="134">
        <v>13.74888</v>
      </c>
      <c r="E182" s="7"/>
    </row>
    <row r="183" spans="1:5" x14ac:dyDescent="0.2">
      <c r="A183" s="84">
        <v>43800</v>
      </c>
      <c r="B183" s="98" t="e">
        <v>#N/A</v>
      </c>
      <c r="C183" s="98">
        <v>13.28171</v>
      </c>
      <c r="E183" s="7"/>
    </row>
    <row r="184" spans="1:5" x14ac:dyDescent="0.2">
      <c r="A184" t="s">
        <v>360</v>
      </c>
      <c r="E184" s="7"/>
    </row>
    <row r="185" spans="1:5" x14ac:dyDescent="0.2">
      <c r="A185" t="s">
        <v>0</v>
      </c>
    </row>
  </sheetData>
  <mergeCells count="2">
    <mergeCell ref="B25:C25"/>
    <mergeCell ref="B26:C26"/>
  </mergeCells>
  <phoneticPr fontId="0" type="noConversion"/>
  <conditionalFormatting sqref="B28:C183">
    <cfRule type="expression" dxfId="1" priority="2" stopIfTrue="1">
      <formula>ISNA(B28)</formula>
    </cfRule>
  </conditionalFormatting>
  <conditionalFormatting sqref="B28:C183">
    <cfRule type="expression" dxfId="0" priority="1" stopIfTrue="1">
      <formula>ISNA(B28)</formula>
    </cfRule>
  </conditionalFormatting>
  <hyperlinks>
    <hyperlink ref="A3" location="Contents!B4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Q181"/>
  <sheetViews>
    <sheetView zoomScaleNormal="100" workbookViewId="0"/>
  </sheetViews>
  <sheetFormatPr defaultRowHeight="12.75" x14ac:dyDescent="0.2"/>
  <cols>
    <col min="2" max="3" width="9.140625" style="7"/>
  </cols>
  <sheetData>
    <row r="1" spans="1:3" x14ac:dyDescent="0.2">
      <c r="B1"/>
      <c r="C1"/>
    </row>
    <row r="2" spans="1:3" ht="15.75" x14ac:dyDescent="0.25">
      <c r="A2" s="63" t="s">
        <v>358</v>
      </c>
      <c r="B2"/>
      <c r="C2"/>
    </row>
    <row r="3" spans="1:3" x14ac:dyDescent="0.2">
      <c r="A3" s="29" t="s">
        <v>32</v>
      </c>
      <c r="B3"/>
      <c r="C3"/>
    </row>
    <row r="4" spans="1:3" x14ac:dyDescent="0.2">
      <c r="B4"/>
      <c r="C4"/>
    </row>
    <row r="5" spans="1:3" x14ac:dyDescent="0.2">
      <c r="B5"/>
      <c r="C5"/>
    </row>
    <row r="6" spans="1:3" x14ac:dyDescent="0.2">
      <c r="B6"/>
      <c r="C6"/>
    </row>
    <row r="7" spans="1:3" x14ac:dyDescent="0.2">
      <c r="B7"/>
      <c r="C7"/>
    </row>
    <row r="8" spans="1:3" x14ac:dyDescent="0.2">
      <c r="B8"/>
      <c r="C8"/>
    </row>
    <row r="9" spans="1:3" x14ac:dyDescent="0.2">
      <c r="B9"/>
      <c r="C9"/>
    </row>
    <row r="10" spans="1:3" x14ac:dyDescent="0.2">
      <c r="B10"/>
      <c r="C10"/>
    </row>
    <row r="11" spans="1:3" x14ac:dyDescent="0.2">
      <c r="B11"/>
      <c r="C11"/>
    </row>
    <row r="12" spans="1:3" x14ac:dyDescent="0.2">
      <c r="B12"/>
      <c r="C12"/>
    </row>
    <row r="13" spans="1:3" x14ac:dyDescent="0.2">
      <c r="B13"/>
      <c r="C13"/>
    </row>
    <row r="14" spans="1:3" x14ac:dyDescent="0.2">
      <c r="B14"/>
      <c r="C14"/>
    </row>
    <row r="15" spans="1:3" x14ac:dyDescent="0.2">
      <c r="B15"/>
      <c r="C15"/>
    </row>
    <row r="16" spans="1:3" x14ac:dyDescent="0.2">
      <c r="B16"/>
      <c r="C16"/>
    </row>
    <row r="17" spans="1:17" x14ac:dyDescent="0.2">
      <c r="B17"/>
      <c r="C17"/>
    </row>
    <row r="18" spans="1:17" x14ac:dyDescent="0.2">
      <c r="B18"/>
      <c r="C18"/>
    </row>
    <row r="19" spans="1:17" x14ac:dyDescent="0.2">
      <c r="B19"/>
      <c r="C19"/>
    </row>
    <row r="20" spans="1:17" x14ac:dyDescent="0.2">
      <c r="B20"/>
      <c r="C20"/>
    </row>
    <row r="21" spans="1:17" x14ac:dyDescent="0.2">
      <c r="B21"/>
      <c r="C21"/>
    </row>
    <row r="22" spans="1:17" x14ac:dyDescent="0.2">
      <c r="B22"/>
      <c r="C22"/>
    </row>
    <row r="23" spans="1:17" x14ac:dyDescent="0.2">
      <c r="B23"/>
      <c r="C23"/>
    </row>
    <row r="24" spans="1:17" x14ac:dyDescent="0.2">
      <c r="B24"/>
      <c r="C24"/>
    </row>
    <row r="25" spans="1:17" x14ac:dyDescent="0.2">
      <c r="B25" s="130" t="s">
        <v>157</v>
      </c>
      <c r="C25" s="130"/>
      <c r="D25" s="130"/>
      <c r="E25" s="130"/>
      <c r="F25" s="130"/>
      <c r="G25" s="130"/>
      <c r="H25" s="130"/>
      <c r="I25" s="130"/>
      <c r="K25" s="218" t="s">
        <v>117</v>
      </c>
      <c r="L25" s="218"/>
      <c r="M25" s="218"/>
      <c r="N25" s="218"/>
      <c r="O25" s="218"/>
      <c r="P25" s="218"/>
      <c r="Q25" s="218"/>
    </row>
    <row r="26" spans="1:17" x14ac:dyDescent="0.2">
      <c r="A26" s="4"/>
      <c r="B26" s="100"/>
      <c r="C26" s="100" t="s">
        <v>111</v>
      </c>
      <c r="D26" s="100"/>
      <c r="E26" s="100"/>
      <c r="F26" s="100" t="s">
        <v>113</v>
      </c>
      <c r="G26" t="s">
        <v>305</v>
      </c>
      <c r="H26" s="100" t="s">
        <v>11</v>
      </c>
      <c r="I26" s="100" t="s">
        <v>10</v>
      </c>
      <c r="K26" s="100"/>
      <c r="L26" s="100" t="s">
        <v>111</v>
      </c>
      <c r="M26" s="100"/>
      <c r="N26" s="100"/>
      <c r="O26" s="100" t="s">
        <v>113</v>
      </c>
      <c r="P26" t="s">
        <v>305</v>
      </c>
      <c r="Q26" s="100"/>
    </row>
    <row r="27" spans="1:17" x14ac:dyDescent="0.2">
      <c r="A27" s="6" t="s">
        <v>17</v>
      </c>
      <c r="B27" s="57" t="s">
        <v>58</v>
      </c>
      <c r="C27" s="57" t="s">
        <v>112</v>
      </c>
      <c r="D27" s="57" t="s">
        <v>59</v>
      </c>
      <c r="E27" s="57" t="s">
        <v>107</v>
      </c>
      <c r="F27" s="57" t="s">
        <v>116</v>
      </c>
      <c r="G27" s="189" t="s">
        <v>306</v>
      </c>
      <c r="H27" s="58" t="s">
        <v>115</v>
      </c>
      <c r="I27" s="58" t="s">
        <v>114</v>
      </c>
      <c r="J27" s="12"/>
      <c r="K27" s="57" t="s">
        <v>58</v>
      </c>
      <c r="L27" s="57" t="s">
        <v>112</v>
      </c>
      <c r="M27" s="57" t="s">
        <v>59</v>
      </c>
      <c r="N27" s="57" t="s">
        <v>107</v>
      </c>
      <c r="O27" s="57" t="s">
        <v>116</v>
      </c>
      <c r="P27" s="189" t="s">
        <v>306</v>
      </c>
      <c r="Q27" s="58" t="s">
        <v>11</v>
      </c>
    </row>
    <row r="28" spans="1:17" x14ac:dyDescent="0.2">
      <c r="A28">
        <v>2010</v>
      </c>
      <c r="B28" s="117">
        <v>5061.0692385000002</v>
      </c>
      <c r="C28" s="117">
        <v>2706.0197895000001</v>
      </c>
      <c r="D28" s="117">
        <v>101.53698493</v>
      </c>
      <c r="E28" s="117">
        <v>2210.8720563000002</v>
      </c>
      <c r="F28" s="117">
        <v>697.81351218999998</v>
      </c>
      <c r="G28" s="117">
        <v>458.00817510000002</v>
      </c>
      <c r="H28" s="117">
        <v>66.214033642999993</v>
      </c>
      <c r="I28" s="117">
        <v>11301.533789999999</v>
      </c>
      <c r="J28" s="158">
        <v>2010</v>
      </c>
      <c r="K28" s="119">
        <f t="shared" ref="K28:P37" si="0">B28/$I28</f>
        <v>0.44782144906545474</v>
      </c>
      <c r="L28" s="119">
        <f t="shared" si="0"/>
        <v>0.23943827800562636</v>
      </c>
      <c r="M28" s="119">
        <f t="shared" si="0"/>
        <v>8.984354408588642E-3</v>
      </c>
      <c r="N28" s="119">
        <f t="shared" si="0"/>
        <v>0.19562584135759153</v>
      </c>
      <c r="O28" s="119">
        <f t="shared" si="0"/>
        <v>6.1745027281823489E-2</v>
      </c>
      <c r="P28" s="119">
        <f t="shared" si="0"/>
        <v>4.0526196143859869E-2</v>
      </c>
      <c r="Q28" s="120">
        <f>H28/I28</f>
        <v>5.8588537514782761E-3</v>
      </c>
    </row>
    <row r="29" spans="1:17" x14ac:dyDescent="0.2">
      <c r="A29">
        <v>2011</v>
      </c>
      <c r="B29" s="117">
        <v>4749.1232848999998</v>
      </c>
      <c r="C29" s="117">
        <v>2777.2299143999999</v>
      </c>
      <c r="D29" s="117">
        <v>82.691043836000006</v>
      </c>
      <c r="E29" s="117">
        <v>2164.9434712000002</v>
      </c>
      <c r="F29" s="117">
        <v>857.35447194999995</v>
      </c>
      <c r="G29" s="117">
        <v>531.45527888000004</v>
      </c>
      <c r="H29" s="117">
        <v>70.465188959000002</v>
      </c>
      <c r="I29" s="117">
        <v>11233.262654</v>
      </c>
      <c r="J29" s="158">
        <v>2011</v>
      </c>
      <c r="K29" s="119">
        <f t="shared" si="0"/>
        <v>0.42277327889319016</v>
      </c>
      <c r="L29" s="119">
        <f t="shared" si="0"/>
        <v>0.24723270522042579</v>
      </c>
      <c r="M29" s="119">
        <f t="shared" si="0"/>
        <v>7.361266836091911E-3</v>
      </c>
      <c r="N29" s="119">
        <f t="shared" si="0"/>
        <v>0.19272615070823573</v>
      </c>
      <c r="O29" s="119">
        <f t="shared" si="0"/>
        <v>7.6322836771265973E-2</v>
      </c>
      <c r="P29" s="119">
        <f t="shared" si="0"/>
        <v>4.7310856627282426E-2</v>
      </c>
      <c r="Q29" s="120">
        <f t="shared" ref="Q29:Q37" si="1">H29/I29</f>
        <v>6.2729049546356311E-3</v>
      </c>
    </row>
    <row r="30" spans="1:17" x14ac:dyDescent="0.2">
      <c r="A30">
        <v>2012</v>
      </c>
      <c r="B30" s="117">
        <v>4136.7293393999998</v>
      </c>
      <c r="C30" s="117">
        <v>3349.4376069</v>
      </c>
      <c r="D30" s="117">
        <v>63.359365765</v>
      </c>
      <c r="E30" s="117">
        <v>2101.9979481</v>
      </c>
      <c r="F30" s="117">
        <v>741.22873757000002</v>
      </c>
      <c r="G30" s="117">
        <v>596.53815410000004</v>
      </c>
      <c r="H30" s="117">
        <v>70.176629206999991</v>
      </c>
      <c r="I30" s="117">
        <v>11059.467780999999</v>
      </c>
      <c r="J30" s="158">
        <v>2012</v>
      </c>
      <c r="K30" s="119">
        <f t="shared" si="0"/>
        <v>0.37404416029013976</v>
      </c>
      <c r="L30" s="119">
        <f t="shared" si="0"/>
        <v>0.30285703374029299</v>
      </c>
      <c r="M30" s="119">
        <f t="shared" si="0"/>
        <v>5.7289705996386589E-3</v>
      </c>
      <c r="N30" s="119">
        <f t="shared" si="0"/>
        <v>0.19006321006795654</v>
      </c>
      <c r="O30" s="119">
        <f t="shared" si="0"/>
        <v>6.7022098372890956E-2</v>
      </c>
      <c r="P30" s="119">
        <f t="shared" si="0"/>
        <v>5.3939137570873319E-2</v>
      </c>
      <c r="Q30" s="120">
        <f t="shared" si="1"/>
        <v>6.3453893620055019E-3</v>
      </c>
    </row>
    <row r="31" spans="1:17" x14ac:dyDescent="0.2">
      <c r="A31">
        <v>2013</v>
      </c>
      <c r="B31" s="117">
        <v>4331.8211221000001</v>
      </c>
      <c r="C31" s="117">
        <v>3081.7412297999999</v>
      </c>
      <c r="D31" s="117">
        <v>74.423095644</v>
      </c>
      <c r="E31" s="117">
        <v>2161.6889670999999</v>
      </c>
      <c r="F31" s="117">
        <v>722.97080717999995</v>
      </c>
      <c r="G31" s="117">
        <v>694.54259715000001</v>
      </c>
      <c r="H31" s="117">
        <v>72.439598740000008</v>
      </c>
      <c r="I31" s="117">
        <v>11139.627418</v>
      </c>
      <c r="J31" s="158">
        <v>2013</v>
      </c>
      <c r="K31" s="119">
        <f t="shared" si="0"/>
        <v>0.38886588927565152</v>
      </c>
      <c r="L31" s="119">
        <f t="shared" si="0"/>
        <v>0.27664670586920703</v>
      </c>
      <c r="M31" s="119">
        <f t="shared" si="0"/>
        <v>6.6809322117670844E-3</v>
      </c>
      <c r="N31" s="119">
        <f t="shared" si="0"/>
        <v>0.19405397379871325</v>
      </c>
      <c r="O31" s="119">
        <f t="shared" si="0"/>
        <v>6.4900806826966709E-2</v>
      </c>
      <c r="P31" s="119">
        <f t="shared" si="0"/>
        <v>6.2348817522184026E-2</v>
      </c>
      <c r="Q31" s="120">
        <f t="shared" si="1"/>
        <v>6.5028744698362416E-3</v>
      </c>
    </row>
    <row r="32" spans="1:17" x14ac:dyDescent="0.2">
      <c r="A32">
        <v>2014</v>
      </c>
      <c r="B32" s="117">
        <v>4333.4529960999998</v>
      </c>
      <c r="C32" s="117">
        <v>3086.5998552999999</v>
      </c>
      <c r="D32" s="117">
        <v>82.826978437999998</v>
      </c>
      <c r="E32" s="117">
        <v>2184.0163889999999</v>
      </c>
      <c r="F32" s="117">
        <v>693.67964013999995</v>
      </c>
      <c r="G32" s="117">
        <v>764.96624125999995</v>
      </c>
      <c r="H32" s="117">
        <v>69.816646410999994</v>
      </c>
      <c r="I32" s="117">
        <v>11215.358747</v>
      </c>
      <c r="J32" s="158">
        <v>2014</v>
      </c>
      <c r="K32" s="119">
        <f t="shared" si="0"/>
        <v>0.38638558907080495</v>
      </c>
      <c r="L32" s="119">
        <f t="shared" si="0"/>
        <v>0.2752118701620343</v>
      </c>
      <c r="M32" s="119">
        <f t="shared" si="0"/>
        <v>7.3851385681403562E-3</v>
      </c>
      <c r="N32" s="119">
        <f t="shared" si="0"/>
        <v>0.19473442074103989</v>
      </c>
      <c r="O32" s="119">
        <f t="shared" si="0"/>
        <v>6.1850865031450958E-2</v>
      </c>
      <c r="P32" s="119">
        <f t="shared" si="0"/>
        <v>6.820702382477252E-2</v>
      </c>
      <c r="Q32" s="120">
        <f t="shared" si="1"/>
        <v>6.2250925704605987E-3</v>
      </c>
    </row>
    <row r="33" spans="1:17" x14ac:dyDescent="0.2">
      <c r="A33">
        <v>2015</v>
      </c>
      <c r="B33" s="117">
        <v>3705.2005227999998</v>
      </c>
      <c r="C33" s="117">
        <v>3653.3756131999999</v>
      </c>
      <c r="D33" s="117">
        <v>77.393792520999995</v>
      </c>
      <c r="E33" s="117">
        <v>2184.0489781000001</v>
      </c>
      <c r="F33" s="117">
        <v>668.46189529000003</v>
      </c>
      <c r="G33" s="117">
        <v>808.65995581000004</v>
      </c>
      <c r="H33" s="117">
        <v>74.368494218999999</v>
      </c>
      <c r="I33" s="117">
        <v>11171.509252</v>
      </c>
      <c r="J33" s="158">
        <v>2015</v>
      </c>
      <c r="K33" s="119">
        <f t="shared" si="0"/>
        <v>0.33166517067840851</v>
      </c>
      <c r="L33" s="119">
        <f t="shared" si="0"/>
        <v>0.32702614577756783</v>
      </c>
      <c r="M33" s="119">
        <f t="shared" si="0"/>
        <v>6.9277830573469231E-3</v>
      </c>
      <c r="N33" s="119">
        <f t="shared" si="0"/>
        <v>0.19550169353429098</v>
      </c>
      <c r="O33" s="119">
        <f t="shared" si="0"/>
        <v>5.9836310404552312E-2</v>
      </c>
      <c r="P33" s="119">
        <f t="shared" si="0"/>
        <v>7.2385918282726947E-2</v>
      </c>
      <c r="Q33" s="120">
        <f t="shared" si="1"/>
        <v>6.6569782597356792E-3</v>
      </c>
    </row>
    <row r="34" spans="1:17" x14ac:dyDescent="0.2">
      <c r="A34">
        <v>2016</v>
      </c>
      <c r="B34" s="117">
        <v>3385.6520455</v>
      </c>
      <c r="C34" s="117">
        <v>3765.8659097999998</v>
      </c>
      <c r="D34" s="117">
        <v>66.133314616999996</v>
      </c>
      <c r="E34" s="117">
        <v>2201.3495846999999</v>
      </c>
      <c r="F34" s="117">
        <v>713.45907336000005</v>
      </c>
      <c r="G34" s="117">
        <v>933.42329915000005</v>
      </c>
      <c r="H34" s="117">
        <v>72.572846749000007</v>
      </c>
      <c r="I34" s="117">
        <v>11138.456074</v>
      </c>
      <c r="J34" s="158">
        <v>2016</v>
      </c>
      <c r="K34" s="119">
        <f t="shared" si="0"/>
        <v>0.3039606228194387</v>
      </c>
      <c r="L34" s="119">
        <f t="shared" si="0"/>
        <v>0.33809586218959847</v>
      </c>
      <c r="M34" s="119">
        <f t="shared" si="0"/>
        <v>5.9373861312226241E-3</v>
      </c>
      <c r="N34" s="119">
        <f t="shared" si="0"/>
        <v>0.19763507348549966</v>
      </c>
      <c r="O34" s="119">
        <f t="shared" si="0"/>
        <v>6.4053677513295187E-2</v>
      </c>
      <c r="P34" s="119">
        <f t="shared" si="0"/>
        <v>8.3801856644104236E-2</v>
      </c>
      <c r="Q34" s="120">
        <f t="shared" si="1"/>
        <v>6.5155212057085325E-3</v>
      </c>
    </row>
    <row r="35" spans="1:17" x14ac:dyDescent="0.2">
      <c r="A35">
        <v>2017</v>
      </c>
      <c r="B35" s="117">
        <v>3309.3186464999999</v>
      </c>
      <c r="C35" s="117">
        <v>3487.2990847999999</v>
      </c>
      <c r="D35" s="117">
        <v>57.784030676999997</v>
      </c>
      <c r="E35" s="117">
        <v>2205.3414658000002</v>
      </c>
      <c r="F35" s="117">
        <v>804.24645255999997</v>
      </c>
      <c r="G35" s="117">
        <v>1060.9443644</v>
      </c>
      <c r="H35" s="117">
        <v>74.53023426499999</v>
      </c>
      <c r="I35" s="117">
        <v>10999.464279</v>
      </c>
      <c r="J35" s="158">
        <v>2017</v>
      </c>
      <c r="K35" s="119">
        <f t="shared" si="0"/>
        <v>0.3008618022259591</v>
      </c>
      <c r="L35" s="119">
        <f t="shared" si="0"/>
        <v>0.31704263010862221</v>
      </c>
      <c r="M35" s="119">
        <f t="shared" si="0"/>
        <v>5.2533495460611061E-3</v>
      </c>
      <c r="N35" s="119">
        <f t="shared" si="0"/>
        <v>0.20049535230642118</v>
      </c>
      <c r="O35" s="119">
        <f t="shared" si="0"/>
        <v>7.3116874800480458E-2</v>
      </c>
      <c r="P35" s="119">
        <f t="shared" si="0"/>
        <v>9.6454185175685145E-2</v>
      </c>
      <c r="Q35" s="120">
        <f t="shared" si="1"/>
        <v>6.775805836952615E-3</v>
      </c>
    </row>
    <row r="36" spans="1:17" x14ac:dyDescent="0.2">
      <c r="A36">
        <v>2018</v>
      </c>
      <c r="B36" s="117">
        <v>3219.3596775000001</v>
      </c>
      <c r="C36" s="117">
        <v>3785.6645663999998</v>
      </c>
      <c r="D36" s="117">
        <v>71.541831959000007</v>
      </c>
      <c r="E36" s="117">
        <v>2193.0866658</v>
      </c>
      <c r="F36" s="117">
        <v>744.91101847000004</v>
      </c>
      <c r="G36" s="117">
        <v>1127.9787615</v>
      </c>
      <c r="H36" s="117">
        <v>75.515761384000001</v>
      </c>
      <c r="I36" s="117">
        <v>11218.059324</v>
      </c>
      <c r="J36" s="158">
        <v>2018</v>
      </c>
      <c r="K36" s="119">
        <f t="shared" si="0"/>
        <v>0.28698009027394589</v>
      </c>
      <c r="L36" s="119">
        <f t="shared" si="0"/>
        <v>0.33746162834964877</v>
      </c>
      <c r="M36" s="119">
        <f t="shared" si="0"/>
        <v>6.3773804267501849E-3</v>
      </c>
      <c r="N36" s="119">
        <f t="shared" si="0"/>
        <v>0.19549608381086861</v>
      </c>
      <c r="O36" s="119">
        <f t="shared" si="0"/>
        <v>6.6402841788894079E-2</v>
      </c>
      <c r="P36" s="119">
        <f t="shared" si="0"/>
        <v>0.10055025819722613</v>
      </c>
      <c r="Q36" s="120">
        <f t="shared" si="1"/>
        <v>6.7316243570259091E-3</v>
      </c>
    </row>
    <row r="37" spans="1:17" x14ac:dyDescent="0.2">
      <c r="A37" s="12">
        <v>2019</v>
      </c>
      <c r="B37" s="118">
        <v>3224.4855753000002</v>
      </c>
      <c r="C37" s="118">
        <v>3860.3037122999999</v>
      </c>
      <c r="D37" s="118">
        <v>63.299919944999999</v>
      </c>
      <c r="E37" s="118">
        <v>2139.7467698999999</v>
      </c>
      <c r="F37" s="118">
        <v>717.11712465999994</v>
      </c>
      <c r="G37" s="118">
        <v>1202.1809205</v>
      </c>
      <c r="H37" s="118">
        <v>75.764492904000008</v>
      </c>
      <c r="I37" s="118">
        <v>11282.897808</v>
      </c>
      <c r="J37" s="159">
        <v>2019</v>
      </c>
      <c r="K37" s="121">
        <f t="shared" si="0"/>
        <v>0.28578523267433287</v>
      </c>
      <c r="L37" s="121">
        <f t="shared" si="0"/>
        <v>0.34213761198500786</v>
      </c>
      <c r="M37" s="121">
        <f t="shared" si="0"/>
        <v>5.610253768328733E-3</v>
      </c>
      <c r="N37" s="121">
        <f t="shared" si="0"/>
        <v>0.18964514314601333</v>
      </c>
      <c r="O37" s="121">
        <f t="shared" si="0"/>
        <v>6.3557885293575631E-2</v>
      </c>
      <c r="P37" s="121">
        <f t="shared" si="0"/>
        <v>0.10654895054066769</v>
      </c>
      <c r="Q37" s="122">
        <f t="shared" si="1"/>
        <v>6.7149852983938337E-3</v>
      </c>
    </row>
    <row r="38" spans="1:17" x14ac:dyDescent="0.2">
      <c r="A38" t="s">
        <v>360</v>
      </c>
      <c r="C38"/>
      <c r="G38" s="19"/>
    </row>
    <row r="39" spans="1:17" x14ac:dyDescent="0.2">
      <c r="A39" t="s">
        <v>149</v>
      </c>
      <c r="C39"/>
      <c r="G39" s="19"/>
    </row>
    <row r="40" spans="1:17" x14ac:dyDescent="0.2">
      <c r="C40"/>
    </row>
    <row r="41" spans="1:17" x14ac:dyDescent="0.2">
      <c r="A41" s="6"/>
      <c r="B41" s="6" t="s">
        <v>0</v>
      </c>
      <c r="C41"/>
    </row>
    <row r="42" spans="1:17" x14ac:dyDescent="0.2">
      <c r="A42">
        <v>8.5</v>
      </c>
      <c r="B42">
        <v>0</v>
      </c>
      <c r="C42"/>
    </row>
    <row r="43" spans="1:17" x14ac:dyDescent="0.2">
      <c r="A43">
        <v>8.5</v>
      </c>
      <c r="B43">
        <v>1</v>
      </c>
      <c r="C43"/>
    </row>
    <row r="44" spans="1:17" x14ac:dyDescent="0.2">
      <c r="C44"/>
    </row>
    <row r="45" spans="1:17" x14ac:dyDescent="0.2">
      <c r="C45"/>
    </row>
    <row r="46" spans="1:17" x14ac:dyDescent="0.2">
      <c r="C46"/>
    </row>
    <row r="47" spans="1:17" x14ac:dyDescent="0.2">
      <c r="C47"/>
    </row>
    <row r="48" spans="1:17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</sheetData>
  <mergeCells count="1">
    <mergeCell ref="K25:Q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M161"/>
  <sheetViews>
    <sheetView workbookViewId="0"/>
  </sheetViews>
  <sheetFormatPr defaultRowHeight="12.75" x14ac:dyDescent="0.2"/>
  <cols>
    <col min="2" max="3" width="9.140625" style="7"/>
  </cols>
  <sheetData>
    <row r="1" spans="1:3" x14ac:dyDescent="0.2">
      <c r="B1"/>
      <c r="C1"/>
    </row>
    <row r="2" spans="1:3" ht="15.75" x14ac:dyDescent="0.25">
      <c r="A2" s="63" t="s">
        <v>358</v>
      </c>
      <c r="B2"/>
      <c r="C2"/>
    </row>
    <row r="3" spans="1:3" x14ac:dyDescent="0.2">
      <c r="A3" s="29" t="s">
        <v>32</v>
      </c>
      <c r="B3"/>
      <c r="C3"/>
    </row>
    <row r="4" spans="1:3" x14ac:dyDescent="0.2">
      <c r="B4"/>
      <c r="C4"/>
    </row>
    <row r="5" spans="1:3" x14ac:dyDescent="0.2">
      <c r="B5"/>
      <c r="C5"/>
    </row>
    <row r="6" spans="1:3" x14ac:dyDescent="0.2">
      <c r="B6"/>
      <c r="C6"/>
    </row>
    <row r="7" spans="1:3" x14ac:dyDescent="0.2">
      <c r="B7"/>
      <c r="C7"/>
    </row>
    <row r="8" spans="1:3" x14ac:dyDescent="0.2">
      <c r="B8"/>
      <c r="C8"/>
    </row>
    <row r="9" spans="1:3" x14ac:dyDescent="0.2">
      <c r="B9"/>
      <c r="C9"/>
    </row>
    <row r="10" spans="1:3" x14ac:dyDescent="0.2">
      <c r="B10"/>
      <c r="C10"/>
    </row>
    <row r="11" spans="1:3" x14ac:dyDescent="0.2">
      <c r="B11"/>
      <c r="C11"/>
    </row>
    <row r="12" spans="1:3" x14ac:dyDescent="0.2">
      <c r="B12"/>
      <c r="C12"/>
    </row>
    <row r="13" spans="1:3" x14ac:dyDescent="0.2">
      <c r="B13"/>
      <c r="C13"/>
    </row>
    <row r="14" spans="1:3" x14ac:dyDescent="0.2">
      <c r="B14"/>
      <c r="C14"/>
    </row>
    <row r="15" spans="1:3" x14ac:dyDescent="0.2">
      <c r="B15"/>
      <c r="C15"/>
    </row>
    <row r="16" spans="1:3" x14ac:dyDescent="0.2">
      <c r="B16"/>
      <c r="C16"/>
    </row>
    <row r="17" spans="1:13" x14ac:dyDescent="0.2">
      <c r="B17"/>
      <c r="C17"/>
    </row>
    <row r="18" spans="1:13" x14ac:dyDescent="0.2">
      <c r="B18"/>
      <c r="C18"/>
    </row>
    <row r="19" spans="1:13" x14ac:dyDescent="0.2">
      <c r="B19"/>
      <c r="C19"/>
    </row>
    <row r="20" spans="1:13" x14ac:dyDescent="0.2">
      <c r="B20"/>
      <c r="C20"/>
    </row>
    <row r="21" spans="1:13" x14ac:dyDescent="0.2">
      <c r="B21"/>
      <c r="C21"/>
    </row>
    <row r="22" spans="1:13" x14ac:dyDescent="0.2">
      <c r="B22"/>
      <c r="C22"/>
    </row>
    <row r="23" spans="1:13" x14ac:dyDescent="0.2">
      <c r="B23"/>
      <c r="C23"/>
    </row>
    <row r="24" spans="1:13" x14ac:dyDescent="0.2">
      <c r="B24"/>
      <c r="C24"/>
    </row>
    <row r="25" spans="1:13" x14ac:dyDescent="0.2">
      <c r="D25" s="218" t="s">
        <v>161</v>
      </c>
      <c r="E25" s="218"/>
      <c r="F25" s="218"/>
      <c r="G25" s="218"/>
      <c r="H25" s="218"/>
      <c r="I25" s="218"/>
      <c r="J25" s="218"/>
      <c r="K25" s="218"/>
      <c r="L25" s="218"/>
      <c r="M25" s="218"/>
    </row>
    <row r="26" spans="1:13" x14ac:dyDescent="0.2">
      <c r="A26" s="12"/>
      <c r="B26" s="85"/>
      <c r="C26" s="141" t="s">
        <v>160</v>
      </c>
      <c r="D26" s="68">
        <v>2010</v>
      </c>
      <c r="E26" s="68">
        <v>2011</v>
      </c>
      <c r="F26" s="68">
        <v>2012</v>
      </c>
      <c r="G26" s="68">
        <v>2013</v>
      </c>
      <c r="H26" s="68">
        <v>2014</v>
      </c>
      <c r="I26" s="68">
        <v>2015</v>
      </c>
      <c r="J26" s="68">
        <v>2016</v>
      </c>
      <c r="K26" s="68">
        <v>2017</v>
      </c>
      <c r="L26" s="68">
        <v>2018</v>
      </c>
      <c r="M26" s="68">
        <v>2019</v>
      </c>
    </row>
    <row r="27" spans="1:13" x14ac:dyDescent="0.2">
      <c r="C27" s="8" t="s">
        <v>168</v>
      </c>
      <c r="D27" s="27">
        <v>2.5385411449999999</v>
      </c>
      <c r="E27" s="27">
        <v>3.1028522430000001</v>
      </c>
      <c r="F27" s="27">
        <v>2.6287019649999999</v>
      </c>
      <c r="G27" s="27">
        <v>2.562382317</v>
      </c>
      <c r="H27" s="27">
        <v>2.4665765739999999</v>
      </c>
      <c r="I27" s="27">
        <v>2.3211773120000001</v>
      </c>
      <c r="J27" s="27">
        <v>2.4724417980000002</v>
      </c>
      <c r="K27" s="27">
        <v>2.7700108540000001</v>
      </c>
      <c r="L27" s="27">
        <v>2.5849579</v>
      </c>
      <c r="M27" s="27">
        <v>2.4882344000000001</v>
      </c>
    </row>
    <row r="28" spans="1:13" x14ac:dyDescent="0.2">
      <c r="C28" s="4" t="s">
        <v>169</v>
      </c>
      <c r="D28" s="27">
        <v>2.1162140630000001</v>
      </c>
      <c r="E28" s="27">
        <v>2.1389559290000002</v>
      </c>
      <c r="F28" s="27">
        <v>2.1331186230000001</v>
      </c>
      <c r="G28" s="27">
        <v>2.3466011369999999</v>
      </c>
      <c r="H28" s="27">
        <v>2.4095025990000001</v>
      </c>
      <c r="I28" s="27">
        <v>2.2345567979999998</v>
      </c>
      <c r="J28" s="27">
        <v>2.1312133119999999</v>
      </c>
      <c r="K28" s="27">
        <v>2.1448965179999999</v>
      </c>
      <c r="L28" s="27">
        <v>2.1740468000000002</v>
      </c>
      <c r="M28" s="27">
        <v>2.1749209999999999</v>
      </c>
    </row>
    <row r="29" spans="1:13" x14ac:dyDescent="0.2">
      <c r="C29" s="4" t="s">
        <v>170</v>
      </c>
      <c r="D29" s="27">
        <v>1.1413686189000001</v>
      </c>
      <c r="E29" s="27">
        <v>1.2729980890000001</v>
      </c>
      <c r="F29" s="27">
        <v>1.2170591100999999</v>
      </c>
      <c r="G29" s="27">
        <v>1.2700048177000001</v>
      </c>
      <c r="H29" s="27">
        <v>1.3438127403</v>
      </c>
      <c r="I29" s="27">
        <v>1.3818086570000001</v>
      </c>
      <c r="J29" s="27">
        <v>1.4707870796</v>
      </c>
      <c r="K29" s="27">
        <v>1.5103354812000001</v>
      </c>
      <c r="L29" s="27">
        <v>1.573974158</v>
      </c>
      <c r="M29" s="27">
        <v>1.6165385000000001</v>
      </c>
    </row>
    <row r="30" spans="1:13" x14ac:dyDescent="0.2">
      <c r="C30" s="4" t="s">
        <v>171</v>
      </c>
      <c r="D30" s="27">
        <v>0.92327053465999998</v>
      </c>
      <c r="E30" s="27">
        <v>1.1670944041</v>
      </c>
      <c r="F30" s="27">
        <v>1.3393646844</v>
      </c>
      <c r="G30" s="27">
        <v>1.6004236409000001</v>
      </c>
      <c r="H30" s="27">
        <v>1.7260260421</v>
      </c>
      <c r="I30" s="27">
        <v>1.7757054845</v>
      </c>
      <c r="J30" s="27">
        <v>2.1134587410000001</v>
      </c>
      <c r="K30" s="27">
        <v>2.3673934957</v>
      </c>
      <c r="L30" s="27">
        <v>2.4958231592</v>
      </c>
      <c r="M30" s="27">
        <v>2.6452672000000002</v>
      </c>
    </row>
    <row r="31" spans="1:13" x14ac:dyDescent="0.2">
      <c r="C31" s="4" t="s">
        <v>172</v>
      </c>
      <c r="D31" s="27">
        <v>0.467912094</v>
      </c>
      <c r="E31" s="27">
        <v>0.46179330699999999</v>
      </c>
      <c r="F31" s="27">
        <v>0.46660426199999999</v>
      </c>
      <c r="G31" s="27">
        <v>0.49643562200000002</v>
      </c>
      <c r="H31" s="27">
        <v>0.51587706200000005</v>
      </c>
      <c r="I31" s="27">
        <v>0.51837061200000001</v>
      </c>
      <c r="J31" s="27">
        <v>0.50321864699999996</v>
      </c>
      <c r="K31" s="27">
        <v>0.48248065200000001</v>
      </c>
      <c r="L31" s="27">
        <v>0.49280560000000001</v>
      </c>
      <c r="M31" s="27">
        <v>0.49573240000000002</v>
      </c>
    </row>
    <row r="32" spans="1:13" x14ac:dyDescent="0.2">
      <c r="C32" s="4" t="s">
        <v>158</v>
      </c>
      <c r="D32" s="27">
        <v>0.20797864399999999</v>
      </c>
      <c r="E32" s="27">
        <v>0.21231091899999999</v>
      </c>
      <c r="F32" s="27">
        <v>0.21159204200000001</v>
      </c>
      <c r="G32" s="27">
        <v>0.214006166</v>
      </c>
      <c r="H32" s="27">
        <v>0.214489708</v>
      </c>
      <c r="I32" s="27">
        <v>0.211835882</v>
      </c>
      <c r="J32" s="27">
        <v>0.20960385000000001</v>
      </c>
      <c r="K32" s="27">
        <v>0.210990806</v>
      </c>
      <c r="L32" s="27">
        <v>0.22709109999999999</v>
      </c>
      <c r="M32" s="27">
        <v>0.2298058</v>
      </c>
    </row>
    <row r="33" spans="1:13" x14ac:dyDescent="0.2">
      <c r="A33" s="12"/>
      <c r="B33" s="85"/>
      <c r="C33" s="6" t="s">
        <v>159</v>
      </c>
      <c r="D33" s="87">
        <v>9.0478133000000002E-2</v>
      </c>
      <c r="E33" s="87">
        <v>0.110891157</v>
      </c>
      <c r="F33" s="87">
        <v>0.15702274699999999</v>
      </c>
      <c r="G33" s="87">
        <v>0.22503495700000001</v>
      </c>
      <c r="H33" s="87">
        <v>0.33679262199999999</v>
      </c>
      <c r="I33" s="87">
        <v>0.42646263499999998</v>
      </c>
      <c r="J33" s="87">
        <v>0.56969985300000003</v>
      </c>
      <c r="K33" s="87">
        <v>0.77535965299999998</v>
      </c>
      <c r="L33" s="87">
        <v>0.92606069999999996</v>
      </c>
      <c r="M33" s="87">
        <v>1.0942076999999999</v>
      </c>
    </row>
    <row r="34" spans="1:13" x14ac:dyDescent="0.2">
      <c r="A34" t="s">
        <v>360</v>
      </c>
      <c r="C34"/>
    </row>
    <row r="35" spans="1:13" ht="12.75" customHeight="1" x14ac:dyDescent="0.2">
      <c r="A35" s="219" t="s">
        <v>162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</row>
    <row r="36" spans="1:13" x14ac:dyDescent="0.2">
      <c r="A36" s="219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</row>
    <row r="37" spans="1:13" x14ac:dyDescent="0.2">
      <c r="A37" s="6"/>
      <c r="B37" s="6" t="s">
        <v>0</v>
      </c>
      <c r="C37"/>
    </row>
    <row r="38" spans="1:13" x14ac:dyDescent="0.2">
      <c r="A38">
        <v>8.5</v>
      </c>
      <c r="B38">
        <v>0</v>
      </c>
      <c r="C38"/>
    </row>
    <row r="39" spans="1:13" x14ac:dyDescent="0.2">
      <c r="A39">
        <v>8.5</v>
      </c>
      <c r="B39">
        <v>1</v>
      </c>
      <c r="C39"/>
    </row>
    <row r="40" spans="1:13" x14ac:dyDescent="0.2">
      <c r="C40"/>
    </row>
    <row r="41" spans="1:13" x14ac:dyDescent="0.2">
      <c r="C41"/>
    </row>
    <row r="42" spans="1:13" x14ac:dyDescent="0.2"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</sheetData>
  <mergeCells count="2">
    <mergeCell ref="D25:M25"/>
    <mergeCell ref="A35:M36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B59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2" x14ac:dyDescent="0.2">
      <c r="B25" s="4" t="s">
        <v>20</v>
      </c>
    </row>
    <row r="26" spans="1:2" x14ac:dyDescent="0.2">
      <c r="B26" s="4" t="s">
        <v>21</v>
      </c>
    </row>
    <row r="27" spans="1:2" x14ac:dyDescent="0.2">
      <c r="A27" s="12"/>
      <c r="B27" s="6" t="s">
        <v>22</v>
      </c>
    </row>
    <row r="28" spans="1:2" x14ac:dyDescent="0.2">
      <c r="A28">
        <v>1993</v>
      </c>
      <c r="B28" s="17">
        <v>7.1514936533000006E-2</v>
      </c>
    </row>
    <row r="29" spans="1:2" x14ac:dyDescent="0.2">
      <c r="A29">
        <v>1994</v>
      </c>
      <c r="B29" s="17">
        <v>6.9032180770999998E-2</v>
      </c>
    </row>
    <row r="30" spans="1:2" x14ac:dyDescent="0.2">
      <c r="A30">
        <v>1995</v>
      </c>
      <c r="B30" s="17">
        <v>6.7103541431000002E-2</v>
      </c>
    </row>
    <row r="31" spans="1:2" x14ac:dyDescent="0.2">
      <c r="A31">
        <v>1996</v>
      </c>
      <c r="B31" s="17">
        <v>6.9123344327E-2</v>
      </c>
    </row>
    <row r="32" spans="1:2" x14ac:dyDescent="0.2">
      <c r="A32">
        <v>1997</v>
      </c>
      <c r="B32" s="17">
        <v>6.5925483497000004E-2</v>
      </c>
    </row>
    <row r="33" spans="1:2" x14ac:dyDescent="0.2">
      <c r="A33">
        <v>1998</v>
      </c>
      <c r="B33" s="17">
        <v>5.7858245384000001E-2</v>
      </c>
    </row>
    <row r="34" spans="1:2" x14ac:dyDescent="0.2">
      <c r="A34">
        <v>1999</v>
      </c>
      <c r="B34" s="17">
        <v>5.7837285303000002E-2</v>
      </c>
    </row>
    <row r="35" spans="1:2" x14ac:dyDescent="0.2">
      <c r="A35">
        <v>2000</v>
      </c>
      <c r="B35" s="17">
        <v>6.6875775727E-2</v>
      </c>
    </row>
    <row r="36" spans="1:2" x14ac:dyDescent="0.2">
      <c r="A36">
        <v>2001</v>
      </c>
      <c r="B36" s="17">
        <v>6.5557155138999998E-2</v>
      </c>
    </row>
    <row r="37" spans="1:2" x14ac:dyDescent="0.2">
      <c r="A37">
        <v>2002</v>
      </c>
      <c r="B37" s="17">
        <v>6.0492981738000003E-2</v>
      </c>
    </row>
    <row r="38" spans="1:2" x14ac:dyDescent="0.2">
      <c r="A38">
        <v>2003</v>
      </c>
      <c r="B38" s="17">
        <v>6.5609447069999993E-2</v>
      </c>
    </row>
    <row r="39" spans="1:2" x14ac:dyDescent="0.2">
      <c r="A39">
        <v>2004</v>
      </c>
      <c r="B39" s="17">
        <v>7.0987195074000004E-2</v>
      </c>
    </row>
    <row r="40" spans="1:2" x14ac:dyDescent="0.2">
      <c r="A40">
        <v>2005</v>
      </c>
      <c r="B40" s="17">
        <v>7.9881401372999997E-2</v>
      </c>
    </row>
    <row r="41" spans="1:2" x14ac:dyDescent="0.2">
      <c r="A41">
        <v>2006</v>
      </c>
      <c r="B41" s="17">
        <v>8.3650557732000003E-2</v>
      </c>
    </row>
    <row r="42" spans="1:2" x14ac:dyDescent="0.2">
      <c r="A42">
        <v>2007</v>
      </c>
      <c r="B42" s="17">
        <v>8.5235724467999999E-2</v>
      </c>
    </row>
    <row r="43" spans="1:2" x14ac:dyDescent="0.2">
      <c r="A43">
        <v>2008</v>
      </c>
      <c r="B43" s="17">
        <v>9.5756194855999996E-2</v>
      </c>
    </row>
    <row r="44" spans="1:2" x14ac:dyDescent="0.2">
      <c r="A44">
        <v>2009</v>
      </c>
      <c r="B44" s="17">
        <v>7.3968049723000001E-2</v>
      </c>
    </row>
    <row r="45" spans="1:2" x14ac:dyDescent="0.2">
      <c r="A45">
        <v>2010</v>
      </c>
      <c r="B45" s="17">
        <v>8.0994757629000005E-2</v>
      </c>
    </row>
    <row r="46" spans="1:2" x14ac:dyDescent="0.2">
      <c r="A46">
        <v>2011</v>
      </c>
      <c r="B46" s="17">
        <v>8.9763498538000003E-2</v>
      </c>
    </row>
    <row r="47" spans="1:2" x14ac:dyDescent="0.2">
      <c r="A47">
        <v>2012</v>
      </c>
      <c r="B47" s="17">
        <v>8.3937361746E-2</v>
      </c>
    </row>
    <row r="48" spans="1:2" x14ac:dyDescent="0.2">
      <c r="A48">
        <v>2013</v>
      </c>
      <c r="B48" s="17">
        <v>8.2575529913000004E-2</v>
      </c>
    </row>
    <row r="49" spans="1:2" x14ac:dyDescent="0.2">
      <c r="A49">
        <v>2014</v>
      </c>
      <c r="B49" s="17">
        <v>8.0038917240999999E-2</v>
      </c>
    </row>
    <row r="50" spans="1:2" x14ac:dyDescent="0.2">
      <c r="A50">
        <v>2015</v>
      </c>
      <c r="B50" s="17">
        <v>6.0300633702999998E-2</v>
      </c>
    </row>
    <row r="51" spans="1:2" x14ac:dyDescent="0.2">
      <c r="A51">
        <v>2016</v>
      </c>
      <c r="B51" s="17">
        <v>5.4379336512999997E-2</v>
      </c>
    </row>
    <row r="52" spans="1:2" x14ac:dyDescent="0.2">
      <c r="A52">
        <v>2017</v>
      </c>
      <c r="B52" s="17">
        <v>5.7565537804999997E-2</v>
      </c>
    </row>
    <row r="53" spans="1:2" x14ac:dyDescent="0.2">
      <c r="A53">
        <v>2018</v>
      </c>
      <c r="B53" s="17">
        <v>5.9812562716000002E-2</v>
      </c>
    </row>
    <row r="54" spans="1:2" x14ac:dyDescent="0.2">
      <c r="A54" s="12">
        <v>2019</v>
      </c>
      <c r="B54" s="97">
        <v>5.7654208779000002E-2</v>
      </c>
    </row>
    <row r="55" spans="1:2" x14ac:dyDescent="0.2">
      <c r="A55" t="s">
        <v>360</v>
      </c>
    </row>
    <row r="57" spans="1:2" x14ac:dyDescent="0.2">
      <c r="A57" s="6"/>
      <c r="B57" s="9" t="s">
        <v>0</v>
      </c>
    </row>
    <row r="58" spans="1:2" x14ac:dyDescent="0.2">
      <c r="A58">
        <v>25.5</v>
      </c>
      <c r="B58" s="3">
        <v>0</v>
      </c>
    </row>
    <row r="59" spans="1:2" x14ac:dyDescent="0.2">
      <c r="A59">
        <v>25.5</v>
      </c>
      <c r="B59" s="3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2:M35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3" ht="14.25" x14ac:dyDescent="0.25">
      <c r="D25" s="218" t="s">
        <v>144</v>
      </c>
      <c r="E25" s="218"/>
      <c r="F25" s="218"/>
      <c r="G25" s="218"/>
      <c r="H25" s="218"/>
      <c r="J25" s="218" t="s">
        <v>9</v>
      </c>
      <c r="K25" s="218"/>
      <c r="L25" s="218"/>
      <c r="M25" s="218"/>
    </row>
    <row r="26" spans="1:13" x14ac:dyDescent="0.2">
      <c r="A26" s="77"/>
      <c r="B26" s="12"/>
      <c r="C26" s="142" t="s">
        <v>160</v>
      </c>
      <c r="D26" s="136">
        <v>2015</v>
      </c>
      <c r="E26" s="136">
        <v>2016</v>
      </c>
      <c r="F26" s="136">
        <v>2017</v>
      </c>
      <c r="G26" s="136">
        <v>2018</v>
      </c>
      <c r="H26" s="136">
        <v>2019</v>
      </c>
      <c r="I26" s="12"/>
      <c r="J26" s="136">
        <v>2016</v>
      </c>
      <c r="K26" s="136">
        <v>2017</v>
      </c>
      <c r="L26" s="136">
        <v>2018</v>
      </c>
      <c r="M26" s="136">
        <v>2019</v>
      </c>
    </row>
    <row r="27" spans="1:13" x14ac:dyDescent="0.2">
      <c r="A27" s="3"/>
      <c r="C27" s="14" t="s">
        <v>355</v>
      </c>
      <c r="D27" s="15">
        <v>5274.1123277999995</v>
      </c>
      <c r="E27" s="15">
        <v>5187.4073780999997</v>
      </c>
      <c r="F27" s="15">
        <v>5153.2163641999996</v>
      </c>
      <c r="G27" s="15">
        <v>5201.5592999999999</v>
      </c>
      <c r="H27" s="15">
        <v>5251.0739999999996</v>
      </c>
      <c r="J27" s="17">
        <f t="shared" ref="J27:M30" si="0">E27/D27-1</f>
        <v>-1.6439723750852897E-2</v>
      </c>
      <c r="K27" s="17">
        <f t="shared" si="0"/>
        <v>-6.5911565080364332E-3</v>
      </c>
      <c r="L27" s="17">
        <f t="shared" si="0"/>
        <v>9.3811189718027155E-3</v>
      </c>
      <c r="M27" s="17">
        <f t="shared" si="0"/>
        <v>9.5192032127751069E-3</v>
      </c>
    </row>
    <row r="28" spans="1:13" x14ac:dyDescent="0.2">
      <c r="A28" s="3"/>
      <c r="C28" s="14" t="s">
        <v>58</v>
      </c>
      <c r="D28" s="15">
        <v>1480.3240226</v>
      </c>
      <c r="E28" s="15">
        <v>1354.1614477999999</v>
      </c>
      <c r="F28" s="15">
        <v>1330.8848068</v>
      </c>
      <c r="G28" s="15">
        <v>1285.0125599999999</v>
      </c>
      <c r="H28" s="15">
        <v>1284.6945900000001</v>
      </c>
      <c r="J28" s="17">
        <f t="shared" si="0"/>
        <v>-8.5226324016826838E-2</v>
      </c>
      <c r="K28" s="17">
        <f t="shared" si="0"/>
        <v>-1.7188970368205103E-2</v>
      </c>
      <c r="L28" s="17">
        <f t="shared" si="0"/>
        <v>-3.4467481006335898E-2</v>
      </c>
      <c r="M28" s="17">
        <f t="shared" si="0"/>
        <v>-2.4744505221008239E-4</v>
      </c>
    </row>
    <row r="29" spans="1:13" x14ac:dyDescent="0.2">
      <c r="A29" s="3"/>
      <c r="C29" s="14" t="s">
        <v>59</v>
      </c>
      <c r="D29" s="15">
        <v>2299.3160438999998</v>
      </c>
      <c r="E29" s="15">
        <v>2327.2191962000002</v>
      </c>
      <c r="F29" s="15">
        <v>2338.3658753</v>
      </c>
      <c r="G29" s="15">
        <v>2357.3375000000001</v>
      </c>
      <c r="H29" s="15">
        <v>2383.9016999999999</v>
      </c>
      <c r="J29" s="17">
        <f t="shared" si="0"/>
        <v>1.2135414082820928E-2</v>
      </c>
      <c r="K29" s="17">
        <f t="shared" si="0"/>
        <v>4.7896988466753498E-3</v>
      </c>
      <c r="L29" s="17">
        <f t="shared" si="0"/>
        <v>8.113197725127641E-3</v>
      </c>
      <c r="M29" s="17">
        <f t="shared" si="0"/>
        <v>1.1268730082137024E-2</v>
      </c>
    </row>
    <row r="30" spans="1:13" x14ac:dyDescent="0.2">
      <c r="A30" s="3"/>
      <c r="B30" s="12"/>
      <c r="C30" s="89" t="s">
        <v>163</v>
      </c>
      <c r="D30" s="95">
        <v>1482.9839654</v>
      </c>
      <c r="E30" s="95">
        <v>1494.5384377</v>
      </c>
      <c r="F30" s="95">
        <v>1472.4773861000001</v>
      </c>
      <c r="G30" s="95">
        <v>1547.7206000000001</v>
      </c>
      <c r="H30" s="95">
        <v>1570.9889000000001</v>
      </c>
      <c r="I30" s="12"/>
      <c r="J30" s="97">
        <f t="shared" si="0"/>
        <v>7.7913669800762086E-3</v>
      </c>
      <c r="K30" s="97">
        <f t="shared" si="0"/>
        <v>-1.4761113560886718E-2</v>
      </c>
      <c r="L30" s="97">
        <f t="shared" si="0"/>
        <v>5.1099741571779989E-2</v>
      </c>
      <c r="M30" s="97">
        <f t="shared" si="0"/>
        <v>1.5033915036085865E-2</v>
      </c>
    </row>
    <row r="31" spans="1:13" x14ac:dyDescent="0.2">
      <c r="C31" t="s">
        <v>360</v>
      </c>
    </row>
    <row r="33" spans="3:4" x14ac:dyDescent="0.2">
      <c r="C33" s="6"/>
      <c r="D33" s="6" t="s">
        <v>0</v>
      </c>
    </row>
    <row r="34" spans="3:4" x14ac:dyDescent="0.2">
      <c r="C34" s="3">
        <v>2.5</v>
      </c>
      <c r="D34" s="3">
        <v>0</v>
      </c>
    </row>
    <row r="35" spans="3:4" x14ac:dyDescent="0.2">
      <c r="C35" s="3">
        <v>2.5</v>
      </c>
      <c r="D35" s="3">
        <v>1</v>
      </c>
    </row>
  </sheetData>
  <mergeCells count="2">
    <mergeCell ref="D25:H25"/>
    <mergeCell ref="J25:M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C104"/>
  <sheetViews>
    <sheetView zoomScaleNormal="100"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3" x14ac:dyDescent="0.2">
      <c r="A25" s="2"/>
      <c r="B25" s="44" t="s">
        <v>126</v>
      </c>
      <c r="C25" s="7"/>
    </row>
    <row r="26" spans="1:3" x14ac:dyDescent="0.2">
      <c r="A26" s="2"/>
      <c r="B26" s="44" t="s">
        <v>119</v>
      </c>
      <c r="C26" s="101" t="s">
        <v>1</v>
      </c>
    </row>
    <row r="27" spans="1:3" x14ac:dyDescent="0.2">
      <c r="A27" s="5" t="s">
        <v>2</v>
      </c>
      <c r="B27" s="45" t="s">
        <v>273</v>
      </c>
      <c r="C27" s="102" t="s">
        <v>274</v>
      </c>
    </row>
    <row r="28" spans="1:3" x14ac:dyDescent="0.2">
      <c r="A28" s="2">
        <v>41640</v>
      </c>
      <c r="B28" s="22">
        <v>102.6063</v>
      </c>
      <c r="C28" s="172">
        <v>1.6956157608999999E-2</v>
      </c>
    </row>
    <row r="29" spans="1:3" x14ac:dyDescent="0.2">
      <c r="A29" s="2">
        <v>41671</v>
      </c>
      <c r="B29" s="22">
        <v>103.6292</v>
      </c>
      <c r="C29" s="119">
        <v>2.1308384688E-2</v>
      </c>
    </row>
    <row r="30" spans="1:3" x14ac:dyDescent="0.2">
      <c r="A30" s="2">
        <v>41699</v>
      </c>
      <c r="B30" s="22">
        <v>104.55459999999999</v>
      </c>
      <c r="C30" s="119">
        <v>2.7341508470000001E-2</v>
      </c>
    </row>
    <row r="31" spans="1:3" x14ac:dyDescent="0.2">
      <c r="A31" s="2">
        <v>41730</v>
      </c>
      <c r="B31" s="22">
        <v>104.7807</v>
      </c>
      <c r="C31" s="119">
        <v>3.0492662288000003E-2</v>
      </c>
    </row>
    <row r="32" spans="1:3" x14ac:dyDescent="0.2">
      <c r="A32" s="2">
        <v>41760</v>
      </c>
      <c r="B32" s="22">
        <v>105.07989999999999</v>
      </c>
      <c r="C32" s="119">
        <v>3.3319369545000005E-2</v>
      </c>
    </row>
    <row r="33" spans="1:3" x14ac:dyDescent="0.2">
      <c r="A33" s="2">
        <v>41791</v>
      </c>
      <c r="B33" s="22">
        <v>105.46980000000001</v>
      </c>
      <c r="C33" s="119">
        <v>3.5306705408000003E-2</v>
      </c>
    </row>
    <row r="34" spans="1:3" x14ac:dyDescent="0.2">
      <c r="A34" s="2">
        <v>41821</v>
      </c>
      <c r="B34" s="22">
        <v>105.4919</v>
      </c>
      <c r="C34" s="119">
        <v>4.1411887815000006E-2</v>
      </c>
    </row>
    <row r="35" spans="1:3" x14ac:dyDescent="0.2">
      <c r="A35" s="2">
        <v>41852</v>
      </c>
      <c r="B35" s="22">
        <v>105.425</v>
      </c>
      <c r="C35" s="119">
        <v>3.2796745991999998E-2</v>
      </c>
    </row>
    <row r="36" spans="1:3" x14ac:dyDescent="0.2">
      <c r="A36" s="2">
        <v>41883</v>
      </c>
      <c r="B36" s="22">
        <v>105.7329</v>
      </c>
      <c r="C36" s="119">
        <v>3.0831476887000001E-2</v>
      </c>
    </row>
    <row r="37" spans="1:3" x14ac:dyDescent="0.2">
      <c r="A37" s="2">
        <v>41913</v>
      </c>
      <c r="B37" s="22">
        <v>105.7898</v>
      </c>
      <c r="C37" s="119">
        <v>3.2369565386999997E-2</v>
      </c>
    </row>
    <row r="38" spans="1:3" x14ac:dyDescent="0.2">
      <c r="A38" s="2">
        <v>41944</v>
      </c>
      <c r="B38" s="22">
        <v>106.6134</v>
      </c>
      <c r="C38" s="119">
        <v>3.7008577103000005E-2</v>
      </c>
    </row>
    <row r="39" spans="1:3" x14ac:dyDescent="0.2">
      <c r="A39" s="2">
        <v>41974</v>
      </c>
      <c r="B39" s="22">
        <v>106.3797</v>
      </c>
      <c r="C39" s="119">
        <v>3.1831880184000003E-2</v>
      </c>
    </row>
    <row r="40" spans="1:3" x14ac:dyDescent="0.2">
      <c r="A40" s="2">
        <v>42005</v>
      </c>
      <c r="B40" s="22">
        <v>105.6148</v>
      </c>
      <c r="C40" s="119">
        <v>2.9320811685E-2</v>
      </c>
    </row>
    <row r="41" spans="1:3" x14ac:dyDescent="0.2">
      <c r="A41" s="2">
        <v>42036</v>
      </c>
      <c r="B41" s="22">
        <v>105.43210000000001</v>
      </c>
      <c r="C41" s="119">
        <v>1.7397606080000003E-2</v>
      </c>
    </row>
    <row r="42" spans="1:3" x14ac:dyDescent="0.2">
      <c r="A42" s="2">
        <v>42064</v>
      </c>
      <c r="B42" s="22">
        <v>105.0745</v>
      </c>
      <c r="C42" s="119">
        <v>4.9725215341999999E-3</v>
      </c>
    </row>
    <row r="43" spans="1:3" x14ac:dyDescent="0.2">
      <c r="A43" s="2">
        <v>42095</v>
      </c>
      <c r="B43" s="22">
        <v>104.66240000000001</v>
      </c>
      <c r="C43" s="119">
        <v>-1.1290247153999998E-3</v>
      </c>
    </row>
    <row r="44" spans="1:3" x14ac:dyDescent="0.2">
      <c r="A44" s="2">
        <v>42125</v>
      </c>
      <c r="B44" s="22">
        <v>104.2843</v>
      </c>
      <c r="C44" s="119">
        <v>-7.5713813963999999E-3</v>
      </c>
    </row>
    <row r="45" spans="1:3" x14ac:dyDescent="0.2">
      <c r="A45" s="2">
        <v>42156</v>
      </c>
      <c r="B45" s="22">
        <v>103.9927</v>
      </c>
      <c r="C45" s="119">
        <v>-1.4004956869000001E-2</v>
      </c>
    </row>
    <row r="46" spans="1:3" x14ac:dyDescent="0.2">
      <c r="A46" s="2">
        <v>42186</v>
      </c>
      <c r="B46" s="22">
        <v>104.515</v>
      </c>
      <c r="C46" s="119">
        <v>-9.2604266299000006E-3</v>
      </c>
    </row>
    <row r="47" spans="1:3" x14ac:dyDescent="0.2">
      <c r="A47" s="2">
        <v>42217</v>
      </c>
      <c r="B47" s="22">
        <v>104.5091</v>
      </c>
      <c r="C47" s="119">
        <v>-8.6876926725000005E-3</v>
      </c>
    </row>
    <row r="48" spans="1:3" x14ac:dyDescent="0.2">
      <c r="A48" s="2">
        <v>42248</v>
      </c>
      <c r="B48" s="22">
        <v>104.2038</v>
      </c>
      <c r="C48" s="119">
        <v>-1.4461912990000001E-2</v>
      </c>
    </row>
    <row r="49" spans="1:3" x14ac:dyDescent="0.2">
      <c r="A49" s="2">
        <v>42278</v>
      </c>
      <c r="B49" s="22">
        <v>104.00449999999999</v>
      </c>
      <c r="C49" s="119">
        <v>-1.6875918093999999E-2</v>
      </c>
    </row>
    <row r="50" spans="1:3" x14ac:dyDescent="0.2">
      <c r="A50" s="2">
        <v>42309</v>
      </c>
      <c r="B50" s="22">
        <v>103.3965</v>
      </c>
      <c r="C50" s="119">
        <v>-3.0173505394000003E-2</v>
      </c>
    </row>
    <row r="51" spans="1:3" x14ac:dyDescent="0.2">
      <c r="A51" s="2">
        <v>42339</v>
      </c>
      <c r="B51" s="22">
        <v>102.9179</v>
      </c>
      <c r="C51" s="119">
        <v>-3.2541922942E-2</v>
      </c>
    </row>
    <row r="52" spans="1:3" x14ac:dyDescent="0.2">
      <c r="A52" s="2">
        <v>42370</v>
      </c>
      <c r="B52" s="22">
        <v>103.48220000000001</v>
      </c>
      <c r="C52" s="119">
        <v>-2.0192245783999998E-2</v>
      </c>
    </row>
    <row r="53" spans="1:3" x14ac:dyDescent="0.2">
      <c r="A53" s="2">
        <v>42401</v>
      </c>
      <c r="B53" s="22">
        <v>103.2685</v>
      </c>
      <c r="C53" s="119">
        <v>-2.0521264397E-2</v>
      </c>
    </row>
    <row r="54" spans="1:3" x14ac:dyDescent="0.2">
      <c r="A54" s="2">
        <v>42430</v>
      </c>
      <c r="B54" s="22">
        <v>102.52630000000001</v>
      </c>
      <c r="C54" s="119">
        <v>-2.4251364508000001E-2</v>
      </c>
    </row>
    <row r="55" spans="1:3" x14ac:dyDescent="0.2">
      <c r="A55" s="2">
        <v>42461</v>
      </c>
      <c r="B55" s="22">
        <v>102.86969999999999</v>
      </c>
      <c r="C55" s="119">
        <v>-1.7128405233999999E-2</v>
      </c>
    </row>
    <row r="56" spans="1:3" x14ac:dyDescent="0.2">
      <c r="A56" s="2">
        <v>42491</v>
      </c>
      <c r="B56" s="22">
        <v>102.7552</v>
      </c>
      <c r="C56" s="119">
        <v>-1.4662801591E-2</v>
      </c>
    </row>
    <row r="57" spans="1:3" x14ac:dyDescent="0.2">
      <c r="A57" s="2">
        <v>42522</v>
      </c>
      <c r="B57" s="22">
        <v>103.1249</v>
      </c>
      <c r="C57" s="119">
        <v>-8.3448165111999987E-3</v>
      </c>
    </row>
    <row r="58" spans="1:3" x14ac:dyDescent="0.2">
      <c r="A58" s="2">
        <v>42552</v>
      </c>
      <c r="B58" s="22">
        <v>103.21729999999999</v>
      </c>
      <c r="C58" s="119">
        <v>-1.2416399559999999E-2</v>
      </c>
    </row>
    <row r="59" spans="1:3" x14ac:dyDescent="0.2">
      <c r="A59" s="2">
        <v>42583</v>
      </c>
      <c r="B59" s="22">
        <v>103.1459</v>
      </c>
      <c r="C59" s="119">
        <v>-1.3043840201000001E-2</v>
      </c>
    </row>
    <row r="60" spans="1:3" x14ac:dyDescent="0.2">
      <c r="A60" s="2">
        <v>42614</v>
      </c>
      <c r="B60" s="22">
        <v>102.9898</v>
      </c>
      <c r="C60" s="119">
        <v>-1.1650246920000001E-2</v>
      </c>
    </row>
    <row r="61" spans="1:3" x14ac:dyDescent="0.2">
      <c r="A61" s="2">
        <v>42644</v>
      </c>
      <c r="B61" s="22">
        <v>103.1742</v>
      </c>
      <c r="C61" s="119">
        <v>-7.9833084145E-3</v>
      </c>
    </row>
    <row r="62" spans="1:3" x14ac:dyDescent="0.2">
      <c r="A62" s="2">
        <v>42675</v>
      </c>
      <c r="B62" s="22">
        <v>102.9478</v>
      </c>
      <c r="C62" s="119">
        <v>-4.3396053057999998E-3</v>
      </c>
    </row>
    <row r="63" spans="1:3" x14ac:dyDescent="0.2">
      <c r="A63" s="2">
        <v>42705</v>
      </c>
      <c r="B63" s="22">
        <v>103.7675</v>
      </c>
      <c r="C63" s="119">
        <v>8.2551237442999997E-3</v>
      </c>
    </row>
    <row r="64" spans="1:3" x14ac:dyDescent="0.2">
      <c r="A64" s="2">
        <v>42736</v>
      </c>
      <c r="B64" s="22">
        <v>103.4572</v>
      </c>
      <c r="C64" s="119">
        <v>-2.4158744209E-4</v>
      </c>
    </row>
    <row r="65" spans="1:3" x14ac:dyDescent="0.2">
      <c r="A65" s="2">
        <v>42767</v>
      </c>
      <c r="B65" s="22">
        <v>103.7038</v>
      </c>
      <c r="C65" s="119">
        <v>4.2152253591000001E-3</v>
      </c>
    </row>
    <row r="66" spans="1:3" x14ac:dyDescent="0.2">
      <c r="A66" s="2">
        <v>42795</v>
      </c>
      <c r="B66" s="22">
        <v>103.9162</v>
      </c>
      <c r="C66" s="119">
        <v>1.3556521594999999E-2</v>
      </c>
    </row>
    <row r="67" spans="1:3" x14ac:dyDescent="0.2">
      <c r="A67" s="2">
        <v>42826</v>
      </c>
      <c r="B67" s="22">
        <v>105.0468</v>
      </c>
      <c r="C67" s="119">
        <v>2.1163666269E-2</v>
      </c>
    </row>
    <row r="68" spans="1:3" x14ac:dyDescent="0.2">
      <c r="A68" s="2">
        <v>42856</v>
      </c>
      <c r="B68" s="22">
        <v>105.0682</v>
      </c>
      <c r="C68" s="119">
        <v>2.2509809722999999E-2</v>
      </c>
    </row>
    <row r="69" spans="1:3" x14ac:dyDescent="0.2">
      <c r="A69" s="2">
        <v>42887</v>
      </c>
      <c r="B69" s="22">
        <v>105.2526</v>
      </c>
      <c r="C69" s="119">
        <v>2.0632262430999998E-2</v>
      </c>
    </row>
    <row r="70" spans="1:3" x14ac:dyDescent="0.2">
      <c r="A70" s="2">
        <v>42917</v>
      </c>
      <c r="B70" s="22">
        <v>105.0086</v>
      </c>
      <c r="C70" s="119">
        <v>1.7354648882000001E-2</v>
      </c>
    </row>
    <row r="71" spans="1:3" x14ac:dyDescent="0.2">
      <c r="A71" s="2">
        <v>42948</v>
      </c>
      <c r="B71" s="22">
        <v>104.5605</v>
      </c>
      <c r="C71" s="119">
        <v>1.371455385E-2</v>
      </c>
    </row>
    <row r="72" spans="1:3" x14ac:dyDescent="0.2">
      <c r="A72" s="2">
        <v>42979</v>
      </c>
      <c r="B72" s="22">
        <v>104.81950000000001</v>
      </c>
      <c r="C72" s="119">
        <v>1.7765837005E-2</v>
      </c>
    </row>
    <row r="73" spans="1:3" x14ac:dyDescent="0.2">
      <c r="A73" s="2">
        <v>43009</v>
      </c>
      <c r="B73" s="22">
        <v>106.5818</v>
      </c>
      <c r="C73" s="119">
        <v>3.3027636754E-2</v>
      </c>
    </row>
    <row r="74" spans="1:3" x14ac:dyDescent="0.2">
      <c r="A74" s="2">
        <v>43040</v>
      </c>
      <c r="B74" s="22">
        <v>106.8643</v>
      </c>
      <c r="C74" s="119">
        <v>3.8043552168999996E-2</v>
      </c>
    </row>
    <row r="75" spans="1:3" x14ac:dyDescent="0.2">
      <c r="A75" s="2">
        <v>43070</v>
      </c>
      <c r="B75" s="22">
        <v>107.2989</v>
      </c>
      <c r="C75" s="119">
        <v>3.4031850049000001E-2</v>
      </c>
    </row>
    <row r="76" spans="1:3" x14ac:dyDescent="0.2">
      <c r="A76" s="2">
        <v>43101</v>
      </c>
      <c r="B76" s="22">
        <v>107.2433</v>
      </c>
      <c r="C76" s="119">
        <v>3.6595809668000003E-2</v>
      </c>
    </row>
    <row r="77" spans="1:3" x14ac:dyDescent="0.2">
      <c r="A77" s="2">
        <v>43132</v>
      </c>
      <c r="B77" s="22">
        <v>107.58236667</v>
      </c>
      <c r="C77" s="119">
        <v>3.7400429557000001E-2</v>
      </c>
    </row>
    <row r="78" spans="1:3" x14ac:dyDescent="0.2">
      <c r="A78" s="2">
        <v>43160</v>
      </c>
      <c r="B78" s="22">
        <v>107.77970000000001</v>
      </c>
      <c r="C78" s="119">
        <v>3.7178996153E-2</v>
      </c>
    </row>
    <row r="79" spans="1:3" x14ac:dyDescent="0.2">
      <c r="A79" s="2">
        <v>43191</v>
      </c>
      <c r="B79" s="22">
        <v>107.9265</v>
      </c>
      <c r="C79" s="119">
        <v>2.741304E-2</v>
      </c>
    </row>
    <row r="80" spans="1:3" x14ac:dyDescent="0.2">
      <c r="A80" s="2">
        <v>43221</v>
      </c>
      <c r="B80" s="22">
        <v>108.129</v>
      </c>
      <c r="C80" s="119">
        <v>2.9131520000000001E-2</v>
      </c>
    </row>
    <row r="81" spans="1:3" x14ac:dyDescent="0.2">
      <c r="A81" s="2">
        <v>43252</v>
      </c>
      <c r="B81" s="22">
        <v>108.34869999999999</v>
      </c>
      <c r="C81" s="119">
        <v>2.9415440000000001E-2</v>
      </c>
    </row>
    <row r="82" spans="1:3" x14ac:dyDescent="0.2">
      <c r="A82" s="2">
        <v>43282</v>
      </c>
      <c r="B82" s="22">
        <v>108.5879</v>
      </c>
      <c r="C82" s="119">
        <v>3.4085850000000001E-2</v>
      </c>
    </row>
    <row r="83" spans="1:3" x14ac:dyDescent="0.2">
      <c r="A83" s="2">
        <v>43313</v>
      </c>
      <c r="B83" s="22">
        <v>108.8399</v>
      </c>
      <c r="C83" s="119">
        <v>4.0927680000000001E-2</v>
      </c>
    </row>
    <row r="84" spans="1:3" x14ac:dyDescent="0.2">
      <c r="A84" s="2">
        <v>43344</v>
      </c>
      <c r="B84" s="22">
        <v>109.10720000000001</v>
      </c>
      <c r="C84" s="119">
        <v>4.090531E-2</v>
      </c>
    </row>
    <row r="85" spans="1:3" x14ac:dyDescent="0.2">
      <c r="A85" s="2">
        <v>43374</v>
      </c>
      <c r="B85" s="22">
        <v>109.4149</v>
      </c>
      <c r="C85" s="119">
        <v>2.658191E-2</v>
      </c>
    </row>
    <row r="86" spans="1:3" x14ac:dyDescent="0.2">
      <c r="A86" s="2">
        <v>43405</v>
      </c>
      <c r="B86" s="22">
        <v>109.69370000000001</v>
      </c>
      <c r="C86" s="119">
        <v>2.6476920000000001E-2</v>
      </c>
    </row>
    <row r="87" spans="1:3" x14ac:dyDescent="0.2">
      <c r="A87" s="2">
        <v>43435</v>
      </c>
      <c r="B87" s="22">
        <v>109.9688</v>
      </c>
      <c r="C87" s="119">
        <v>2.4882970000000001E-2</v>
      </c>
    </row>
    <row r="88" spans="1:3" x14ac:dyDescent="0.2">
      <c r="A88" s="2">
        <v>43466</v>
      </c>
      <c r="B88" s="22">
        <v>110.249</v>
      </c>
      <c r="C88" s="119">
        <v>2.802675E-2</v>
      </c>
    </row>
    <row r="89" spans="1:3" x14ac:dyDescent="0.2">
      <c r="A89" s="2">
        <v>43497</v>
      </c>
      <c r="B89" s="22">
        <v>110.51</v>
      </c>
      <c r="C89" s="119">
        <v>2.7213289999999998E-2</v>
      </c>
    </row>
    <row r="90" spans="1:3" x14ac:dyDescent="0.2">
      <c r="A90" s="2">
        <v>43525</v>
      </c>
      <c r="B90" s="22">
        <v>110.7608</v>
      </c>
      <c r="C90" s="119">
        <v>2.7659029999999998E-2</v>
      </c>
    </row>
    <row r="91" spans="1:3" x14ac:dyDescent="0.2">
      <c r="A91" s="2">
        <v>43556</v>
      </c>
      <c r="B91" s="22">
        <v>110.99290000000001</v>
      </c>
      <c r="C91" s="119">
        <v>2.8412280000000002E-2</v>
      </c>
    </row>
    <row r="92" spans="1:3" x14ac:dyDescent="0.2">
      <c r="A92" s="2">
        <v>43586</v>
      </c>
      <c r="B92" s="22">
        <v>111.22929999999999</v>
      </c>
      <c r="C92" s="119">
        <v>2.8671859999999997E-2</v>
      </c>
    </row>
    <row r="93" spans="1:3" x14ac:dyDescent="0.2">
      <c r="A93" s="2">
        <v>43617</v>
      </c>
      <c r="B93" s="22">
        <v>111.4616</v>
      </c>
      <c r="C93" s="119">
        <v>2.8730430000000001E-2</v>
      </c>
    </row>
    <row r="94" spans="1:3" x14ac:dyDescent="0.2">
      <c r="A94" s="2">
        <v>43647</v>
      </c>
      <c r="B94" s="22">
        <v>111.6806</v>
      </c>
      <c r="C94" s="119">
        <v>2.8481040000000003E-2</v>
      </c>
    </row>
    <row r="95" spans="1:3" x14ac:dyDescent="0.2">
      <c r="A95" s="2">
        <v>43678</v>
      </c>
      <c r="B95" s="22">
        <v>111.9117</v>
      </c>
      <c r="C95" s="119">
        <v>2.8222559999999997E-2</v>
      </c>
    </row>
    <row r="96" spans="1:3" x14ac:dyDescent="0.2">
      <c r="A96" s="2">
        <v>43709</v>
      </c>
      <c r="B96" s="22">
        <v>112.1455</v>
      </c>
      <c r="C96" s="119">
        <v>2.7847509999999999E-2</v>
      </c>
    </row>
    <row r="97" spans="1:3" x14ac:dyDescent="0.2">
      <c r="A97" s="2">
        <v>43739</v>
      </c>
      <c r="B97" s="22">
        <v>112.33710000000001</v>
      </c>
      <c r="C97" s="119">
        <v>2.670703E-2</v>
      </c>
    </row>
    <row r="98" spans="1:3" x14ac:dyDescent="0.2">
      <c r="A98" s="2">
        <v>43770</v>
      </c>
      <c r="B98" s="22">
        <v>112.6105</v>
      </c>
      <c r="C98" s="119">
        <v>2.658982E-2</v>
      </c>
    </row>
    <row r="99" spans="1:3" x14ac:dyDescent="0.2">
      <c r="A99" s="84">
        <v>43800</v>
      </c>
      <c r="B99" s="92">
        <v>112.9205</v>
      </c>
      <c r="C99" s="121">
        <v>2.6841379999999998E-2</v>
      </c>
    </row>
    <row r="100" spans="1:3" x14ac:dyDescent="0.2">
      <c r="A100" t="s">
        <v>360</v>
      </c>
      <c r="B100" s="7"/>
      <c r="C100" s="7"/>
    </row>
    <row r="101" spans="1:3" x14ac:dyDescent="0.2">
      <c r="B101" s="7"/>
      <c r="C101" s="7"/>
    </row>
    <row r="102" spans="1:3" x14ac:dyDescent="0.2">
      <c r="A102" s="6"/>
      <c r="B102" s="6" t="s">
        <v>0</v>
      </c>
      <c r="C102" s="7"/>
    </row>
    <row r="103" spans="1:3" x14ac:dyDescent="0.2">
      <c r="A103" s="3">
        <v>51.5</v>
      </c>
      <c r="B103">
        <v>-0.2</v>
      </c>
      <c r="C103" s="7"/>
    </row>
    <row r="104" spans="1:3" x14ac:dyDescent="0.2">
      <c r="A104" s="3">
        <v>51.5</v>
      </c>
      <c r="B104">
        <v>0.6</v>
      </c>
      <c r="C104" s="7"/>
    </row>
  </sheetData>
  <hyperlinks>
    <hyperlink ref="A3" location="Contents!B4" display="Return to Contents"/>
  </hyperlinks>
  <pageMargins left="0.7" right="0.7" top="0.75" bottom="0.75" header="0.3" footer="0.3"/>
  <pageSetup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C104"/>
  <sheetViews>
    <sheetView zoomScaleNormal="100"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3" x14ac:dyDescent="0.2">
      <c r="A25" s="2"/>
      <c r="B25" s="44" t="s">
        <v>275</v>
      </c>
      <c r="C25" s="7"/>
    </row>
    <row r="26" spans="1:3" x14ac:dyDescent="0.2">
      <c r="A26" s="2"/>
      <c r="B26" s="44" t="s">
        <v>276</v>
      </c>
      <c r="C26" s="101" t="s">
        <v>1</v>
      </c>
    </row>
    <row r="27" spans="1:3" x14ac:dyDescent="0.2">
      <c r="A27" s="5" t="s">
        <v>2</v>
      </c>
      <c r="B27" s="45" t="s">
        <v>277</v>
      </c>
      <c r="C27" s="102" t="s">
        <v>274</v>
      </c>
    </row>
    <row r="28" spans="1:3" x14ac:dyDescent="0.2">
      <c r="A28" s="2">
        <v>41640</v>
      </c>
      <c r="B28" s="15">
        <v>11649.3</v>
      </c>
      <c r="C28" s="172">
        <v>1.869616545E-2</v>
      </c>
    </row>
    <row r="29" spans="1:3" x14ac:dyDescent="0.2">
      <c r="A29" s="2">
        <v>41671</v>
      </c>
      <c r="B29" s="15">
        <v>11721.3</v>
      </c>
      <c r="C29" s="119">
        <v>2.5234413266999999E-2</v>
      </c>
    </row>
    <row r="30" spans="1:3" x14ac:dyDescent="0.2">
      <c r="A30" s="2">
        <v>41699</v>
      </c>
      <c r="B30" s="15">
        <v>11790.7</v>
      </c>
      <c r="C30" s="119">
        <v>3.0196328559999999E-2</v>
      </c>
    </row>
    <row r="31" spans="1:3" x14ac:dyDescent="0.2">
      <c r="A31" s="2">
        <v>41730</v>
      </c>
      <c r="B31" s="15">
        <v>11824.2</v>
      </c>
      <c r="C31" s="119">
        <v>3.2699261122000001E-2</v>
      </c>
    </row>
    <row r="32" spans="1:3" x14ac:dyDescent="0.2">
      <c r="A32" s="2">
        <v>41760</v>
      </c>
      <c r="B32" s="15">
        <v>11867.7</v>
      </c>
      <c r="C32" s="119">
        <v>3.0370119553000001E-2</v>
      </c>
    </row>
    <row r="33" spans="1:3" x14ac:dyDescent="0.2">
      <c r="A33" s="2">
        <v>41791</v>
      </c>
      <c r="B33" s="15">
        <v>11922.6</v>
      </c>
      <c r="C33" s="119">
        <v>3.2662076134000004E-2</v>
      </c>
    </row>
    <row r="34" spans="1:3" x14ac:dyDescent="0.2">
      <c r="A34" s="2">
        <v>41821</v>
      </c>
      <c r="B34" s="15">
        <v>11943.1</v>
      </c>
      <c r="C34" s="119">
        <v>3.5029335551999996E-2</v>
      </c>
    </row>
    <row r="35" spans="1:3" x14ac:dyDescent="0.2">
      <c r="A35" s="2">
        <v>41852</v>
      </c>
      <c r="B35" s="15">
        <v>12006.1</v>
      </c>
      <c r="C35" s="119">
        <v>3.7378493972999999E-2</v>
      </c>
    </row>
    <row r="36" spans="1:3" x14ac:dyDescent="0.2">
      <c r="A36" s="2">
        <v>41883</v>
      </c>
      <c r="B36" s="15">
        <v>12036.7</v>
      </c>
      <c r="C36" s="119">
        <v>3.7396145758000002E-2</v>
      </c>
    </row>
    <row r="37" spans="1:3" x14ac:dyDescent="0.2">
      <c r="A37" s="2">
        <v>41913</v>
      </c>
      <c r="B37" s="15">
        <v>12105.2</v>
      </c>
      <c r="C37" s="119">
        <v>4.6058657818000004E-2</v>
      </c>
    </row>
    <row r="38" spans="1:3" x14ac:dyDescent="0.2">
      <c r="A38" s="2">
        <v>41944</v>
      </c>
      <c r="B38" s="15">
        <v>12172</v>
      </c>
      <c r="C38" s="119">
        <v>4.9102333158E-2</v>
      </c>
    </row>
    <row r="39" spans="1:3" x14ac:dyDescent="0.2">
      <c r="A39" s="2">
        <v>41974</v>
      </c>
      <c r="B39" s="15">
        <v>12231.6</v>
      </c>
      <c r="C39" s="119">
        <v>5.3050260860999995E-2</v>
      </c>
    </row>
    <row r="40" spans="1:3" x14ac:dyDescent="0.2">
      <c r="A40" s="2">
        <v>42005</v>
      </c>
      <c r="B40" s="15">
        <v>12271</v>
      </c>
      <c r="C40" s="119">
        <v>5.3368013529000002E-2</v>
      </c>
    </row>
    <row r="41" spans="1:3" x14ac:dyDescent="0.2">
      <c r="A41" s="2">
        <v>42036</v>
      </c>
      <c r="B41" s="15">
        <v>12315.9</v>
      </c>
      <c r="C41" s="119">
        <v>5.0728161552000002E-2</v>
      </c>
    </row>
    <row r="42" spans="1:3" x14ac:dyDescent="0.2">
      <c r="A42" s="2">
        <v>42064</v>
      </c>
      <c r="B42" s="15">
        <v>12306.1</v>
      </c>
      <c r="C42" s="119">
        <v>4.3712417414000004E-2</v>
      </c>
    </row>
    <row r="43" spans="1:3" x14ac:dyDescent="0.2">
      <c r="A43" s="2">
        <v>42095</v>
      </c>
      <c r="B43" s="15">
        <v>12378.7</v>
      </c>
      <c r="C43" s="119">
        <v>4.6895350214000001E-2</v>
      </c>
    </row>
    <row r="44" spans="1:3" x14ac:dyDescent="0.2">
      <c r="A44" s="2">
        <v>42125</v>
      </c>
      <c r="B44" s="15">
        <v>12423.1</v>
      </c>
      <c r="C44" s="119">
        <v>4.6799295567E-2</v>
      </c>
    </row>
    <row r="45" spans="1:3" x14ac:dyDescent="0.2">
      <c r="A45" s="2">
        <v>42156</v>
      </c>
      <c r="B45" s="15">
        <v>12440.8</v>
      </c>
      <c r="C45" s="119">
        <v>4.3463674031000002E-2</v>
      </c>
    </row>
    <row r="46" spans="1:3" x14ac:dyDescent="0.2">
      <c r="A46" s="2">
        <v>42186</v>
      </c>
      <c r="B46" s="15">
        <v>12439</v>
      </c>
      <c r="C46" s="119">
        <v>4.1521882927999999E-2</v>
      </c>
    </row>
    <row r="47" spans="1:3" x14ac:dyDescent="0.2">
      <c r="A47" s="2">
        <v>42217</v>
      </c>
      <c r="B47" s="15">
        <v>12470.2</v>
      </c>
      <c r="C47" s="119">
        <v>3.8655350196999998E-2</v>
      </c>
    </row>
    <row r="48" spans="1:3" x14ac:dyDescent="0.2">
      <c r="A48" s="2">
        <v>42248</v>
      </c>
      <c r="B48" s="15">
        <v>12503.2</v>
      </c>
      <c r="C48" s="119">
        <v>3.8756469797000002E-2</v>
      </c>
    </row>
    <row r="49" spans="1:3" x14ac:dyDescent="0.2">
      <c r="A49" s="2">
        <v>42278</v>
      </c>
      <c r="B49" s="15">
        <v>12556</v>
      </c>
      <c r="C49" s="119">
        <v>3.7240194297000005E-2</v>
      </c>
    </row>
    <row r="50" spans="1:3" x14ac:dyDescent="0.2">
      <c r="A50" s="2">
        <v>42309</v>
      </c>
      <c r="B50" s="15">
        <v>12556.8</v>
      </c>
      <c r="C50" s="119">
        <v>3.1613539269999998E-2</v>
      </c>
    </row>
    <row r="51" spans="1:3" x14ac:dyDescent="0.2">
      <c r="A51" s="2">
        <v>42339</v>
      </c>
      <c r="B51" s="15">
        <v>12570.8</v>
      </c>
      <c r="C51" s="119">
        <v>2.7731449687999999E-2</v>
      </c>
    </row>
    <row r="52" spans="1:3" x14ac:dyDescent="0.2">
      <c r="A52" s="2">
        <v>42370</v>
      </c>
      <c r="B52" s="15">
        <v>12563.9</v>
      </c>
      <c r="C52" s="119">
        <v>2.3869285307000002E-2</v>
      </c>
    </row>
    <row r="53" spans="1:3" x14ac:dyDescent="0.2">
      <c r="A53" s="2">
        <v>42401</v>
      </c>
      <c r="B53" s="15">
        <v>12555.7</v>
      </c>
      <c r="C53" s="119">
        <v>1.9470765432999998E-2</v>
      </c>
    </row>
    <row r="54" spans="1:3" x14ac:dyDescent="0.2">
      <c r="A54" s="2">
        <v>42430</v>
      </c>
      <c r="B54" s="15">
        <v>12583.5</v>
      </c>
      <c r="C54" s="119">
        <v>2.2541666328000001E-2</v>
      </c>
    </row>
    <row r="55" spans="1:3" x14ac:dyDescent="0.2">
      <c r="A55" s="2">
        <v>42461</v>
      </c>
      <c r="B55" s="15">
        <v>12611.9</v>
      </c>
      <c r="C55" s="119">
        <v>1.883881183E-2</v>
      </c>
    </row>
    <row r="56" spans="1:3" x14ac:dyDescent="0.2">
      <c r="A56" s="2">
        <v>42491</v>
      </c>
      <c r="B56" s="15">
        <v>12626.8</v>
      </c>
      <c r="C56" s="119">
        <v>1.6396873566E-2</v>
      </c>
    </row>
    <row r="57" spans="1:3" x14ac:dyDescent="0.2">
      <c r="A57" s="2">
        <v>42522</v>
      </c>
      <c r="B57" s="15">
        <v>12643</v>
      </c>
      <c r="C57" s="119">
        <v>1.6252974085E-2</v>
      </c>
    </row>
    <row r="58" spans="1:3" x14ac:dyDescent="0.2">
      <c r="A58" s="2">
        <v>42552</v>
      </c>
      <c r="B58" s="15">
        <v>12663.5</v>
      </c>
      <c r="C58" s="119">
        <v>1.8048074604E-2</v>
      </c>
    </row>
    <row r="59" spans="1:3" x14ac:dyDescent="0.2">
      <c r="A59" s="2">
        <v>42583</v>
      </c>
      <c r="B59" s="15">
        <v>12646</v>
      </c>
      <c r="C59" s="119">
        <v>1.4097608699E-2</v>
      </c>
    </row>
    <row r="60" spans="1:3" x14ac:dyDescent="0.2">
      <c r="A60" s="2">
        <v>42614</v>
      </c>
      <c r="B60" s="15">
        <v>12638.3</v>
      </c>
      <c r="C60" s="119">
        <v>1.0805233860000001E-2</v>
      </c>
    </row>
    <row r="61" spans="1:3" x14ac:dyDescent="0.2">
      <c r="A61" s="2">
        <v>42644</v>
      </c>
      <c r="B61" s="15">
        <v>12613.4</v>
      </c>
      <c r="C61" s="119">
        <v>4.5715195922000004E-3</v>
      </c>
    </row>
    <row r="62" spans="1:3" x14ac:dyDescent="0.2">
      <c r="A62" s="2">
        <v>42675</v>
      </c>
      <c r="B62" s="15">
        <v>12589.4</v>
      </c>
      <c r="C62" s="119">
        <v>2.5962028541999999E-3</v>
      </c>
    </row>
    <row r="63" spans="1:3" x14ac:dyDescent="0.2">
      <c r="A63" s="2">
        <v>42705</v>
      </c>
      <c r="B63" s="15">
        <v>12569.9</v>
      </c>
      <c r="C63" s="119">
        <v>-7.1594488814999998E-5</v>
      </c>
    </row>
    <row r="64" spans="1:3" x14ac:dyDescent="0.2">
      <c r="A64" s="2">
        <v>42736</v>
      </c>
      <c r="B64" s="15">
        <v>12627.4</v>
      </c>
      <c r="C64" s="119">
        <v>5.0541631180999998E-3</v>
      </c>
    </row>
    <row r="65" spans="1:3" x14ac:dyDescent="0.2">
      <c r="A65" s="2">
        <v>42767</v>
      </c>
      <c r="B65" s="15">
        <v>12672.3</v>
      </c>
      <c r="C65" s="119">
        <v>9.2866188265000003E-3</v>
      </c>
    </row>
    <row r="66" spans="1:3" x14ac:dyDescent="0.2">
      <c r="A66" s="2">
        <v>42795</v>
      </c>
      <c r="B66" s="15">
        <v>12741.5</v>
      </c>
      <c r="C66" s="119">
        <v>1.2556125084000001E-2</v>
      </c>
    </row>
    <row r="67" spans="1:3" x14ac:dyDescent="0.2">
      <c r="A67" s="2">
        <v>42826</v>
      </c>
      <c r="B67" s="15">
        <v>12732.6</v>
      </c>
      <c r="C67" s="119">
        <v>9.5703264377E-3</v>
      </c>
    </row>
    <row r="68" spans="1:3" x14ac:dyDescent="0.2">
      <c r="A68" s="2">
        <v>42856</v>
      </c>
      <c r="B68" s="15">
        <v>12786.2</v>
      </c>
      <c r="C68" s="119">
        <v>1.2623942724999998E-2</v>
      </c>
    </row>
    <row r="69" spans="1:3" x14ac:dyDescent="0.2">
      <c r="A69" s="2">
        <v>42887</v>
      </c>
      <c r="B69" s="15">
        <v>12778.1</v>
      </c>
      <c r="C69" s="119">
        <v>1.0685754963E-2</v>
      </c>
    </row>
    <row r="70" spans="1:3" x14ac:dyDescent="0.2">
      <c r="A70" s="2">
        <v>42917</v>
      </c>
      <c r="B70" s="15">
        <v>12791.1</v>
      </c>
      <c r="C70" s="119">
        <v>1.0076203261E-2</v>
      </c>
    </row>
    <row r="71" spans="1:3" x14ac:dyDescent="0.2">
      <c r="A71" s="2">
        <v>42948</v>
      </c>
      <c r="B71" s="15">
        <v>12785.4</v>
      </c>
      <c r="C71" s="119">
        <v>1.1023248457999998E-2</v>
      </c>
    </row>
    <row r="72" spans="1:3" x14ac:dyDescent="0.2">
      <c r="A72" s="2">
        <v>42979</v>
      </c>
      <c r="B72" s="15">
        <v>12786.9</v>
      </c>
      <c r="C72" s="119">
        <v>1.1757910478000001E-2</v>
      </c>
    </row>
    <row r="73" spans="1:3" x14ac:dyDescent="0.2">
      <c r="A73" s="2">
        <v>43009</v>
      </c>
      <c r="B73" s="15">
        <v>12807.9</v>
      </c>
      <c r="C73" s="119">
        <v>1.5420108773000001E-2</v>
      </c>
    </row>
    <row r="74" spans="1:3" x14ac:dyDescent="0.2">
      <c r="A74" s="2">
        <v>43040</v>
      </c>
      <c r="B74" s="15">
        <v>12816.7</v>
      </c>
      <c r="C74" s="119">
        <v>1.8054871558999999E-2</v>
      </c>
    </row>
    <row r="75" spans="1:3" x14ac:dyDescent="0.2">
      <c r="A75" s="2">
        <v>43070</v>
      </c>
      <c r="B75" s="15">
        <v>12844.1</v>
      </c>
      <c r="C75" s="119">
        <v>2.1814016021999998E-2</v>
      </c>
    </row>
    <row r="76" spans="1:3" x14ac:dyDescent="0.2">
      <c r="A76" s="2">
        <v>43101</v>
      </c>
      <c r="B76" s="15">
        <v>12915.1</v>
      </c>
      <c r="C76" s="119">
        <v>2.2783787636000002E-2</v>
      </c>
    </row>
    <row r="77" spans="1:3" x14ac:dyDescent="0.2">
      <c r="A77" s="2">
        <v>43132</v>
      </c>
      <c r="B77" s="15">
        <v>12982.329852000001</v>
      </c>
      <c r="C77" s="119">
        <v>2.4465160377999999E-2</v>
      </c>
    </row>
    <row r="78" spans="1:3" x14ac:dyDescent="0.2">
      <c r="A78" s="2">
        <v>43160</v>
      </c>
      <c r="B78" s="15">
        <v>13019.431741</v>
      </c>
      <c r="C78" s="119">
        <v>2.1813109974999998E-2</v>
      </c>
    </row>
    <row r="79" spans="1:3" x14ac:dyDescent="0.2">
      <c r="A79" s="2">
        <v>43191</v>
      </c>
      <c r="B79" s="15">
        <v>13033.83</v>
      </c>
      <c r="C79" s="119">
        <v>2.3658429999999998E-2</v>
      </c>
    </row>
    <row r="80" spans="1:3" x14ac:dyDescent="0.2">
      <c r="A80" s="2">
        <v>43221</v>
      </c>
      <c r="B80" s="15">
        <v>13067.06</v>
      </c>
      <c r="C80" s="119">
        <v>2.196621E-2</v>
      </c>
    </row>
    <row r="81" spans="1:3" x14ac:dyDescent="0.2">
      <c r="A81" s="2">
        <v>43252</v>
      </c>
      <c r="B81" s="15">
        <v>13104.02</v>
      </c>
      <c r="C81" s="119">
        <v>2.5506399999999999E-2</v>
      </c>
    </row>
    <row r="82" spans="1:3" x14ac:dyDescent="0.2">
      <c r="A82" s="2">
        <v>43282</v>
      </c>
      <c r="B82" s="15">
        <v>13149.49</v>
      </c>
      <c r="C82" s="119">
        <v>2.8018519999999998E-2</v>
      </c>
    </row>
    <row r="83" spans="1:3" x14ac:dyDescent="0.2">
      <c r="A83" s="2">
        <v>43313</v>
      </c>
      <c r="B83" s="15">
        <v>13190.32</v>
      </c>
      <c r="C83" s="119">
        <v>3.1670410000000003E-2</v>
      </c>
    </row>
    <row r="84" spans="1:3" x14ac:dyDescent="0.2">
      <c r="A84" s="2">
        <v>43344</v>
      </c>
      <c r="B84" s="15">
        <v>13231.29</v>
      </c>
      <c r="C84" s="119">
        <v>3.4753880000000001E-2</v>
      </c>
    </row>
    <row r="85" spans="1:3" x14ac:dyDescent="0.2">
      <c r="A85" s="2">
        <v>43374</v>
      </c>
      <c r="B85" s="15">
        <v>13265.29</v>
      </c>
      <c r="C85" s="119">
        <v>3.5711550000000002E-2</v>
      </c>
    </row>
    <row r="86" spans="1:3" x14ac:dyDescent="0.2">
      <c r="A86" s="2">
        <v>43405</v>
      </c>
      <c r="B86" s="15">
        <v>13311.9</v>
      </c>
      <c r="C86" s="119">
        <v>3.8636910000000003E-2</v>
      </c>
    </row>
    <row r="87" spans="1:3" x14ac:dyDescent="0.2">
      <c r="A87" s="2">
        <v>43435</v>
      </c>
      <c r="B87" s="15">
        <v>13363.99</v>
      </c>
      <c r="C87" s="119">
        <v>4.047721E-2</v>
      </c>
    </row>
    <row r="88" spans="1:3" x14ac:dyDescent="0.2">
      <c r="A88" s="2">
        <v>43466</v>
      </c>
      <c r="B88" s="15">
        <v>13439.12</v>
      </c>
      <c r="C88" s="119">
        <v>4.0574350000000002E-2</v>
      </c>
    </row>
    <row r="89" spans="1:3" x14ac:dyDescent="0.2">
      <c r="A89" s="2">
        <v>43497</v>
      </c>
      <c r="B89" s="15">
        <v>13489.03</v>
      </c>
      <c r="C89" s="119">
        <v>3.9030300000000004E-2</v>
      </c>
    </row>
    <row r="90" spans="1:3" x14ac:dyDescent="0.2">
      <c r="A90" s="2">
        <v>43525</v>
      </c>
      <c r="B90" s="15">
        <v>13531.28</v>
      </c>
      <c r="C90" s="119">
        <v>3.9313809999999998E-2</v>
      </c>
    </row>
    <row r="91" spans="1:3" x14ac:dyDescent="0.2">
      <c r="A91" s="2">
        <v>43556</v>
      </c>
      <c r="B91" s="15">
        <v>13556</v>
      </c>
      <c r="C91" s="119">
        <v>4.0062460000000001E-2</v>
      </c>
    </row>
    <row r="92" spans="1:3" x14ac:dyDescent="0.2">
      <c r="A92" s="2">
        <v>43586</v>
      </c>
      <c r="B92" s="15">
        <v>13590.28</v>
      </c>
      <c r="C92" s="119">
        <v>4.0041010000000002E-2</v>
      </c>
    </row>
    <row r="93" spans="1:3" x14ac:dyDescent="0.2">
      <c r="A93" s="2">
        <v>43617</v>
      </c>
      <c r="B93" s="15">
        <v>13624.28</v>
      </c>
      <c r="C93" s="119">
        <v>3.9701859999999999E-2</v>
      </c>
    </row>
    <row r="94" spans="1:3" x14ac:dyDescent="0.2">
      <c r="A94" s="2">
        <v>43647</v>
      </c>
      <c r="B94" s="15">
        <v>13657.2</v>
      </c>
      <c r="C94" s="119">
        <v>3.8610829999999999E-2</v>
      </c>
    </row>
    <row r="95" spans="1:3" x14ac:dyDescent="0.2">
      <c r="A95" s="2">
        <v>43678</v>
      </c>
      <c r="B95" s="15">
        <v>13691.21</v>
      </c>
      <c r="C95" s="119">
        <v>3.7973920000000001E-2</v>
      </c>
    </row>
    <row r="96" spans="1:3" x14ac:dyDescent="0.2">
      <c r="A96" s="2">
        <v>43709</v>
      </c>
      <c r="B96" s="15">
        <v>13725.51</v>
      </c>
      <c r="C96" s="119">
        <v>3.7352299999999998E-2</v>
      </c>
    </row>
    <row r="97" spans="1:3" x14ac:dyDescent="0.2">
      <c r="A97" s="2">
        <v>43739</v>
      </c>
      <c r="B97" s="15">
        <v>13759.44</v>
      </c>
      <c r="C97" s="119">
        <v>3.7251050000000001E-2</v>
      </c>
    </row>
    <row r="98" spans="1:3" x14ac:dyDescent="0.2">
      <c r="A98" s="2">
        <v>43770</v>
      </c>
      <c r="B98" s="15">
        <v>13794.86</v>
      </c>
      <c r="C98" s="119">
        <v>3.6280190000000004E-2</v>
      </c>
    </row>
    <row r="99" spans="1:3" x14ac:dyDescent="0.2">
      <c r="A99" s="84">
        <v>43800</v>
      </c>
      <c r="B99" s="95">
        <v>13831.09</v>
      </c>
      <c r="C99" s="121">
        <v>3.4951819999999995E-2</v>
      </c>
    </row>
    <row r="100" spans="1:3" x14ac:dyDescent="0.2">
      <c r="A100" t="s">
        <v>360</v>
      </c>
      <c r="B100" s="7"/>
      <c r="C100" s="7"/>
    </row>
    <row r="101" spans="1:3" x14ac:dyDescent="0.2">
      <c r="B101" s="7"/>
      <c r="C101" s="7"/>
    </row>
    <row r="102" spans="1:3" x14ac:dyDescent="0.2">
      <c r="A102" s="6"/>
      <c r="B102" s="6" t="s">
        <v>0</v>
      </c>
      <c r="C102" s="7"/>
    </row>
    <row r="103" spans="1:3" x14ac:dyDescent="0.2">
      <c r="A103" s="3">
        <v>51.5</v>
      </c>
      <c r="B103">
        <v>-1</v>
      </c>
      <c r="C103" s="7"/>
    </row>
    <row r="104" spans="1:3" x14ac:dyDescent="0.2">
      <c r="A104" s="3">
        <v>51.5</v>
      </c>
      <c r="B104">
        <v>1</v>
      </c>
      <c r="C104" s="7"/>
    </row>
  </sheetData>
  <hyperlinks>
    <hyperlink ref="A3" location="Contents!B4" display="Return to Contents"/>
  </hyperlinks>
  <pageMargins left="0.7" right="0.7" top="0.75" bottom="0.75" header="0.3" footer="0.3"/>
  <pageSetup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L38"/>
  <sheetViews>
    <sheetView zoomScaleNormal="100" workbookViewId="0"/>
  </sheetViews>
  <sheetFormatPr defaultRowHeight="12.75" x14ac:dyDescent="0.2"/>
  <cols>
    <col min="1" max="1" width="12.7109375" customWidth="1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6" x14ac:dyDescent="0.2">
      <c r="B25" s="200" t="s">
        <v>64</v>
      </c>
      <c r="C25" s="200"/>
      <c r="D25" s="200"/>
      <c r="E25" s="200"/>
      <c r="F25" s="200"/>
    </row>
    <row r="26" spans="1:6" x14ac:dyDescent="0.2">
      <c r="A26" s="24"/>
      <c r="B26" s="138">
        <v>2016</v>
      </c>
      <c r="C26" s="138">
        <v>2017</v>
      </c>
      <c r="D26" s="138">
        <v>2018</v>
      </c>
      <c r="E26" s="138">
        <v>2019</v>
      </c>
      <c r="F26" s="174" t="s">
        <v>398</v>
      </c>
    </row>
    <row r="27" spans="1:6" x14ac:dyDescent="0.2">
      <c r="A27" s="25" t="s">
        <v>173</v>
      </c>
      <c r="B27" s="33">
        <v>42.468016875000004</v>
      </c>
      <c r="C27" s="33">
        <v>56.056477899999997</v>
      </c>
      <c r="D27" s="33">
        <v>43.639522440999997</v>
      </c>
      <c r="E27" s="33">
        <v>39.089586599</v>
      </c>
      <c r="F27" s="37">
        <v>42.55341</v>
      </c>
    </row>
    <row r="28" spans="1:6" x14ac:dyDescent="0.2">
      <c r="A28" s="25" t="s">
        <v>174</v>
      </c>
      <c r="B28" s="33">
        <v>97.462455453000004</v>
      </c>
      <c r="C28" s="33">
        <v>105.40694723999999</v>
      </c>
      <c r="D28" s="33">
        <v>123.55455662999999</v>
      </c>
      <c r="E28" s="33">
        <v>119.17366924</v>
      </c>
      <c r="F28" s="37">
        <v>114.3369</v>
      </c>
    </row>
    <row r="29" spans="1:6" x14ac:dyDescent="0.2">
      <c r="A29" s="25" t="s">
        <v>175</v>
      </c>
      <c r="B29" s="33">
        <v>270.73293640000003</v>
      </c>
      <c r="C29" s="33">
        <v>241.10752586999999</v>
      </c>
      <c r="D29" s="33">
        <v>240.1499278</v>
      </c>
      <c r="E29" s="33">
        <v>238.21641675999999</v>
      </c>
      <c r="F29" s="37">
        <v>251.27359999999999</v>
      </c>
    </row>
    <row r="30" spans="1:6" x14ac:dyDescent="0.2">
      <c r="A30" s="25" t="s">
        <v>176</v>
      </c>
      <c r="B30" s="33">
        <v>383.63159651000001</v>
      </c>
      <c r="C30" s="33">
        <v>362.90128981999999</v>
      </c>
      <c r="D30" s="33">
        <v>348.49729205</v>
      </c>
      <c r="E30" s="33">
        <v>348.89544635999999</v>
      </c>
      <c r="F30" s="37">
        <v>351.9273</v>
      </c>
    </row>
    <row r="31" spans="1:6" x14ac:dyDescent="0.2">
      <c r="A31" s="25" t="s">
        <v>177</v>
      </c>
      <c r="B31" s="33">
        <v>361.91261495999998</v>
      </c>
      <c r="C31" s="33">
        <v>291.56210930999998</v>
      </c>
      <c r="D31" s="33">
        <v>322.35209526</v>
      </c>
      <c r="E31" s="33">
        <v>322.79005833999997</v>
      </c>
      <c r="F31" s="37">
        <v>316.3141</v>
      </c>
    </row>
    <row r="32" spans="1:6" x14ac:dyDescent="0.2">
      <c r="A32" s="25" t="s">
        <v>178</v>
      </c>
      <c r="B32" s="33">
        <v>219.17431984000001</v>
      </c>
      <c r="C32" s="33">
        <v>183.75078732</v>
      </c>
      <c r="D32" s="33">
        <v>175.00083893999999</v>
      </c>
      <c r="E32" s="33">
        <v>175.4628888</v>
      </c>
      <c r="F32" s="37">
        <v>186.97929999999999</v>
      </c>
    </row>
    <row r="33" spans="1:12" x14ac:dyDescent="0.2">
      <c r="A33" s="24" t="s">
        <v>57</v>
      </c>
      <c r="B33" s="95">
        <f>+SUM(B27:B32)</f>
        <v>1375.381940038</v>
      </c>
      <c r="C33" s="95">
        <f>+SUM(C27:C32)</f>
        <v>1240.7851374599998</v>
      </c>
      <c r="D33" s="95">
        <f>+SUM(D27:D32)</f>
        <v>1253.194233121</v>
      </c>
      <c r="E33" s="95">
        <f>+SUM(E27:E32)</f>
        <v>1243.6280660989999</v>
      </c>
      <c r="F33" s="99">
        <f>+SUM(F27:F32)</f>
        <v>1263.3846100000001</v>
      </c>
    </row>
    <row r="34" spans="1:12" x14ac:dyDescent="0.2">
      <c r="A34" t="s">
        <v>360</v>
      </c>
    </row>
    <row r="35" spans="1:12" ht="12.75" customHeight="1" x14ac:dyDescent="0.2">
      <c r="A35" s="220" t="s">
        <v>399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183"/>
    </row>
    <row r="36" spans="1:12" x14ac:dyDescent="0.2">
      <c r="A36" s="220"/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183"/>
    </row>
    <row r="37" spans="1:12" x14ac:dyDescent="0.2">
      <c r="A37" s="40" t="s">
        <v>293</v>
      </c>
    </row>
    <row r="38" spans="1:12" x14ac:dyDescent="0.2">
      <c r="A38" s="161" t="s">
        <v>287</v>
      </c>
      <c r="B38" s="221" t="s">
        <v>288</v>
      </c>
      <c r="C38" s="221"/>
      <c r="D38" s="221"/>
      <c r="E38" s="221"/>
      <c r="F38" s="221"/>
      <c r="G38" s="160" t="s">
        <v>289</v>
      </c>
    </row>
  </sheetData>
  <mergeCells count="3">
    <mergeCell ref="B25:F25"/>
    <mergeCell ref="A35:K36"/>
    <mergeCell ref="B38:F38"/>
  </mergeCells>
  <hyperlinks>
    <hyperlink ref="A3" location="Contents!B4" display="Return to Contents"/>
    <hyperlink ref="B38" r:id="rId1"/>
  </hyperlinks>
  <pageMargins left="0.7" right="0.7" top="0.75" bottom="0.75" header="0.3" footer="0.3"/>
  <pageSetup orientation="landscape" r:id="rId2"/>
  <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L38"/>
  <sheetViews>
    <sheetView zoomScaleNormal="100" workbookViewId="0"/>
  </sheetViews>
  <sheetFormatPr defaultRowHeight="12.75" x14ac:dyDescent="0.2"/>
  <cols>
    <col min="1" max="1" width="12.7109375" customWidth="1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6" x14ac:dyDescent="0.2">
      <c r="B25" s="200" t="s">
        <v>65</v>
      </c>
      <c r="C25" s="200"/>
      <c r="D25" s="200"/>
      <c r="E25" s="200"/>
      <c r="F25" s="200"/>
    </row>
    <row r="26" spans="1:6" x14ac:dyDescent="0.2">
      <c r="A26" s="24"/>
      <c r="B26" s="137" t="s">
        <v>400</v>
      </c>
      <c r="C26" s="137" t="s">
        <v>401</v>
      </c>
      <c r="D26" s="137" t="s">
        <v>402</v>
      </c>
      <c r="E26" s="137" t="s">
        <v>403</v>
      </c>
      <c r="F26" s="174" t="s">
        <v>404</v>
      </c>
    </row>
    <row r="27" spans="1:6" x14ac:dyDescent="0.2">
      <c r="A27" s="25" t="s">
        <v>179</v>
      </c>
      <c r="B27" s="33">
        <v>227.18255977000001</v>
      </c>
      <c r="C27" s="33">
        <v>197.62480862999999</v>
      </c>
      <c r="D27" s="33">
        <v>193.08822756000001</v>
      </c>
      <c r="E27" s="33">
        <v>249.2976243</v>
      </c>
      <c r="F27" s="37">
        <v>246.74350000000001</v>
      </c>
    </row>
    <row r="28" spans="1:6" x14ac:dyDescent="0.2">
      <c r="A28" s="25" t="s">
        <v>180</v>
      </c>
      <c r="B28" s="33">
        <v>445.21403132</v>
      </c>
      <c r="C28" s="33">
        <v>418.20225413999998</v>
      </c>
      <c r="D28" s="33">
        <v>490.64541563</v>
      </c>
      <c r="E28" s="33">
        <v>496.41402500999999</v>
      </c>
      <c r="F28" s="37">
        <v>506.07130000000001</v>
      </c>
    </row>
    <row r="29" spans="1:6" x14ac:dyDescent="0.2">
      <c r="A29" s="25" t="s">
        <v>181</v>
      </c>
      <c r="B29" s="33">
        <v>581.26997308</v>
      </c>
      <c r="C29" s="33">
        <v>782.96642618999999</v>
      </c>
      <c r="D29" s="33">
        <v>797.59913182000003</v>
      </c>
      <c r="E29" s="33">
        <v>783.69188153000005</v>
      </c>
      <c r="F29" s="37">
        <v>771.67380000000003</v>
      </c>
    </row>
    <row r="30" spans="1:6" x14ac:dyDescent="0.2">
      <c r="A30" s="25" t="s">
        <v>182</v>
      </c>
      <c r="B30" s="33">
        <v>870.80365168000003</v>
      </c>
      <c r="C30" s="33">
        <v>766.97245879000002</v>
      </c>
      <c r="D30" s="33">
        <v>896.35195909000004</v>
      </c>
      <c r="E30" s="33">
        <v>859.46304800999997</v>
      </c>
      <c r="F30" s="37">
        <v>881.5761</v>
      </c>
    </row>
    <row r="31" spans="1:6" x14ac:dyDescent="0.2">
      <c r="A31" s="25" t="s">
        <v>183</v>
      </c>
      <c r="B31" s="33">
        <v>628.00628610000001</v>
      </c>
      <c r="C31" s="33">
        <v>547.61348901999997</v>
      </c>
      <c r="D31" s="33">
        <v>625.71788524999999</v>
      </c>
      <c r="E31" s="33">
        <v>695.72691419</v>
      </c>
      <c r="F31" s="37">
        <v>707.26250000000005</v>
      </c>
    </row>
    <row r="32" spans="1:6" x14ac:dyDescent="0.2">
      <c r="A32" s="25" t="s">
        <v>184</v>
      </c>
      <c r="B32" s="33">
        <v>449.81198443</v>
      </c>
      <c r="C32" s="33">
        <v>543.54774344999998</v>
      </c>
      <c r="D32" s="33">
        <v>585.45706513000005</v>
      </c>
      <c r="E32" s="33">
        <v>565.68796644999998</v>
      </c>
      <c r="F32" s="37">
        <v>559.56910000000005</v>
      </c>
    </row>
    <row r="33" spans="1:12" x14ac:dyDescent="0.2">
      <c r="A33" s="24" t="s">
        <v>56</v>
      </c>
      <c r="B33" s="95">
        <f>+SUM(B27:B32)</f>
        <v>3202.2884863800004</v>
      </c>
      <c r="C33" s="95">
        <f>+SUM(C27:C32)</f>
        <v>3256.9271802200001</v>
      </c>
      <c r="D33" s="95">
        <f>+SUM(D27:D32)</f>
        <v>3588.8596844800004</v>
      </c>
      <c r="E33" s="95">
        <f>+SUM(E27:E32)</f>
        <v>3650.2814594900001</v>
      </c>
      <c r="F33" s="99">
        <f>+SUM(F27:F32)</f>
        <v>3672.8962999999999</v>
      </c>
    </row>
    <row r="34" spans="1:12" x14ac:dyDescent="0.2">
      <c r="A34" t="s">
        <v>360</v>
      </c>
    </row>
    <row r="35" spans="1:12" ht="12.75" customHeight="1" x14ac:dyDescent="0.2">
      <c r="A35" s="220" t="s">
        <v>405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183"/>
    </row>
    <row r="36" spans="1:12" x14ac:dyDescent="0.2">
      <c r="A36" s="220"/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183"/>
    </row>
    <row r="37" spans="1:12" x14ac:dyDescent="0.2">
      <c r="A37" s="40" t="s">
        <v>293</v>
      </c>
    </row>
    <row r="38" spans="1:12" x14ac:dyDescent="0.2">
      <c r="A38" s="161" t="s">
        <v>287</v>
      </c>
      <c r="B38" s="221" t="s">
        <v>288</v>
      </c>
      <c r="C38" s="221"/>
      <c r="D38" s="221"/>
      <c r="E38" s="221"/>
      <c r="F38" s="221"/>
      <c r="G38" s="160" t="s">
        <v>289</v>
      </c>
    </row>
  </sheetData>
  <mergeCells count="3">
    <mergeCell ref="B25:F25"/>
    <mergeCell ref="A35:K36"/>
    <mergeCell ref="B38:F38"/>
  </mergeCells>
  <hyperlinks>
    <hyperlink ref="A3" location="Contents!B4" display="Return to Contents"/>
    <hyperlink ref="B38" r:id="rId1"/>
  </hyperlinks>
  <pageMargins left="0.7" right="0.7" top="0.75" bottom="0.75" header="0.3" footer="0.3"/>
  <pageSetup orientation="landscape" r:id="rId2"/>
  <drawing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D77"/>
  <sheetViews>
    <sheetView zoomScaleNormal="100"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4" x14ac:dyDescent="0.2">
      <c r="A25" s="12" t="s">
        <v>206</v>
      </c>
      <c r="B25" s="12" t="s">
        <v>208</v>
      </c>
      <c r="C25" s="12"/>
      <c r="D25" s="12" t="s">
        <v>207</v>
      </c>
    </row>
    <row r="26" spans="1:4" x14ac:dyDescent="0.2">
      <c r="A26" t="s">
        <v>209</v>
      </c>
      <c r="B26" t="s">
        <v>211</v>
      </c>
      <c r="C26" s="19"/>
      <c r="D26" t="s">
        <v>210</v>
      </c>
    </row>
    <row r="27" spans="1:4" x14ac:dyDescent="0.2">
      <c r="A27" s="19" t="s">
        <v>212</v>
      </c>
      <c r="B27" s="19" t="s">
        <v>214</v>
      </c>
      <c r="D27" s="19" t="s">
        <v>213</v>
      </c>
    </row>
    <row r="28" spans="1:4" x14ac:dyDescent="0.2">
      <c r="A28" t="s">
        <v>215</v>
      </c>
      <c r="B28" t="s">
        <v>216</v>
      </c>
      <c r="D28" t="s">
        <v>213</v>
      </c>
    </row>
    <row r="29" spans="1:4" x14ac:dyDescent="0.2">
      <c r="A29" t="s">
        <v>217</v>
      </c>
      <c r="B29" t="s">
        <v>218</v>
      </c>
      <c r="D29" t="s">
        <v>210</v>
      </c>
    </row>
    <row r="30" spans="1:4" x14ac:dyDescent="0.2">
      <c r="A30" t="s">
        <v>219</v>
      </c>
      <c r="B30" t="s">
        <v>211</v>
      </c>
      <c r="D30" t="s">
        <v>210</v>
      </c>
    </row>
    <row r="31" spans="1:4" x14ac:dyDescent="0.2">
      <c r="A31" t="s">
        <v>220</v>
      </c>
      <c r="B31" t="s">
        <v>218</v>
      </c>
      <c r="D31" t="s">
        <v>210</v>
      </c>
    </row>
    <row r="32" spans="1:4" x14ac:dyDescent="0.2">
      <c r="A32" t="s">
        <v>221</v>
      </c>
      <c r="B32" t="s">
        <v>223</v>
      </c>
      <c r="D32" t="s">
        <v>222</v>
      </c>
    </row>
    <row r="33" spans="1:4" x14ac:dyDescent="0.2">
      <c r="A33" t="s">
        <v>224</v>
      </c>
      <c r="B33" t="s">
        <v>225</v>
      </c>
      <c r="D33" t="s">
        <v>213</v>
      </c>
    </row>
    <row r="34" spans="1:4" x14ac:dyDescent="0.2">
      <c r="A34" t="s">
        <v>226</v>
      </c>
      <c r="B34" t="s">
        <v>225</v>
      </c>
      <c r="D34" t="s">
        <v>213</v>
      </c>
    </row>
    <row r="35" spans="1:4" x14ac:dyDescent="0.2">
      <c r="A35" t="s">
        <v>227</v>
      </c>
      <c r="B35" t="s">
        <v>225</v>
      </c>
      <c r="D35" t="s">
        <v>213</v>
      </c>
    </row>
    <row r="36" spans="1:4" x14ac:dyDescent="0.2">
      <c r="A36" t="s">
        <v>228</v>
      </c>
      <c r="B36" t="s">
        <v>225</v>
      </c>
      <c r="D36" t="s">
        <v>213</v>
      </c>
    </row>
    <row r="37" spans="1:4" x14ac:dyDescent="0.2">
      <c r="A37" t="s">
        <v>229</v>
      </c>
      <c r="B37" t="s">
        <v>211</v>
      </c>
      <c r="D37" t="s">
        <v>210</v>
      </c>
    </row>
    <row r="38" spans="1:4" x14ac:dyDescent="0.2">
      <c r="A38" t="s">
        <v>230</v>
      </c>
      <c r="B38" t="s">
        <v>232</v>
      </c>
      <c r="D38" t="s">
        <v>231</v>
      </c>
    </row>
    <row r="39" spans="1:4" x14ac:dyDescent="0.2">
      <c r="A39" t="s">
        <v>233</v>
      </c>
      <c r="B39" t="s">
        <v>218</v>
      </c>
      <c r="D39" t="s">
        <v>210</v>
      </c>
    </row>
    <row r="40" spans="1:4" x14ac:dyDescent="0.2">
      <c r="A40" t="s">
        <v>234</v>
      </c>
      <c r="B40" t="s">
        <v>235</v>
      </c>
      <c r="D40" t="s">
        <v>231</v>
      </c>
    </row>
    <row r="41" spans="1:4" x14ac:dyDescent="0.2">
      <c r="A41" t="s">
        <v>236</v>
      </c>
      <c r="B41" t="s">
        <v>235</v>
      </c>
      <c r="D41" t="s">
        <v>231</v>
      </c>
    </row>
    <row r="42" spans="1:4" x14ac:dyDescent="0.2">
      <c r="A42" t="s">
        <v>237</v>
      </c>
      <c r="B42" t="s">
        <v>232</v>
      </c>
      <c r="D42" t="s">
        <v>231</v>
      </c>
    </row>
    <row r="43" spans="1:4" x14ac:dyDescent="0.2">
      <c r="A43" t="s">
        <v>238</v>
      </c>
      <c r="B43" t="s">
        <v>214</v>
      </c>
      <c r="D43" t="s">
        <v>213</v>
      </c>
    </row>
    <row r="44" spans="1:4" x14ac:dyDescent="0.2">
      <c r="A44" t="s">
        <v>239</v>
      </c>
      <c r="B44" t="s">
        <v>216</v>
      </c>
      <c r="D44" t="s">
        <v>213</v>
      </c>
    </row>
    <row r="45" spans="1:4" x14ac:dyDescent="0.2">
      <c r="A45" t="s">
        <v>240</v>
      </c>
      <c r="B45" t="s">
        <v>223</v>
      </c>
      <c r="D45" t="s">
        <v>222</v>
      </c>
    </row>
    <row r="46" spans="1:4" x14ac:dyDescent="0.2">
      <c r="A46" t="s">
        <v>241</v>
      </c>
      <c r="B46" t="s">
        <v>225</v>
      </c>
      <c r="D46" t="s">
        <v>213</v>
      </c>
    </row>
    <row r="47" spans="1:4" x14ac:dyDescent="0.2">
      <c r="A47" t="s">
        <v>242</v>
      </c>
      <c r="B47" t="s">
        <v>223</v>
      </c>
      <c r="D47" t="s">
        <v>222</v>
      </c>
    </row>
    <row r="48" spans="1:4" x14ac:dyDescent="0.2">
      <c r="A48" t="s">
        <v>243</v>
      </c>
      <c r="B48" t="s">
        <v>235</v>
      </c>
      <c r="D48" t="s">
        <v>231</v>
      </c>
    </row>
    <row r="49" spans="1:4" x14ac:dyDescent="0.2">
      <c r="A49" t="s">
        <v>244</v>
      </c>
      <c r="B49" t="s">
        <v>232</v>
      </c>
      <c r="D49" t="s">
        <v>231</v>
      </c>
    </row>
    <row r="50" spans="1:4" x14ac:dyDescent="0.2">
      <c r="A50" t="s">
        <v>245</v>
      </c>
      <c r="B50" t="s">
        <v>232</v>
      </c>
      <c r="D50" t="s">
        <v>231</v>
      </c>
    </row>
    <row r="51" spans="1:4" x14ac:dyDescent="0.2">
      <c r="A51" t="s">
        <v>246</v>
      </c>
      <c r="B51" t="s">
        <v>214</v>
      </c>
      <c r="D51" t="s">
        <v>213</v>
      </c>
    </row>
    <row r="52" spans="1:4" x14ac:dyDescent="0.2">
      <c r="A52" t="s">
        <v>247</v>
      </c>
      <c r="B52" t="s">
        <v>218</v>
      </c>
      <c r="D52" t="s">
        <v>210</v>
      </c>
    </row>
    <row r="53" spans="1:4" x14ac:dyDescent="0.2">
      <c r="A53" t="s">
        <v>248</v>
      </c>
      <c r="B53" t="s">
        <v>225</v>
      </c>
      <c r="D53" t="s">
        <v>213</v>
      </c>
    </row>
    <row r="54" spans="1:4" x14ac:dyDescent="0.2">
      <c r="A54" t="s">
        <v>249</v>
      </c>
      <c r="B54" t="s">
        <v>232</v>
      </c>
      <c r="D54" t="s">
        <v>231</v>
      </c>
    </row>
    <row r="55" spans="1:4" x14ac:dyDescent="0.2">
      <c r="A55" t="s">
        <v>250</v>
      </c>
      <c r="B55" t="s">
        <v>232</v>
      </c>
      <c r="D55" t="s">
        <v>231</v>
      </c>
    </row>
    <row r="56" spans="1:4" x14ac:dyDescent="0.2">
      <c r="A56" t="s">
        <v>251</v>
      </c>
      <c r="B56" t="s">
        <v>223</v>
      </c>
      <c r="D56" t="s">
        <v>222</v>
      </c>
    </row>
    <row r="57" spans="1:4" x14ac:dyDescent="0.2">
      <c r="A57" t="s">
        <v>252</v>
      </c>
      <c r="B57" t="s">
        <v>253</v>
      </c>
      <c r="D57" t="s">
        <v>222</v>
      </c>
    </row>
    <row r="58" spans="1:4" x14ac:dyDescent="0.2">
      <c r="A58" t="s">
        <v>254</v>
      </c>
      <c r="B58" t="s">
        <v>218</v>
      </c>
      <c r="D58" t="s">
        <v>210</v>
      </c>
    </row>
    <row r="59" spans="1:4" x14ac:dyDescent="0.2">
      <c r="A59" t="s">
        <v>255</v>
      </c>
      <c r="B59" t="s">
        <v>218</v>
      </c>
      <c r="D59" t="s">
        <v>210</v>
      </c>
    </row>
    <row r="60" spans="1:4" x14ac:dyDescent="0.2">
      <c r="A60" t="s">
        <v>256</v>
      </c>
      <c r="B60" t="s">
        <v>253</v>
      </c>
      <c r="D60" t="s">
        <v>222</v>
      </c>
    </row>
    <row r="61" spans="1:4" x14ac:dyDescent="0.2">
      <c r="A61" t="s">
        <v>257</v>
      </c>
      <c r="B61" t="s">
        <v>235</v>
      </c>
      <c r="D61" t="s">
        <v>231</v>
      </c>
    </row>
    <row r="62" spans="1:4" x14ac:dyDescent="0.2">
      <c r="A62" t="s">
        <v>258</v>
      </c>
      <c r="B62" t="s">
        <v>216</v>
      </c>
      <c r="D62" t="s">
        <v>213</v>
      </c>
    </row>
    <row r="63" spans="1:4" x14ac:dyDescent="0.2">
      <c r="A63" t="s">
        <v>259</v>
      </c>
      <c r="B63" t="s">
        <v>211</v>
      </c>
      <c r="D63" t="s">
        <v>210</v>
      </c>
    </row>
    <row r="64" spans="1:4" x14ac:dyDescent="0.2">
      <c r="A64" t="s">
        <v>260</v>
      </c>
      <c r="B64" t="s">
        <v>253</v>
      </c>
      <c r="D64" t="s">
        <v>222</v>
      </c>
    </row>
    <row r="65" spans="1:4" x14ac:dyDescent="0.2">
      <c r="A65" t="s">
        <v>261</v>
      </c>
      <c r="B65" t="s">
        <v>223</v>
      </c>
      <c r="D65" t="s">
        <v>222</v>
      </c>
    </row>
    <row r="66" spans="1:4" x14ac:dyDescent="0.2">
      <c r="A66" t="s">
        <v>262</v>
      </c>
      <c r="B66" t="s">
        <v>225</v>
      </c>
      <c r="D66" t="s">
        <v>213</v>
      </c>
    </row>
    <row r="67" spans="1:4" x14ac:dyDescent="0.2">
      <c r="A67" t="s">
        <v>263</v>
      </c>
      <c r="B67" t="s">
        <v>232</v>
      </c>
      <c r="D67" t="s">
        <v>231</v>
      </c>
    </row>
    <row r="68" spans="1:4" x14ac:dyDescent="0.2">
      <c r="A68" t="s">
        <v>264</v>
      </c>
      <c r="B68" t="s">
        <v>214</v>
      </c>
      <c r="D68" t="s">
        <v>213</v>
      </c>
    </row>
    <row r="69" spans="1:4" x14ac:dyDescent="0.2">
      <c r="A69" t="s">
        <v>265</v>
      </c>
      <c r="B69" t="s">
        <v>216</v>
      </c>
      <c r="D69" t="s">
        <v>213</v>
      </c>
    </row>
    <row r="70" spans="1:4" x14ac:dyDescent="0.2">
      <c r="A70" t="s">
        <v>266</v>
      </c>
      <c r="B70" t="s">
        <v>218</v>
      </c>
      <c r="D70" t="s">
        <v>210</v>
      </c>
    </row>
    <row r="71" spans="1:4" x14ac:dyDescent="0.2">
      <c r="A71" t="s">
        <v>267</v>
      </c>
      <c r="B71" t="s">
        <v>225</v>
      </c>
      <c r="D71" t="s">
        <v>213</v>
      </c>
    </row>
    <row r="72" spans="1:4" x14ac:dyDescent="0.2">
      <c r="A72" t="s">
        <v>268</v>
      </c>
      <c r="B72" t="s">
        <v>223</v>
      </c>
      <c r="D72" t="s">
        <v>222</v>
      </c>
    </row>
    <row r="73" spans="1:4" x14ac:dyDescent="0.2">
      <c r="A73" t="s">
        <v>269</v>
      </c>
      <c r="B73" t="s">
        <v>211</v>
      </c>
      <c r="D73" t="s">
        <v>210</v>
      </c>
    </row>
    <row r="74" spans="1:4" x14ac:dyDescent="0.2">
      <c r="A74" t="s">
        <v>270</v>
      </c>
      <c r="B74" t="s">
        <v>235</v>
      </c>
      <c r="D74" t="s">
        <v>231</v>
      </c>
    </row>
    <row r="75" spans="1:4" x14ac:dyDescent="0.2">
      <c r="A75" t="s">
        <v>271</v>
      </c>
      <c r="B75" t="s">
        <v>225</v>
      </c>
      <c r="D75" t="s">
        <v>213</v>
      </c>
    </row>
    <row r="76" spans="1:4" x14ac:dyDescent="0.2">
      <c r="A76" s="12" t="s">
        <v>272</v>
      </c>
      <c r="B76" s="12" t="s">
        <v>218</v>
      </c>
      <c r="C76" s="12"/>
      <c r="D76" s="12" t="s">
        <v>210</v>
      </c>
    </row>
    <row r="77" spans="1:4" x14ac:dyDescent="0.2">
      <c r="A77" t="s">
        <v>360</v>
      </c>
    </row>
  </sheetData>
  <hyperlinks>
    <hyperlink ref="A3" location="Contents!B4" display="Return to Contents"/>
  </hyperlink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22</vt:i4>
      </vt:variant>
    </vt:vector>
  </HeadingPairs>
  <TitlesOfParts>
    <vt:vector size="59" baseType="lpstr">
      <vt:lpstr>Contents</vt:lpstr>
      <vt:lpstr>Fig1</vt:lpstr>
      <vt:lpstr>Fig2</vt:lpstr>
      <vt:lpstr>Fig3</vt:lpstr>
      <vt:lpstr>Fig4</vt:lpstr>
      <vt:lpstr>Fig5</vt:lpstr>
      <vt:lpstr>Fig32</vt:lpstr>
      <vt:lpstr>Fig35</vt:lpstr>
      <vt:lpstr>Fig36</vt:lpstr>
      <vt:lpstr>Fig6</vt:lpstr>
      <vt:lpstr>Fig7</vt:lpstr>
      <vt:lpstr>Fig8</vt:lpstr>
      <vt:lpstr>Fig9</vt:lpstr>
      <vt:lpstr>Fig10</vt:lpstr>
      <vt:lpstr>Fig11</vt:lpstr>
      <vt:lpstr>Fig12</vt:lpstr>
      <vt:lpstr>Fig13</vt:lpstr>
      <vt:lpstr>Fig14</vt:lpstr>
      <vt:lpstr>Fig15</vt:lpstr>
      <vt:lpstr>Fig16</vt:lpstr>
      <vt:lpstr>Fig17</vt:lpstr>
      <vt:lpstr>Fig18</vt:lpstr>
      <vt:lpstr>Fig19</vt:lpstr>
      <vt:lpstr>Fig20</vt:lpstr>
      <vt:lpstr>Fig21</vt:lpstr>
      <vt:lpstr>Fig22</vt:lpstr>
      <vt:lpstr>Fig23</vt:lpstr>
      <vt:lpstr>Fig24</vt:lpstr>
      <vt:lpstr>Fig25</vt:lpstr>
      <vt:lpstr>Fig26</vt:lpstr>
      <vt:lpstr>Fig27</vt:lpstr>
      <vt:lpstr>Fig28</vt:lpstr>
      <vt:lpstr>Fig33</vt:lpstr>
      <vt:lpstr>Fig34</vt:lpstr>
      <vt:lpstr>Fig29</vt:lpstr>
      <vt:lpstr>Fig30</vt:lpstr>
      <vt:lpstr>Fig31</vt:lpstr>
      <vt:lpstr>'Fig1'!Print_Area</vt:lpstr>
      <vt:lpstr>'Fig10'!Print_Area</vt:lpstr>
      <vt:lpstr>'Fig11'!Print_Area</vt:lpstr>
      <vt:lpstr>'Fig12'!Print_Area</vt:lpstr>
      <vt:lpstr>'Fig14'!Print_Area</vt:lpstr>
      <vt:lpstr>'Fig15'!Print_Area</vt:lpstr>
      <vt:lpstr>'Fig16'!Print_Area</vt:lpstr>
      <vt:lpstr>'Fig19'!Print_Area</vt:lpstr>
      <vt:lpstr>'Fig2'!Print_Area</vt:lpstr>
      <vt:lpstr>'Fig22'!Print_Area</vt:lpstr>
      <vt:lpstr>'Fig24'!Print_Area</vt:lpstr>
      <vt:lpstr>'Fig25'!Print_Area</vt:lpstr>
      <vt:lpstr>'Fig26'!Print_Area</vt:lpstr>
      <vt:lpstr>'Fig27'!Print_Area</vt:lpstr>
      <vt:lpstr>'Fig28'!Print_Area</vt:lpstr>
      <vt:lpstr>'Fig3'!Print_Area</vt:lpstr>
      <vt:lpstr>'Fig4'!Print_Area</vt:lpstr>
      <vt:lpstr>'Fig5'!Print_Area</vt:lpstr>
      <vt:lpstr>'Fig6'!Print_Area</vt:lpstr>
      <vt:lpstr>'Fig7'!Print_Area</vt:lpstr>
      <vt:lpstr>'Fig8'!Print_Area</vt:lpstr>
      <vt:lpstr>'Fig9'!Print_Area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2014-02-07T15:30:01Z</cp:lastPrinted>
  <dcterms:created xsi:type="dcterms:W3CDTF">2007-07-17T17:37:22Z</dcterms:created>
  <dcterms:modified xsi:type="dcterms:W3CDTF">2018-04-06T13:34:04Z</dcterms:modified>
</cp:coreProperties>
</file>