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15975" windowHeight="11010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1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_2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avg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min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Crng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1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_2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avg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min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1rng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1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_2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avg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min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2rng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1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_2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avg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min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3rng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1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_2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avg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min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4rng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1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_2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avg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min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P5rng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TransChoice">OFFSET(TransList,0,0,COUNTA(TransList),1)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1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_2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avg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min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  <definedName name="USrng">OFFSET(#REF!,0,0,COUNT(#REF!),1)</definedName>
  </definedNames>
  <calcPr calcId="152511"/>
</workbook>
</file>

<file path=xl/calcChain.xml><?xml version="1.0" encoding="utf-8"?>
<calcChain xmlns="http://schemas.openxmlformats.org/spreadsheetml/2006/main"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A82" i="120"/>
  <c r="G43" i="84" l="1"/>
  <c r="A70" i="120"/>
  <c r="A81" i="120"/>
  <c r="A79" i="105" l="1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69" i="120"/>
  <c r="A80" i="120"/>
  <c r="A58" i="120"/>
  <c r="E124" i="123" l="1"/>
  <c r="D123" i="123"/>
  <c r="A85" i="84"/>
  <c r="A96" i="84"/>
  <c r="A78" i="105"/>
  <c r="D112" i="123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57" i="120"/>
  <c r="A46" i="120"/>
  <c r="A68" i="120"/>
  <c r="A79" i="120"/>
  <c r="L28" i="105" l="1"/>
  <c r="N63" i="117"/>
  <c r="M30" i="77"/>
  <c r="F29" i="120"/>
  <c r="G30" i="69"/>
  <c r="F30" i="71"/>
  <c r="D100" i="123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D111" i="123"/>
  <c r="F34" i="86"/>
  <c r="L32" i="86"/>
  <c r="F38" i="84"/>
  <c r="L39" i="84"/>
  <c r="A66" i="105"/>
  <c r="D122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78" i="120"/>
  <c r="A67" i="120"/>
  <c r="A56" i="120"/>
  <c r="A45" i="120"/>
  <c r="K28" i="105" l="1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D88" i="123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D110" i="123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A55" i="120"/>
  <c r="A44" i="120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A77" i="120"/>
  <c r="A66" i="120"/>
  <c r="J28" i="105" l="1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D109" i="123"/>
  <c r="A60" i="84"/>
  <c r="D76" i="123"/>
  <c r="E43" i="84"/>
  <c r="A93" i="84"/>
  <c r="D98" i="123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D120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A76" i="120"/>
  <c r="A65" i="120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A43" i="120"/>
  <c r="I99" i="35"/>
  <c r="J99" i="35"/>
  <c r="H99" i="35"/>
  <c r="K99" i="35"/>
  <c r="A54" i="120"/>
  <c r="I28" i="105" l="1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D86" i="123"/>
  <c r="A92" i="84"/>
  <c r="A41" i="105"/>
  <c r="D64" i="123"/>
  <c r="A59" i="84"/>
  <c r="D97" i="123"/>
  <c r="A63" i="105"/>
  <c r="E98" i="123"/>
  <c r="C29" i="84"/>
  <c r="I29" i="84" s="1"/>
  <c r="D108" i="123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D75" i="123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A42" i="120"/>
  <c r="A53" i="120"/>
  <c r="I109" i="36"/>
  <c r="H109" i="36"/>
  <c r="K109" i="36"/>
  <c r="J109" i="36"/>
  <c r="A75" i="120"/>
  <c r="A64" i="120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N59" i="117" l="1"/>
  <c r="N48" i="117"/>
  <c r="N37" i="117"/>
  <c r="I29" i="120"/>
  <c r="E108" i="123"/>
  <c r="E119" i="123"/>
  <c r="E64" i="123"/>
  <c r="C43" i="84"/>
  <c r="I43" i="84" s="1"/>
  <c r="A69" i="84"/>
  <c r="D52" i="123"/>
  <c r="E97" i="123"/>
  <c r="D74" i="123"/>
  <c r="A40" i="105"/>
  <c r="A73" i="105"/>
  <c r="D63" i="123"/>
  <c r="A51" i="105"/>
  <c r="A80" i="84"/>
  <c r="D40" i="123"/>
  <c r="D85" i="123"/>
  <c r="D118" i="123"/>
  <c r="A58" i="84"/>
  <c r="A91" i="84"/>
  <c r="E86" i="123"/>
  <c r="D96" i="123"/>
  <c r="A62" i="105"/>
  <c r="D51" i="123"/>
  <c r="E75" i="123"/>
  <c r="D107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A41" i="120"/>
  <c r="I97" i="36"/>
  <c r="H97" i="36"/>
  <c r="K97" i="36"/>
  <c r="J97" i="36"/>
  <c r="A63" i="120"/>
  <c r="A74" i="120"/>
  <c r="I97" i="35"/>
  <c r="J97" i="35"/>
  <c r="H97" i="35"/>
  <c r="K97" i="35"/>
  <c r="I86" i="36"/>
  <c r="H86" i="36"/>
  <c r="K86" i="36"/>
  <c r="J86" i="36"/>
  <c r="J86" i="35"/>
  <c r="K86" i="35"/>
  <c r="I86" i="35"/>
  <c r="H86" i="35"/>
  <c r="A52" i="120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N58" i="117" l="1"/>
  <c r="N47" i="117"/>
  <c r="N36" i="117"/>
  <c r="E118" i="123"/>
  <c r="E107" i="123"/>
  <c r="E96" i="123"/>
  <c r="E63" i="123"/>
  <c r="E51" i="123"/>
  <c r="D50" i="123"/>
  <c r="A39" i="105"/>
  <c r="E40" i="123"/>
  <c r="D95" i="123"/>
  <c r="A57" i="84"/>
  <c r="D39" i="123"/>
  <c r="D73" i="123"/>
  <c r="A50" i="105"/>
  <c r="E52" i="123"/>
  <c r="D117" i="123"/>
  <c r="A72" i="105"/>
  <c r="A79" i="84"/>
  <c r="D106" i="123"/>
  <c r="E85" i="123"/>
  <c r="A90" i="84"/>
  <c r="E74" i="123"/>
  <c r="D62" i="123"/>
  <c r="A68" i="84"/>
  <c r="A61" i="105"/>
  <c r="D84" i="123"/>
  <c r="I51" i="36"/>
  <c r="H51" i="36"/>
  <c r="I40" i="36"/>
  <c r="H40" i="36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A40" i="120"/>
  <c r="A62" i="120"/>
  <c r="A73" i="120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A51" i="120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C63" i="38"/>
  <c r="I107" i="35"/>
  <c r="J107" i="35"/>
  <c r="H107" i="35"/>
  <c r="K107" i="35"/>
  <c r="H62" i="36" l="1"/>
  <c r="I62" i="36"/>
  <c r="N57" i="117"/>
  <c r="N46" i="117"/>
  <c r="N35" i="117"/>
  <c r="E39" i="123"/>
  <c r="E62" i="123"/>
  <c r="E84" i="123"/>
  <c r="E106" i="123"/>
  <c r="E117" i="123"/>
  <c r="E73" i="123"/>
  <c r="E50" i="123"/>
  <c r="D105" i="123"/>
  <c r="A56" i="84"/>
  <c r="D83" i="123"/>
  <c r="A89" i="84"/>
  <c r="D49" i="123"/>
  <c r="D38" i="123"/>
  <c r="A38" i="105"/>
  <c r="A78" i="84"/>
  <c r="D72" i="123"/>
  <c r="E95" i="123"/>
  <c r="A60" i="105"/>
  <c r="D94" i="123"/>
  <c r="A49" i="105"/>
  <c r="D116" i="123"/>
  <c r="D61" i="123"/>
  <c r="A67" i="84"/>
  <c r="A71" i="105"/>
  <c r="C39" i="38"/>
  <c r="I72" i="36"/>
  <c r="H72" i="36"/>
  <c r="D51" i="38"/>
  <c r="I61" i="36"/>
  <c r="H61" i="36"/>
  <c r="D39" i="38"/>
  <c r="I50" i="36"/>
  <c r="H50" i="36"/>
  <c r="C51" i="38"/>
  <c r="D63" i="38"/>
  <c r="E63" i="38" s="1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E110" i="112" s="1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A61" i="120"/>
  <c r="A72" i="120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A39" i="120"/>
  <c r="E63" i="15"/>
  <c r="I84" i="35"/>
  <c r="H84" i="35"/>
  <c r="J84" i="35"/>
  <c r="K84" i="35"/>
  <c r="E87" i="15"/>
  <c r="H106" i="35"/>
  <c r="J106" i="35"/>
  <c r="K106" i="35"/>
  <c r="I106" i="35"/>
  <c r="E75" i="15"/>
  <c r="A50" i="120"/>
  <c r="E99" i="15"/>
  <c r="C38" i="38"/>
  <c r="E39" i="15"/>
  <c r="N45" i="117" l="1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D93" i="123"/>
  <c r="D82" i="123"/>
  <c r="D37" i="123"/>
  <c r="D48" i="123"/>
  <c r="D60" i="123"/>
  <c r="A48" i="105"/>
  <c r="D104" i="123"/>
  <c r="A66" i="84"/>
  <c r="A59" i="105"/>
  <c r="D71" i="123"/>
  <c r="E49" i="123"/>
  <c r="A77" i="84"/>
  <c r="H39" i="35"/>
  <c r="E39" i="38"/>
  <c r="C50" i="38"/>
  <c r="C62" i="38"/>
  <c r="I39" i="35"/>
  <c r="E51" i="38"/>
  <c r="I39" i="36"/>
  <c r="H39" i="36"/>
  <c r="D62" i="38"/>
  <c r="H49" i="36"/>
  <c r="I49" i="36"/>
  <c r="I71" i="36"/>
  <c r="H71" i="36"/>
  <c r="D38" i="38"/>
  <c r="E38" i="38" s="1"/>
  <c r="D50" i="38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A38" i="120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A60" i="120"/>
  <c r="A71" i="120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C61" i="38"/>
  <c r="A49" i="120"/>
  <c r="H60" i="36" l="1"/>
  <c r="I60" i="36"/>
  <c r="N44" i="117"/>
  <c r="N55" i="117"/>
  <c r="D29" i="87"/>
  <c r="H59" i="36"/>
  <c r="N33" i="117"/>
  <c r="E93" i="123"/>
  <c r="E71" i="123"/>
  <c r="E62" i="38"/>
  <c r="E37" i="123"/>
  <c r="E104" i="123"/>
  <c r="D70" i="123"/>
  <c r="E48" i="123"/>
  <c r="D114" i="123"/>
  <c r="A58" i="105"/>
  <c r="D47" i="123"/>
  <c r="D92" i="123"/>
  <c r="A69" i="105"/>
  <c r="D59" i="123"/>
  <c r="A47" i="105"/>
  <c r="A87" i="84"/>
  <c r="A54" i="84"/>
  <c r="A76" i="84"/>
  <c r="D36" i="123"/>
  <c r="D81" i="123"/>
  <c r="A65" i="84"/>
  <c r="E82" i="123"/>
  <c r="E115" i="123"/>
  <c r="A36" i="105"/>
  <c r="D103" i="123"/>
  <c r="E60" i="123"/>
  <c r="I70" i="35"/>
  <c r="E50" i="38"/>
  <c r="H38" i="35"/>
  <c r="H71" i="35"/>
  <c r="C37" i="38"/>
  <c r="D61" i="38"/>
  <c r="E61" i="38" s="1"/>
  <c r="I38" i="36"/>
  <c r="H38" i="36"/>
  <c r="I48" i="36"/>
  <c r="H48" i="36"/>
  <c r="D49" i="38"/>
  <c r="C49" i="38"/>
  <c r="I38" i="35"/>
  <c r="D37" i="38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A59" i="120"/>
  <c r="I82" i="36"/>
  <c r="H82" i="36"/>
  <c r="K82" i="36"/>
  <c r="J82" i="36"/>
  <c r="I93" i="36"/>
  <c r="H93" i="36"/>
  <c r="K93" i="36"/>
  <c r="J93" i="36"/>
  <c r="E97" i="15"/>
  <c r="E37" i="15"/>
  <c r="D48" i="38"/>
  <c r="H82" i="35"/>
  <c r="J82" i="35"/>
  <c r="K82" i="35"/>
  <c r="I82" i="35"/>
  <c r="A37" i="120"/>
  <c r="E109" i="15"/>
  <c r="I93" i="35"/>
  <c r="J93" i="35"/>
  <c r="H93" i="35"/>
  <c r="K93" i="35"/>
  <c r="J104" i="35"/>
  <c r="H104" i="35"/>
  <c r="K104" i="35"/>
  <c r="I104" i="35"/>
  <c r="A48" i="120"/>
  <c r="E61" i="15"/>
  <c r="I70" i="36" l="1"/>
  <c r="H70" i="36"/>
  <c r="N43" i="117"/>
  <c r="N54" i="117"/>
  <c r="N32" i="117"/>
  <c r="E81" i="123"/>
  <c r="E36" i="123"/>
  <c r="H70" i="35"/>
  <c r="H59" i="35"/>
  <c r="E59" i="123"/>
  <c r="I59" i="36"/>
  <c r="A75" i="84"/>
  <c r="D113" i="123"/>
  <c r="E103" i="123"/>
  <c r="D69" i="123"/>
  <c r="A68" i="105"/>
  <c r="E92" i="123"/>
  <c r="E114" i="123"/>
  <c r="D46" i="123"/>
  <c r="A57" i="105"/>
  <c r="A35" i="105"/>
  <c r="D91" i="123"/>
  <c r="D80" i="123"/>
  <c r="A86" i="84"/>
  <c r="A53" i="84"/>
  <c r="A46" i="105"/>
  <c r="D35" i="123"/>
  <c r="A64" i="84"/>
  <c r="E47" i="123"/>
  <c r="E70" i="123"/>
  <c r="D102" i="123"/>
  <c r="D58" i="123"/>
  <c r="J96" i="108"/>
  <c r="E37" i="38"/>
  <c r="E49" i="38"/>
  <c r="I37" i="35"/>
  <c r="C36" i="38"/>
  <c r="C60" i="38"/>
  <c r="H37" i="35"/>
  <c r="I47" i="36"/>
  <c r="H47" i="36"/>
  <c r="I37" i="36"/>
  <c r="H37" i="36"/>
  <c r="C48" i="38"/>
  <c r="E48" i="38" s="1"/>
  <c r="D60" i="38"/>
  <c r="D36" i="38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A47" i="12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A36" i="120"/>
  <c r="D59" i="38"/>
  <c r="I81" i="36"/>
  <c r="H81" i="36"/>
  <c r="K81" i="36"/>
  <c r="J81" i="36"/>
  <c r="E108" i="15"/>
  <c r="I58" i="36" l="1"/>
  <c r="H58" i="36"/>
  <c r="I69" i="36"/>
  <c r="H69" i="36"/>
  <c r="I57" i="36"/>
  <c r="N53" i="117"/>
  <c r="N31" i="117"/>
  <c r="N42" i="117"/>
  <c r="E91" i="123"/>
  <c r="H68" i="35"/>
  <c r="E35" i="123"/>
  <c r="D68" i="123"/>
  <c r="A63" i="84"/>
  <c r="E58" i="123"/>
  <c r="E69" i="123"/>
  <c r="E113" i="123"/>
  <c r="D34" i="123"/>
  <c r="A74" i="84"/>
  <c r="E102" i="123"/>
  <c r="E80" i="123"/>
  <c r="D79" i="123"/>
  <c r="E46" i="123"/>
  <c r="A34" i="105"/>
  <c r="D57" i="123"/>
  <c r="A45" i="105"/>
  <c r="D45" i="123"/>
  <c r="D101" i="123"/>
  <c r="A52" i="84"/>
  <c r="B30" i="75"/>
  <c r="A56" i="105"/>
  <c r="D90" i="123"/>
  <c r="J83" i="108"/>
  <c r="E36" i="38"/>
  <c r="I36" i="35"/>
  <c r="I58" i="35"/>
  <c r="H36" i="35"/>
  <c r="C59" i="38"/>
  <c r="E59" i="38" s="1"/>
  <c r="D47" i="38"/>
  <c r="I68" i="36"/>
  <c r="H68" i="36"/>
  <c r="C35" i="38"/>
  <c r="I46" i="36"/>
  <c r="H46" i="36"/>
  <c r="H36" i="36"/>
  <c r="I36" i="36"/>
  <c r="E60" i="38"/>
  <c r="D35" i="38"/>
  <c r="C47" i="3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57" i="35"/>
  <c r="H57" i="35"/>
  <c r="I68" i="35"/>
  <c r="I47" i="35"/>
  <c r="H47" i="35"/>
  <c r="E107" i="15"/>
  <c r="E95" i="15"/>
  <c r="E59" i="15"/>
  <c r="C58" i="38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A35" i="120"/>
  <c r="J80" i="35"/>
  <c r="H80" i="35"/>
  <c r="K80" i="35"/>
  <c r="I80" i="35"/>
  <c r="J102" i="35"/>
  <c r="K102" i="35"/>
  <c r="I102" i="35"/>
  <c r="H102" i="35"/>
  <c r="H57" i="36" l="1"/>
  <c r="N52" i="117"/>
  <c r="N41" i="117"/>
  <c r="E81" i="120"/>
  <c r="E72" i="120"/>
  <c r="E60" i="120"/>
  <c r="E69" i="120"/>
  <c r="N30" i="117"/>
  <c r="E48" i="120"/>
  <c r="E57" i="120"/>
  <c r="E79" i="123"/>
  <c r="E90" i="123"/>
  <c r="E45" i="123"/>
  <c r="E57" i="123"/>
  <c r="E101" i="123"/>
  <c r="A51" i="84"/>
  <c r="A33" i="105"/>
  <c r="D44" i="123"/>
  <c r="D89" i="123"/>
  <c r="E34" i="123"/>
  <c r="B29" i="75"/>
  <c r="A62" i="84"/>
  <c r="D56" i="123"/>
  <c r="D33" i="123"/>
  <c r="E68" i="123"/>
  <c r="A44" i="105"/>
  <c r="D67" i="123"/>
  <c r="D78" i="123"/>
  <c r="H35" i="35"/>
  <c r="I35" i="36"/>
  <c r="H35" i="36"/>
  <c r="I35" i="35"/>
  <c r="I45" i="36"/>
  <c r="H45" i="36"/>
  <c r="D34" i="38"/>
  <c r="E35" i="38"/>
  <c r="D58" i="38"/>
  <c r="E58" i="38" s="1"/>
  <c r="I67" i="36"/>
  <c r="H67" i="36"/>
  <c r="I56" i="36"/>
  <c r="H56" i="36"/>
  <c r="E47" i="38"/>
  <c r="C34" i="38"/>
  <c r="C46" i="38"/>
  <c r="D46" i="38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56" i="35"/>
  <c r="H56" i="35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C45" i="38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N29" i="117" l="1"/>
  <c r="N40" i="117"/>
  <c r="E36" i="120"/>
  <c r="E45" i="120"/>
  <c r="E93" i="112"/>
  <c r="E44" i="123"/>
  <c r="E67" i="123"/>
  <c r="E78" i="123"/>
  <c r="A50" i="84"/>
  <c r="E33" i="123"/>
  <c r="D66" i="123"/>
  <c r="D43" i="123"/>
  <c r="I55" i="35"/>
  <c r="E56" i="123"/>
  <c r="E89" i="123"/>
  <c r="D55" i="123"/>
  <c r="B28" i="75"/>
  <c r="A32" i="105"/>
  <c r="D32" i="123"/>
  <c r="D77" i="123"/>
  <c r="H34" i="35"/>
  <c r="I55" i="36"/>
  <c r="H55" i="36"/>
  <c r="I34" i="36"/>
  <c r="H34" i="36"/>
  <c r="D33" i="38"/>
  <c r="D57" i="38"/>
  <c r="H44" i="36"/>
  <c r="I44" i="36"/>
  <c r="C33" i="38"/>
  <c r="E46" i="38"/>
  <c r="I34" i="35"/>
  <c r="I66" i="36"/>
  <c r="H66" i="36"/>
  <c r="C57" i="38"/>
  <c r="E34" i="38"/>
  <c r="D45" i="38"/>
  <c r="E45" i="38" s="1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104" i="108" l="1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43" i="123"/>
  <c r="E77" i="123"/>
  <c r="E66" i="123"/>
  <c r="E48" i="74"/>
  <c r="D54" i="123"/>
  <c r="D31" i="123"/>
  <c r="D42" i="123"/>
  <c r="D65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E57" i="38"/>
  <c r="I66" i="35"/>
  <c r="C32" i="38"/>
  <c r="D32" i="38"/>
  <c r="I43" i="36"/>
  <c r="H43" i="36"/>
  <c r="C56" i="38"/>
  <c r="I65" i="36"/>
  <c r="H65" i="36"/>
  <c r="I54" i="36"/>
  <c r="H54" i="36"/>
  <c r="C44" i="38"/>
  <c r="I33" i="35"/>
  <c r="E33" i="38"/>
  <c r="D44" i="38"/>
  <c r="H33" i="36"/>
  <c r="I33" i="36"/>
  <c r="D56" i="38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I5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31" i="38"/>
  <c r="E80" i="15"/>
  <c r="F49" i="78" l="1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56" i="38"/>
  <c r="E65" i="123"/>
  <c r="E31" i="123"/>
  <c r="E42" i="123"/>
  <c r="D53" i="123"/>
  <c r="E54" i="123"/>
  <c r="D30" i="123"/>
  <c r="D41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E32" i="38"/>
  <c r="C43" i="38"/>
  <c r="D43" i="38"/>
  <c r="D55" i="38"/>
  <c r="C55" i="38"/>
  <c r="I53" i="36"/>
  <c r="H53" i="36"/>
  <c r="E44" i="38"/>
  <c r="I32" i="36"/>
  <c r="H32" i="36"/>
  <c r="C31" i="38"/>
  <c r="E31" i="38" s="1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C42" i="38"/>
  <c r="F30" i="75" l="1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41" i="123"/>
  <c r="D29" i="123"/>
  <c r="E53" i="123"/>
  <c r="E42" i="107"/>
  <c r="H31" i="35"/>
  <c r="E55" i="38"/>
  <c r="I31" i="36"/>
  <c r="H31" i="36"/>
  <c r="D42" i="38"/>
  <c r="E42" i="38" s="1"/>
  <c r="K66" i="108"/>
  <c r="I41" i="36"/>
  <c r="H41" i="36"/>
  <c r="E43" i="38"/>
  <c r="I31" i="35"/>
  <c r="C54" i="38"/>
  <c r="D30" i="38"/>
  <c r="D54" i="38"/>
  <c r="C30" i="3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F41" i="112"/>
  <c r="G41" i="112" s="1"/>
  <c r="D89" i="112"/>
  <c r="F101" i="112"/>
  <c r="G101" i="112" s="1"/>
  <c r="C41" i="112"/>
  <c r="C89" i="112"/>
  <c r="D65" i="112"/>
  <c r="C53" i="112"/>
  <c r="F89" i="112"/>
  <c r="G89" i="112" s="1"/>
  <c r="F29" i="112"/>
  <c r="G29" i="112" s="1"/>
  <c r="C29" i="112"/>
  <c r="F77" i="112"/>
  <c r="G77" i="112" s="1"/>
  <c r="E90" i="107"/>
  <c r="J66" i="108"/>
  <c r="K102" i="108"/>
  <c r="I42" i="35"/>
  <c r="H42" i="35"/>
  <c r="E78" i="15"/>
  <c r="E90" i="15"/>
  <c r="E66" i="15"/>
  <c r="D53" i="38"/>
  <c r="E30" i="15"/>
  <c r="E102" i="15"/>
  <c r="E54" i="15"/>
  <c r="E42" i="15"/>
  <c r="C65" i="112" l="1"/>
  <c r="D77" i="112"/>
  <c r="C101" i="112"/>
  <c r="D101" i="112"/>
  <c r="C77" i="112"/>
  <c r="F65" i="112"/>
  <c r="G65" i="112" s="1"/>
  <c r="D53" i="112"/>
  <c r="E53" i="112" s="1"/>
  <c r="F53" i="112"/>
  <c r="G53" i="112" s="1"/>
  <c r="D41" i="112"/>
  <c r="E41" i="112" s="1"/>
  <c r="E29" i="123"/>
  <c r="I101" i="108"/>
  <c r="E54" i="38"/>
  <c r="H30" i="35"/>
  <c r="D29" i="38"/>
  <c r="C41" i="38"/>
  <c r="C29" i="38"/>
  <c r="I30" i="36"/>
  <c r="H30" i="36"/>
  <c r="D41" i="38"/>
  <c r="E30" i="38"/>
  <c r="I30" i="35"/>
  <c r="C53" i="38"/>
  <c r="E53" i="38" s="1"/>
  <c r="E29" i="112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E65" i="112"/>
  <c r="I41" i="108"/>
  <c r="J29" i="108"/>
  <c r="J53" i="108"/>
  <c r="E89" i="112"/>
  <c r="E77" i="112"/>
  <c r="I65" i="108"/>
  <c r="J41" i="108"/>
  <c r="K29" i="108"/>
  <c r="I41" i="35"/>
  <c r="H41" i="35"/>
  <c r="C52" i="3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101" i="112" l="1"/>
  <c r="E41" i="38"/>
  <c r="I29" i="35"/>
  <c r="C28" i="38"/>
  <c r="D28" i="38"/>
  <c r="D40" i="38"/>
  <c r="E29" i="38"/>
  <c r="D52" i="38"/>
  <c r="E52" i="38" s="1"/>
  <c r="H29" i="35"/>
  <c r="I29" i="36"/>
  <c r="H29" i="36"/>
  <c r="C40" i="38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E28" i="38" l="1"/>
  <c r="E40" i="38"/>
  <c r="D75" i="38" l="1"/>
  <c r="C135" i="38"/>
  <c r="C99" i="38"/>
  <c r="D87" i="38"/>
  <c r="C145" i="38"/>
  <c r="D109" i="38"/>
  <c r="D85" i="38"/>
  <c r="D146" i="38"/>
  <c r="C74" i="38"/>
  <c r="D134" i="38"/>
  <c r="D122" i="38"/>
  <c r="C98" i="38"/>
  <c r="C134" i="38"/>
  <c r="D72" i="38"/>
  <c r="D120" i="38"/>
  <c r="C96" i="38"/>
  <c r="C144" i="38"/>
  <c r="D108" i="38"/>
  <c r="C84" i="38"/>
  <c r="C132" i="38"/>
  <c r="C131" i="38"/>
  <c r="D107" i="38"/>
  <c r="C95" i="38"/>
  <c r="D71" i="38"/>
  <c r="D131" i="38"/>
  <c r="C119" i="38"/>
  <c r="D95" i="38"/>
  <c r="D142" i="38"/>
  <c r="C118" i="38"/>
  <c r="D82" i="38"/>
  <c r="D70" i="38"/>
  <c r="C142" i="38"/>
  <c r="D106" i="38"/>
  <c r="C82" i="38"/>
  <c r="D81" i="38"/>
  <c r="C129" i="38"/>
  <c r="C93" i="38"/>
  <c r="D129" i="38"/>
  <c r="D93" i="38"/>
  <c r="C141" i="38"/>
  <c r="D80" i="38"/>
  <c r="D140" i="38"/>
  <c r="C116" i="38"/>
  <c r="D104" i="38"/>
  <c r="C80" i="38"/>
  <c r="C128" i="38"/>
  <c r="C140" i="38"/>
  <c r="C139" i="38"/>
  <c r="C67" i="38"/>
  <c r="C91" i="38"/>
  <c r="D115" i="38"/>
  <c r="D91" i="38"/>
  <c r="D127" i="38"/>
  <c r="D103" i="38"/>
  <c r="C103" i="38"/>
  <c r="C126" i="38"/>
  <c r="D102" i="38"/>
  <c r="C90" i="38"/>
  <c r="D90" i="38"/>
  <c r="D66" i="38"/>
  <c r="C114" i="38"/>
  <c r="D138" i="38"/>
  <c r="C102" i="38"/>
  <c r="C65" i="38"/>
  <c r="D137" i="38"/>
  <c r="C101" i="38"/>
  <c r="D77" i="38"/>
  <c r="C137" i="38"/>
  <c r="D113" i="38"/>
  <c r="C77" i="38"/>
  <c r="C124" i="38"/>
  <c r="D112" i="38"/>
  <c r="C88" i="38"/>
  <c r="C64" i="38"/>
  <c r="D76" i="38"/>
  <c r="D136" i="38"/>
  <c r="E131" i="38" l="1"/>
  <c r="E91" i="38"/>
  <c r="E142" i="38"/>
  <c r="E140" i="38"/>
  <c r="E129" i="38"/>
  <c r="E93" i="38"/>
  <c r="E80" i="38"/>
  <c r="E95" i="38"/>
  <c r="E134" i="38"/>
  <c r="D100" i="38"/>
  <c r="C113" i="38"/>
  <c r="E113" i="38" s="1"/>
  <c r="D114" i="38"/>
  <c r="E114" i="38" s="1"/>
  <c r="C105" i="38"/>
  <c r="D94" i="38"/>
  <c r="C83" i="38"/>
  <c r="C73" i="38"/>
  <c r="C121" i="38"/>
  <c r="D145" i="38"/>
  <c r="E145" i="38" s="1"/>
  <c r="C85" i="38"/>
  <c r="E85" i="38" s="1"/>
  <c r="C133" i="38"/>
  <c r="D121" i="38"/>
  <c r="D133" i="38"/>
  <c r="C87" i="38"/>
  <c r="E87" i="38" s="1"/>
  <c r="D111" i="38"/>
  <c r="C147" i="38"/>
  <c r="D99" i="38"/>
  <c r="E99" i="38" s="1"/>
  <c r="D135" i="38"/>
  <c r="E135" i="38" s="1"/>
  <c r="C123" i="38"/>
  <c r="D123" i="38"/>
  <c r="C112" i="38"/>
  <c r="E112" i="38" s="1"/>
  <c r="D88" i="38"/>
  <c r="E88" i="38" s="1"/>
  <c r="C100" i="38"/>
  <c r="D124" i="38"/>
  <c r="E124" i="38" s="1"/>
  <c r="C136" i="38"/>
  <c r="E136" i="38" s="1"/>
  <c r="D64" i="38"/>
  <c r="E64" i="38" s="1"/>
  <c r="C76" i="38"/>
  <c r="E76" i="38" s="1"/>
  <c r="D101" i="38"/>
  <c r="E101" i="38" s="1"/>
  <c r="C125" i="38"/>
  <c r="D65" i="38"/>
  <c r="E65" i="38" s="1"/>
  <c r="C89" i="38"/>
  <c r="D125" i="38"/>
  <c r="D89" i="38"/>
  <c r="C138" i="38"/>
  <c r="E138" i="38" s="1"/>
  <c r="C66" i="38"/>
  <c r="E66" i="38" s="1"/>
  <c r="D126" i="38"/>
  <c r="E126" i="38" s="1"/>
  <c r="C78" i="38"/>
  <c r="D78" i="38"/>
  <c r="C127" i="38"/>
  <c r="E127" i="38" s="1"/>
  <c r="C79" i="38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68" i="38"/>
  <c r="D92" i="38"/>
  <c r="C104" i="38"/>
  <c r="E104" i="38" s="1"/>
  <c r="D128" i="38"/>
  <c r="E128" i="38" s="1"/>
  <c r="D117" i="38"/>
  <c r="C81" i="38"/>
  <c r="E81" i="38" s="1"/>
  <c r="C117" i="38"/>
  <c r="D69" i="38"/>
  <c r="D105" i="38"/>
  <c r="D141" i="38"/>
  <c r="E141" i="38" s="1"/>
  <c r="C69" i="38"/>
  <c r="C130" i="38"/>
  <c r="C94" i="38"/>
  <c r="D118" i="38"/>
  <c r="E118" i="38" s="1"/>
  <c r="C106" i="38"/>
  <c r="E106" i="38" s="1"/>
  <c r="D130" i="38"/>
  <c r="C70" i="38"/>
  <c r="E70" i="38" s="1"/>
  <c r="D143" i="38"/>
  <c r="C71" i="38"/>
  <c r="E71" i="38" s="1"/>
  <c r="D83" i="38"/>
  <c r="C107" i="38"/>
  <c r="E107" i="38" s="1"/>
  <c r="D119" i="38"/>
  <c r="E119" i="38" s="1"/>
  <c r="C143" i="38"/>
  <c r="C108" i="38"/>
  <c r="E108" i="38" s="1"/>
  <c r="D132" i="38"/>
  <c r="E132" i="38" s="1"/>
  <c r="D84" i="38"/>
  <c r="E84" i="38" s="1"/>
  <c r="C120" i="38"/>
  <c r="E120" i="38" s="1"/>
  <c r="C72" i="38"/>
  <c r="E72" i="38" s="1"/>
  <c r="D144" i="38"/>
  <c r="E144" i="38" s="1"/>
  <c r="D96" i="38"/>
  <c r="E96" i="38" s="1"/>
  <c r="C86" i="38"/>
  <c r="D110" i="38"/>
  <c r="C146" i="38"/>
  <c r="E146" i="38" s="1"/>
  <c r="D74" i="38"/>
  <c r="E74" i="38" s="1"/>
  <c r="C110" i="38"/>
  <c r="D98" i="38"/>
  <c r="E98" i="38" s="1"/>
  <c r="D86" i="38"/>
  <c r="C122" i="38"/>
  <c r="E122" i="38" s="1"/>
  <c r="D73" i="38"/>
  <c r="C109" i="38"/>
  <c r="E109" i="38" s="1"/>
  <c r="D97" i="38"/>
  <c r="C97" i="38"/>
  <c r="C75" i="38"/>
  <c r="E75" i="38" s="1"/>
  <c r="C111" i="38"/>
  <c r="D147" i="38"/>
  <c r="E82" i="38"/>
  <c r="E77" i="38"/>
  <c r="E137" i="38"/>
  <c r="E102" i="38"/>
  <c r="E90" i="38"/>
  <c r="E103" i="38"/>
  <c r="E86" i="38" l="1"/>
  <c r="E147" i="38"/>
  <c r="E100" i="38"/>
  <c r="E105" i="38"/>
  <c r="E79" i="38"/>
  <c r="E94" i="38"/>
  <c r="E83" i="38"/>
  <c r="E130" i="38"/>
  <c r="E92" i="38"/>
  <c r="E89" i="38"/>
  <c r="E121" i="38"/>
  <c r="E133" i="38"/>
  <c r="E111" i="38"/>
  <c r="E117" i="38"/>
  <c r="E68" i="38"/>
  <c r="E123" i="38"/>
  <c r="E110" i="38"/>
  <c r="E73" i="38"/>
  <c r="E97" i="38"/>
  <c r="E143" i="38"/>
  <c r="E69" i="38"/>
  <c r="E78" i="38"/>
  <c r="E125" i="38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<sst xmlns="http://schemas.openxmlformats.org/spreadsheetml/2006/main" count="1209" uniqueCount="598">
  <si>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</si>
  <si>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</si>
  <si>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</si>
  <si>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</si>
  <si>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</si>
  <si>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</si>
  <si>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</si>
  <si>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</si>
  <si>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</si>
  <si>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</si>
  <si>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</si>
  <si>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</si>
  <si>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</si>
  <si>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</si>
  <si>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</si>
  <si>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</si>
  <si>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</si>
  <si>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</si>
  <si>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</si>
  <si>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</si>
  <si>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</si>
  <si>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</si>
  <si>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</si>
  <si>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</si>
  <si>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</si>
  <si>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</si>
  <si>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</si>
  <si>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</si>
  <si>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</si>
  <si>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</si>
  <si>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</si>
  <si>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</si>
  <si>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</si>
  <si>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</si>
  <si>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</si>
  <si>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</si>
  <si>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</si>
  <si>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</si>
  <si>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</si>
  <si>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</si>
  <si>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</si>
  <si>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</si>
  <si>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</si>
  <si>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</si>
  <si>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</si>
  <si>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</si>
  <si>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</si>
  <si>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</si>
  <si>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</si>
  <si>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</si>
  <si>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</si>
  <si>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</si>
  <si>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</si>
  <si>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</si>
  <si>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</si>
  <si>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</si>
  <si>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</si>
  <si>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</si>
  <si>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</si>
  <si>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</si>
  <si>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</si>
  <si>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</si>
  <si>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</si>
  <si>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</si>
  <si>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</si>
  <si>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</si>
  <si>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</si>
  <si>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</si>
  <si>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</si>
  <si>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</si>
  <si>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</si>
  <si>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</si>
  <si>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</si>
  <si>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</si>
  <si>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</si>
  <si>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</si>
  <si>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</si>
  <si>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</si>
  <si>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</si>
  <si>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</si>
  <si>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</si>
  <si>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</si>
  <si>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</si>
  <si>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</si>
  <si>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</si>
  <si>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</si>
  <si>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</si>
  <si>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</si>
  <si>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</si>
  <si>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</si>
  <si>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</si>
  <si>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</si>
  <si>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</si>
  <si>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</si>
  <si>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</si>
  <si>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</si>
  <si>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</si>
  <si>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</si>
  <si>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</si>
  <si>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</si>
  <si>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</si>
  <si>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</si>
  <si>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</si>
  <si>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</si>
  <si>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</si>
  <si>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</si>
  <si>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</si>
  <si>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</si>
  <si>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</si>
  <si>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</si>
  <si>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</si>
  <si>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</si>
  <si>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</si>
  <si>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</si>
  <si>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</si>
  <si>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</si>
  <si>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</si>
  <si>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</si>
  <si>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</si>
  <si>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</si>
  <si>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</si>
  <si>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</si>
  <si>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</si>
  <si>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</si>
  <si>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</si>
  <si>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</si>
  <si>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</si>
  <si>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</si>
  <si>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</si>
  <si>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</si>
  <si>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</si>
  <si>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</si>
  <si>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</si>
  <si>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</si>
  <si>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</si>
  <si>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</si>
  <si>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</si>
  <si>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</si>
  <si>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</si>
  <si>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</si>
  <si>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</si>
  <si>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</si>
  <si>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</si>
  <si>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</si>
  <si>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</si>
  <si>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</si>
  <si>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</si>
  <si>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</si>
  <si>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</si>
  <si>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</si>
  <si>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</si>
  <si>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</si>
  <si>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</si>
  <si>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</si>
  <si>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</si>
  <si>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</si>
  <si>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</si>
  <si>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</si>
  <si>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</si>
  <si>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</si>
  <si>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</si>
  <si>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</si>
  <si>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</si>
  <si>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</si>
  <si>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</si>
  <si>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</si>
  <si>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</si>
  <si>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</si>
  <si>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</si>
  <si>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</si>
  <si>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</si>
  <si>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</si>
  <si>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</si>
  <si>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</si>
  <si>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</si>
  <si>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</si>
  <si>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</si>
  <si>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</si>
  <si>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</si>
  <si>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</si>
  <si>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</si>
  <si>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</si>
  <si>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</si>
  <si>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</si>
  <si>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</si>
  <si>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</si>
  <si>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</si>
  <si>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</si>
  <si>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</si>
  <si>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</si>
  <si>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</si>
  <si>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</si>
  <si>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</si>
  <si>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</si>
  <si>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</si>
  <si>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</si>
  <si>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</si>
  <si>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</si>
  <si>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</si>
  <si>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</si>
  <si>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</si>
  <si>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</si>
  <si>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</si>
  <si>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</si>
  <si>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</si>
  <si>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</si>
  <si>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</si>
  <si>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</si>
  <si>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</si>
  <si>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</si>
  <si>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</si>
  <si>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</si>
  <si>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</si>
  <si>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</si>
  <si>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</si>
  <si>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</si>
  <si>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</si>
  <si>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</si>
  <si>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</si>
  <si>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</si>
  <si>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</si>
  <si>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</si>
  <si>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</si>
  <si>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</si>
  <si>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</si>
  <si>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</si>
  <si>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</si>
  <si>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</si>
  <si>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</si>
  <si>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</si>
  <si>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</si>
  <si>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</si>
  <si>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</si>
  <si>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</si>
  <si>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</si>
  <si>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</si>
  <si>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</si>
  <si>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</si>
  <si>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</si>
  <si>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</si>
  <si>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</si>
  <si>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</si>
  <si>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</si>
  <si>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</si>
  <si>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</si>
  <si>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</si>
  <si>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</si>
  <si>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</si>
  <si>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</si>
  <si>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</si>
  <si>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</si>
  <si>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</si>
  <si>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</si>
  <si>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</si>
  <si>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</si>
  <si>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</si>
  <si>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</si>
  <si>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</si>
  <si>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</si>
  <si>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</si>
  <si>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</si>
  <si>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</si>
  <si>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</si>
  <si>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</si>
  <si>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</si>
  <si>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</si>
  <si>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</si>
  <si>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</si>
  <si>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</si>
  <si>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</si>
  <si>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</si>
  <si>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</si>
  <si>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</si>
  <si>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</si>
  <si>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</si>
  <si>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</si>
  <si>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</si>
  <si>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</si>
  <si>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</si>
  <si>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</si>
  <si>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</si>
  <si>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</si>
  <si>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</si>
  <si>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</si>
  <si>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</si>
  <si>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</si>
  <si>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</si>
  <si>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</si>
  <si>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</si>
  <si>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</si>
  <si>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</si>
  <si>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</si>
  <si>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</si>
  <si>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</si>
  <si>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</si>
  <si>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</si>
  <si>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</si>
  <si>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</si>
  <si>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</si>
  <si>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</si>
  <si>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</si>
  <si>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</si>
  <si>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</si>
  <si>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</si>
  <si>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</si>
  <si>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</si>
  <si>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</si>
  <si>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</si>
  <si>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</si>
  <si>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</si>
  <si>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</si>
  <si>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</si>
  <si>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</si>
  <si>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</si>
  <si>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</si>
  <si>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</si>
  <si>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</si>
  <si>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</si>
  <si>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</si>
  <si>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</si>
  <si>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</si>
  <si>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</si>
  <si>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</si>
  <si>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</si>
  <si>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</si>
  <si>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</si>
  <si>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</si>
  <si>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</si>
  <si>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</si>
  <si>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</si>
  <si>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</si>
  <si>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</si>
  <si>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</si>
  <si>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</si>
  <si>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</si>
  <si>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</si>
  <si>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</si>
  <si>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</si>
  <si>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</si>
  <si>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</si>
  <si>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</si>
  <si>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</si>
  <si>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</si>
  <si>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</si>
  <si>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</si>
  <si>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</si>
  <si>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</si>
  <si>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</si>
  <si>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</si>
  <si>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</si>
  <si>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</si>
  <si>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</si>
  <si>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</si>
  <si>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</si>
  <si>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</si>
  <si>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</si>
  <si>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</si>
  <si>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</si>
  <si>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</si>
  <si>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</si>
  <si>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</si>
  <si>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</si>
  <si>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</si>
  <si>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</si>
  <si>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</si>
  <si>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</si>
  <si>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</si>
  <si>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</si>
  <si>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</si>
  <si>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</si>
  <si>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</si>
  <si>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</si>
  <si>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</si>
  <si>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</si>
  <si>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</si>
  <si>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</si>
  <si>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</si>
  <si>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</si>
  <si>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</si>
  <si>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</si>
  <si>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</si>
  <si>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</si>
  <si>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</si>
  <si>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</si>
  <si>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</si>
  <si>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</si>
  <si>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</si>
  <si>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</si>
  <si>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</si>
  <si>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</si>
  <si>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</si>
  <si>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</si>
  <si>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</si>
  <si>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</si>
  <si>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</si>
  <si>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</si>
  <si>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</si>
  <si>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</si>
  <si>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</si>
  <si>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</si>
  <si>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</si>
  <si>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</si>
  <si>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</si>
  <si>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</si>
  <si>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</si>
  <si>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</si>
  <si>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</si>
  <si>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</si>
  <si>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</si>
  <si>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</si>
  <si>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</si>
  <si>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</si>
  <si>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</si>
  <si>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</si>
  <si>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</si>
  <si>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</si>
  <si>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</si>
  <si>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</si>
  <si>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</si>
  <si>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</si>
  <si>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</si>
  <si>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</si>
  <si>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</si>
  <si>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</si>
  <si>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</si>
  <si>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</si>
  <si>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</si>
  <si>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</si>
  <si>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</si>
  <si>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</si>
  <si>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</si>
  <si>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</si>
  <si>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</si>
  <si>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</si>
  <si>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</si>
  <si>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</si>
  <si>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</si>
  <si>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</si>
  <si>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</si>
  <si>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</si>
  <si>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</si>
  <si>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</si>
  <si>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</si>
  <si>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</si>
  <si>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</si>
  <si>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</si>
  <si>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</si>
  <si>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</si>
  <si>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</si>
  <si>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</si>
  <si>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</si>
  <si>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</si>
  <si>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</si>
  <si>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</si>
  <si>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</si>
  <si>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</si>
  <si>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</si>
  <si>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</si>
  <si>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</si>
  <si>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</si>
  <si>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</si>
  <si>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</si>
  <si>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</si>
  <si>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</si>
  <si>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</si>
  <si>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</si>
  <si>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</si>
  <si>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</si>
  <si>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</si>
  <si>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</si>
  <si>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</si>
  <si>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</si>
  <si>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</si>
  <si>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</si>
  <si>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</si>
  <si>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</si>
  <si>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</si>
  <si>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</si>
  <si>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</si>
  <si>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</si>
  <si>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</si>
  <si>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</si>
  <si>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</si>
  <si>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</si>
  <si>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</si>
  <si>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</si>
  <si>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</si>
  <si>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</si>
  <si>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</si>
  <si>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</si>
  <si>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</si>
  <si>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</si>
  <si>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</si>
  <si>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</si>
  <si>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</si>
  <si>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</si>
  <si>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</si>
  <si>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</si>
  <si>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</si>
  <si>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</si>
  <si>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</si>
  <si>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</si>
  <si>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</si>
  <si>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</si>
  <si>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</si>
  <si>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</si>
  <si>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</si>
  <si>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</si>
  <si>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</si>
  <si>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</si>
  <si>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</si>
  <si>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</si>
  <si>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</si>
  <si>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</si>
  <si>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</si>
  <si>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</si>
  <si>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</si>
  <si>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</si>
  <si>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</si>
  <si>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</si>
  <si>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</si>
  <si>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</si>
  <si>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</si>
  <si>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</si>
  <si>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</si>
  <si>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</si>
  <si>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</si>
  <si>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</si>
  <si>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</si>
  <si>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</si>
  <si>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</si>
  <si>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United State</t>
  </si>
  <si>
    <t>PADI_US</t>
  </si>
  <si>
    <t xml:space="preserve">Estimated unplanned crude oil production outages among OPEC and non-OPEC producers </t>
  </si>
  <si>
    <t>Estimated OPEC Unplanned Crude Oil Production Outages (million bbls/day)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</si>
  <si>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</si>
  <si>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</si>
  <si>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</si>
  <si>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</si>
  <si>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</si>
  <si>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</si>
  <si>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</si>
  <si>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</si>
  <si>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</si>
  <si>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</si>
  <si>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</si>
  <si>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Note: Confidence interval derived from options market information for the five trading days ending Oct 4, 2018. Intervals not calculated for months with sparse trading in near-the-money options contracts.</t>
  </si>
  <si>
    <t>Short-Term Energy Outlook, October 2018</t>
  </si>
  <si>
    <t>Source: Short-Term Energy Outlook, October 2018, and CME Group</t>
  </si>
  <si>
    <t>Source: Short-Term Energy Outlook, October 2018</t>
  </si>
  <si>
    <t>Source: Short-Term Energy Outlook, October 2018, and Thomson Reuters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</si>
  <si>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</si>
  <si>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</si>
  <si>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</si>
  <si>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</si>
  <si>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</si>
  <si>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</si>
  <si>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</si>
  <si>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</si>
  <si>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</si>
  <si>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</si>
  <si>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</si>
  <si>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</si>
  <si>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</si>
  <si>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</si>
  <si>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</si>
  <si>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</si>
  <si>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</si>
  <si>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</si>
  <si>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</si>
  <si>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</si>
  <si>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</si>
  <si>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</si>
  <si>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</si>
  <si>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</si>
  <si>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</si>
  <si>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</si>
  <si>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</si>
  <si>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</si>
  <si>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2008-2017 average</t>
  </si>
  <si>
    <t>2013 - 2017</t>
  </si>
  <si>
    <t>Note:  Colored band around days of supply of crude oil and other liquids stocks represents the range between the minimum and maximum from Jan. 2013 - Dec. 2017.</t>
  </si>
  <si>
    <t>monthly range from January 2013 - December 2017</t>
  </si>
  <si>
    <t>Note:  Colored band around crude oil  stocks represents the range between the minimum and maximum from Jan. 2013 - Dec. 2017.</t>
  </si>
  <si>
    <t>Note:  Colored bands around storage levels represent the range between the minimum and maximum from Jan. 2013 - Dec. 2017.</t>
  </si>
  <si>
    <t>Note:  Includes refinery propylene. Colored band around days of stocks represents the range between the minimum and maximum from Jan. 2013 - Dec. 2017.</t>
  </si>
  <si>
    <t>Note:  Colored band around storage levels represents the range between the minimum and maximum from Jan. 2013 - Dec. 2017.</t>
  </si>
  <si>
    <t>Percent deviation from 2013 - 2017 average</t>
  </si>
  <si>
    <t>2010-2017</t>
  </si>
  <si>
    <t>Note:  Colored band around stock levels represents the range between the minimum and maximum from Jan. 2010 - Dec. 2017.</t>
  </si>
  <si>
    <t>monthly range from January 2010 - December 2017</t>
  </si>
  <si>
    <t>2009-2018 average</t>
  </si>
  <si>
    <t>2015/16</t>
  </si>
  <si>
    <t>2016/17</t>
  </si>
  <si>
    <t>2017/18</t>
  </si>
  <si>
    <t>2018/19</t>
  </si>
  <si>
    <t>2008-2018 average</t>
  </si>
  <si>
    <t>Source: Short-Term Energy Outlook, October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</si>
</sst>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2" tint="0.5999938962981048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6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1" fontId="21" fillId="0" borderId="0" xfId="0" applyNumberFormat="1" applyFont="1" applyBorder="1" applyAlignment="1">
      <alignment horizontal="right"/>
    </xf>
    <xf numFmtId="1" fontId="21" fillId="0" borderId="0" xfId="0" applyNumberFormat="1" applyFont="1" applyFill="1" applyBorder="1" applyAlignment="1">
      <alignment horizontal="right"/>
    </xf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0" xfId="0" applyFont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2" fontId="21" fillId="0" borderId="0" xfId="0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1" xfId="0" applyNumberFormat="1" applyFont="1" applyBorder="1" applyAlignment="1">
      <alignment horizontal="right"/>
    </xf>
    <xf numFmtId="0" fontId="56" fillId="0" borderId="0" xfId="0" applyFont="1"/>
    <xf numFmtId="0" fontId="21" fillId="0" borderId="0" xfId="0" applyNumberFormat="1" applyFont="1"/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3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94.757000000000005</c:v>
                </c:pt>
                <c:pt idx="1">
                  <c:v>95.308999999999997</c:v>
                </c:pt>
                <c:pt idx="2">
                  <c:v>92.938999999999993</c:v>
                </c:pt>
                <c:pt idx="3">
                  <c:v>92.021000000000001</c:v>
                </c:pt>
                <c:pt idx="4">
                  <c:v>94.51</c:v>
                </c:pt>
                <c:pt idx="5">
                  <c:v>95.772999999999996</c:v>
                </c:pt>
                <c:pt idx="6">
                  <c:v>104.67100000000001</c:v>
                </c:pt>
                <c:pt idx="7">
                  <c:v>106.57299999999999</c:v>
                </c:pt>
                <c:pt idx="8">
                  <c:v>106.29</c:v>
                </c:pt>
                <c:pt idx="9">
                  <c:v>100.538</c:v>
                </c:pt>
                <c:pt idx="10">
                  <c:v>93.864000000000004</c:v>
                </c:pt>
                <c:pt idx="11">
                  <c:v>97.625</c:v>
                </c:pt>
                <c:pt idx="12">
                  <c:v>94.617000000000004</c:v>
                </c:pt>
                <c:pt idx="13">
                  <c:v>100.81699999999999</c:v>
                </c:pt>
                <c:pt idx="14">
                  <c:v>100.804</c:v>
                </c:pt>
                <c:pt idx="15">
                  <c:v>102.069</c:v>
                </c:pt>
                <c:pt idx="16">
                  <c:v>102.17700000000001</c:v>
                </c:pt>
                <c:pt idx="17">
                  <c:v>105.794</c:v>
                </c:pt>
                <c:pt idx="18">
                  <c:v>103.58799999999999</c:v>
                </c:pt>
                <c:pt idx="19">
                  <c:v>96.534999999999997</c:v>
                </c:pt>
                <c:pt idx="20">
                  <c:v>93.212000000000003</c:v>
                </c:pt>
                <c:pt idx="21">
                  <c:v>84.397000000000006</c:v>
                </c:pt>
                <c:pt idx="22">
                  <c:v>75.789000000000001</c:v>
                </c:pt>
                <c:pt idx="23">
                  <c:v>59.29</c:v>
                </c:pt>
                <c:pt idx="24">
                  <c:v>47.216999999999999</c:v>
                </c:pt>
                <c:pt idx="25">
                  <c:v>50.584000000000003</c:v>
                </c:pt>
                <c:pt idx="26">
                  <c:v>47.823</c:v>
                </c:pt>
                <c:pt idx="27">
                  <c:v>54.453000000000003</c:v>
                </c:pt>
                <c:pt idx="28">
                  <c:v>59.265000000000001</c:v>
                </c:pt>
                <c:pt idx="29">
                  <c:v>59.819000000000003</c:v>
                </c:pt>
                <c:pt idx="30">
                  <c:v>50.901000000000003</c:v>
                </c:pt>
                <c:pt idx="31">
                  <c:v>42.866999999999997</c:v>
                </c:pt>
                <c:pt idx="32">
                  <c:v>45.478999999999999</c:v>
                </c:pt>
                <c:pt idx="33">
                  <c:v>46.222999999999999</c:v>
                </c:pt>
                <c:pt idx="34">
                  <c:v>42.442999999999998</c:v>
                </c:pt>
                <c:pt idx="35">
                  <c:v>37.189</c:v>
                </c:pt>
                <c:pt idx="36">
                  <c:v>31.683</c:v>
                </c:pt>
                <c:pt idx="37">
                  <c:v>30.323</c:v>
                </c:pt>
                <c:pt idx="38">
                  <c:v>37.545000000000002</c:v>
                </c:pt>
                <c:pt idx="39">
                  <c:v>40.753999999999998</c:v>
                </c:pt>
                <c:pt idx="40">
                  <c:v>46.712000000000003</c:v>
                </c:pt>
                <c:pt idx="41">
                  <c:v>48.756999999999998</c:v>
                </c:pt>
                <c:pt idx="42">
                  <c:v>44.651000000000003</c:v>
                </c:pt>
                <c:pt idx="43">
                  <c:v>44.723999999999997</c:v>
                </c:pt>
                <c:pt idx="44">
                  <c:v>45.182000000000002</c:v>
                </c:pt>
                <c:pt idx="45">
                  <c:v>49.774999999999999</c:v>
                </c:pt>
                <c:pt idx="46">
                  <c:v>45.661000000000001</c:v>
                </c:pt>
                <c:pt idx="47">
                  <c:v>51.972000000000001</c:v>
                </c:pt>
                <c:pt idx="48">
                  <c:v>52.503999999999998</c:v>
                </c:pt>
                <c:pt idx="49">
                  <c:v>53.468000000000004</c:v>
                </c:pt>
                <c:pt idx="50">
                  <c:v>49.328000000000003</c:v>
                </c:pt>
                <c:pt idx="51">
                  <c:v>51.06</c:v>
                </c:pt>
                <c:pt idx="52">
                  <c:v>48.475999999999999</c:v>
                </c:pt>
                <c:pt idx="53">
                  <c:v>45.177999999999997</c:v>
                </c:pt>
                <c:pt idx="54">
                  <c:v>46.63</c:v>
                </c:pt>
                <c:pt idx="55">
                  <c:v>48.036999999999999</c:v>
                </c:pt>
                <c:pt idx="56">
                  <c:v>49.822000000000003</c:v>
                </c:pt>
                <c:pt idx="57">
                  <c:v>51.578000000000003</c:v>
                </c:pt>
                <c:pt idx="58">
                  <c:v>56.639000000000003</c:v>
                </c:pt>
                <c:pt idx="59">
                  <c:v>57.881</c:v>
                </c:pt>
                <c:pt idx="60">
                  <c:v>63.698</c:v>
                </c:pt>
                <c:pt idx="61">
                  <c:v>62.228999999999999</c:v>
                </c:pt>
                <c:pt idx="62">
                  <c:v>62.725000000000001</c:v>
                </c:pt>
                <c:pt idx="63">
                  <c:v>66.254000000000005</c:v>
                </c:pt>
                <c:pt idx="64">
                  <c:v>69.977999999999994</c:v>
                </c:pt>
                <c:pt idx="65">
                  <c:v>67.873000000000005</c:v>
                </c:pt>
                <c:pt idx="66">
                  <c:v>70.980999999999995</c:v>
                </c:pt>
                <c:pt idx="67">
                  <c:v>68.06</c:v>
                </c:pt>
                <c:pt idx="68">
                  <c:v>70.23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70.23</c:v>
                </c:pt>
                <c:pt idx="69">
                  <c:v>74</c:v>
                </c:pt>
                <c:pt idx="70">
                  <c:v>73</c:v>
                </c:pt>
                <c:pt idx="71">
                  <c:v>72</c:v>
                </c:pt>
                <c:pt idx="72">
                  <c:v>72</c:v>
                </c:pt>
                <c:pt idx="73">
                  <c:v>71</c:v>
                </c:pt>
                <c:pt idx="74">
                  <c:v>70</c:v>
                </c:pt>
                <c:pt idx="75">
                  <c:v>69</c:v>
                </c:pt>
                <c:pt idx="76">
                  <c:v>68</c:v>
                </c:pt>
                <c:pt idx="77">
                  <c:v>68</c:v>
                </c:pt>
                <c:pt idx="78">
                  <c:v>68</c:v>
                </c:pt>
                <c:pt idx="79">
                  <c:v>68</c:v>
                </c:pt>
                <c:pt idx="80">
                  <c:v>69</c:v>
                </c:pt>
                <c:pt idx="81">
                  <c:v>70</c:v>
                </c:pt>
                <c:pt idx="82">
                  <c:v>71</c:v>
                </c:pt>
                <c:pt idx="83">
                  <c:v>71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74.746000000000009</c:v>
                </c:pt>
                <c:pt idx="72">
                  <c:v>74.603999999999999</c:v>
                </c:pt>
                <c:pt idx="73">
                  <c:v>74.455999999999989</c:v>
                </c:pt>
                <c:pt idx="74">
                  <c:v>74.325999999999993</c:v>
                </c:pt>
                <c:pt idx="75">
                  <c:v>74.171999999999997</c:v>
                </c:pt>
                <c:pt idx="76">
                  <c:v>73.977999999999994</c:v>
                </c:pt>
                <c:pt idx="77">
                  <c:v>73.736000000000004</c:v>
                </c:pt>
                <c:pt idx="78">
                  <c:v>73.423999999999992</c:v>
                </c:pt>
                <c:pt idx="79">
                  <c:v>73.073999999999998</c:v>
                </c:pt>
                <c:pt idx="80">
                  <c:v>72.718000000000004</c:v>
                </c:pt>
                <c:pt idx="81">
                  <c:v>72.344000000000008</c:v>
                </c:pt>
                <c:pt idx="82">
                  <c:v>71.98</c:v>
                </c:pt>
                <c:pt idx="83">
                  <c:v>71.612000000000009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63.21006762900867</c:v>
                </c:pt>
                <c:pt idx="72">
                  <c:v>59.742352701706906</c:v>
                </c:pt>
                <c:pt idx="73">
                  <c:v>57.777556039709637</c:v>
                </c:pt>
                <c:pt idx="74">
                  <c:v>55.952575616460699</c:v>
                </c:pt>
                <c:pt idx="75">
                  <c:v>54.415035235212805</c:v>
                </c:pt>
                <c:pt idx="76">
                  <c:v>52.912312665920531</c:v>
                </c:pt>
                <c:pt idx="77">
                  <c:v>51.534893961102597</c:v>
                </c:pt>
                <c:pt idx="78">
                  <c:v>#N/A</c:v>
                </c:pt>
                <c:pt idx="79">
                  <c:v>#N/A</c:v>
                </c:pt>
                <c:pt idx="80">
                  <c:v>47.72348608908559</c:v>
                </c:pt>
                <c:pt idx="81">
                  <c:v>#N/A</c:v>
                </c:pt>
                <c:pt idx="82">
                  <c:v>#N/A</c:v>
                </c:pt>
                <c:pt idx="83">
                  <c:v>44.74873964022666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88.387257371577391</c:v>
                </c:pt>
                <c:pt idx="72">
                  <c:v>93.162665417443122</c:v>
                </c:pt>
                <c:pt idx="73">
                  <c:v>95.948951738109173</c:v>
                </c:pt>
                <c:pt idx="74">
                  <c:v>98.732796750374931</c:v>
                </c:pt>
                <c:pt idx="75">
                  <c:v>101.10230674701288</c:v>
                </c:pt>
                <c:pt idx="76">
                  <c:v>103.43045329645655</c:v>
                </c:pt>
                <c:pt idx="77">
                  <c:v>105.5012881195356</c:v>
                </c:pt>
                <c:pt idx="78">
                  <c:v>#N/A</c:v>
                </c:pt>
                <c:pt idx="79">
                  <c:v>#N/A</c:v>
                </c:pt>
                <c:pt idx="80">
                  <c:v>110.80304389601893</c:v>
                </c:pt>
                <c:pt idx="81">
                  <c:v>#N/A</c:v>
                </c:pt>
                <c:pt idx="82">
                  <c:v>#N/A</c:v>
                </c:pt>
                <c:pt idx="83">
                  <c:v>114.60163091140917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820960"/>
        <c:axId val="117822640"/>
      </c:lineChart>
      <c:catAx>
        <c:axId val="1178209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7822640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17822640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7820960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0.48282721626190495</c:v>
                </c:pt>
                <c:pt idx="3">
                  <c:v>1.5090532666666379E-2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-6.953334088571439E-2</c:v>
                </c:pt>
                <c:pt idx="1">
                  <c:v>-1.2543136028571489E-2</c:v>
                </c:pt>
                <c:pt idx="2">
                  <c:v>-0.10152475246190473</c:v>
                </c:pt>
                <c:pt idx="3">
                  <c:v>2.15159660333335E-2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-5.3196666999997255E-3</c:v>
                </c:pt>
                <c:pt idx="1">
                  <c:v>3.2456411299999877E-2</c:v>
                </c:pt>
                <c:pt idx="2">
                  <c:v>-1.0089538100000128E-2</c:v>
                </c:pt>
                <c:pt idx="3">
                  <c:v>2.8331775799999903E-2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595152"/>
        <c:axId val="41459571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22D5515C-CCD8-412D-9154-40BE49DA427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C0EA7ADF-D278-48F5-B4A7-43609709F4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7.9896106736657924E-2"/>
                  <c:y val="-8.4017961510424205E-2"/>
                </c:manualLayout>
              </c:layout>
              <c:tx>
                <c:rich>
                  <a:bodyPr/>
                  <a:lstStyle/>
                  <a:p>
                    <a:fld id="{6D5315FE-6641-4835-9EE0-6D536BD6321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9.1458515602216392E-2"/>
                  <c:y val="7.4712246816724961E-2"/>
                </c:manualLayout>
              </c:layout>
              <c:tx>
                <c:rich>
                  <a:bodyPr/>
                  <a:lstStyle/>
                  <a:p>
                    <a:fld id="{3C94EB6A-0B22-4A77-9647-014ED2E2360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-0.27910060779999979</c:v>
                </c:pt>
                <c:pt idx="1">
                  <c:v>0.26772204619999984</c:v>
                </c:pt>
                <c:pt idx="2">
                  <c:v>0.37121292570000008</c:v>
                </c:pt>
                <c:pt idx="3">
                  <c:v>6.4938274499999782E-2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-0.28</c:v>
                  </c:pt>
                  <c:pt idx="1">
                    <c:v>0.27</c:v>
                  </c:pt>
                  <c:pt idx="2">
                    <c:v>0.37</c:v>
                  </c:pt>
                  <c:pt idx="3">
                    <c:v>0.06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4595152"/>
        <c:axId val="41459571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596832"/>
        <c:axId val="414596272"/>
      </c:scatterChart>
      <c:catAx>
        <c:axId val="4145951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595712"/>
        <c:crosses val="autoZero"/>
        <c:auto val="1"/>
        <c:lblAlgn val="ctr"/>
        <c:lblOffset val="100"/>
        <c:tickLblSkip val="1"/>
        <c:noMultiLvlLbl val="0"/>
      </c:catAx>
      <c:valAx>
        <c:axId val="414595712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595152"/>
        <c:crosses val="autoZero"/>
        <c:crossBetween val="between"/>
      </c:valAx>
      <c:valAx>
        <c:axId val="41459627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14596832"/>
        <c:crosses val="max"/>
        <c:crossBetween val="midCat"/>
      </c:valAx>
      <c:valAx>
        <c:axId val="414596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4596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2.1157499999999998</c:v>
                </c:pt>
                <c:pt idx="1">
                  <c:v>2.2162500000000001</c:v>
                </c:pt>
                <c:pt idx="2">
                  <c:v>2.4636</c:v>
                </c:pt>
                <c:pt idx="3">
                  <c:v>2.4689999999999999</c:v>
                </c:pt>
                <c:pt idx="4">
                  <c:v>2.7182499999999998</c:v>
                </c:pt>
                <c:pt idx="5">
                  <c:v>2.8016000000000001</c:v>
                </c:pt>
                <c:pt idx="6">
                  <c:v>2.7935000000000003</c:v>
                </c:pt>
                <c:pt idx="7">
                  <c:v>2.6362000000000001</c:v>
                </c:pt>
                <c:pt idx="8">
                  <c:v>2.3652500000000001</c:v>
                </c:pt>
                <c:pt idx="9">
                  <c:v>2.29</c:v>
                </c:pt>
                <c:pt idx="10">
                  <c:v>2.1579999999999999</c:v>
                </c:pt>
                <c:pt idx="11">
                  <c:v>2.0375000000000001</c:v>
                </c:pt>
                <c:pt idx="12">
                  <c:v>1.9484999999999999</c:v>
                </c:pt>
                <c:pt idx="13">
                  <c:v>1.7636000000000001</c:v>
                </c:pt>
                <c:pt idx="14">
                  <c:v>1.96875</c:v>
                </c:pt>
                <c:pt idx="15">
                  <c:v>2.1127500000000001</c:v>
                </c:pt>
                <c:pt idx="16">
                  <c:v>2.2681999999999998</c:v>
                </c:pt>
                <c:pt idx="17">
                  <c:v>2.3654999999999999</c:v>
                </c:pt>
                <c:pt idx="18">
                  <c:v>2.2389999999999999</c:v>
                </c:pt>
                <c:pt idx="19">
                  <c:v>2.1776</c:v>
                </c:pt>
                <c:pt idx="20">
                  <c:v>2.2185000000000001</c:v>
                </c:pt>
                <c:pt idx="21">
                  <c:v>2.2494000000000001</c:v>
                </c:pt>
                <c:pt idx="22">
                  <c:v>2.1815000000000002</c:v>
                </c:pt>
                <c:pt idx="23">
                  <c:v>2.2542500000000003</c:v>
                </c:pt>
                <c:pt idx="24">
                  <c:v>2.3490000000000002</c:v>
                </c:pt>
                <c:pt idx="25">
                  <c:v>2.3040000000000003</c:v>
                </c:pt>
                <c:pt idx="26">
                  <c:v>2.3250000000000002</c:v>
                </c:pt>
                <c:pt idx="27">
                  <c:v>2.4172500000000001</c:v>
                </c:pt>
                <c:pt idx="28">
                  <c:v>2.3914</c:v>
                </c:pt>
                <c:pt idx="29">
                  <c:v>2.3465000000000003</c:v>
                </c:pt>
                <c:pt idx="30">
                  <c:v>2.2997999999999998</c:v>
                </c:pt>
                <c:pt idx="31">
                  <c:v>2.3802500000000002</c:v>
                </c:pt>
                <c:pt idx="32">
                  <c:v>2.6452499999999999</c:v>
                </c:pt>
                <c:pt idx="33">
                  <c:v>2.5049999999999999</c:v>
                </c:pt>
                <c:pt idx="34">
                  <c:v>2.5635000000000003</c:v>
                </c:pt>
                <c:pt idx="35">
                  <c:v>2.47675</c:v>
                </c:pt>
                <c:pt idx="36">
                  <c:v>2.5546000000000002</c:v>
                </c:pt>
                <c:pt idx="37">
                  <c:v>2.58725</c:v>
                </c:pt>
                <c:pt idx="38">
                  <c:v>2.5912500000000001</c:v>
                </c:pt>
                <c:pt idx="39">
                  <c:v>2.7569999999999997</c:v>
                </c:pt>
                <c:pt idx="40">
                  <c:v>2.9007499999999999</c:v>
                </c:pt>
                <c:pt idx="41">
                  <c:v>2.8907499999999997</c:v>
                </c:pt>
                <c:pt idx="42">
                  <c:v>2.8486000000000002</c:v>
                </c:pt>
                <c:pt idx="43">
                  <c:v>2.83575</c:v>
                </c:pt>
                <c:pt idx="44">
                  <c:v>2.8355000000000001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2.422075</c:v>
                </c:pt>
                <c:pt idx="2">
                  <c:v>2.422075</c:v>
                </c:pt>
                <c:pt idx="3">
                  <c:v>2.422075</c:v>
                </c:pt>
                <c:pt idx="4">
                  <c:v>2.422075</c:v>
                </c:pt>
                <c:pt idx="5">
                  <c:v>2.422075</c:v>
                </c:pt>
                <c:pt idx="6">
                  <c:v>2.422075</c:v>
                </c:pt>
                <c:pt idx="7">
                  <c:v>2.422075</c:v>
                </c:pt>
                <c:pt idx="8">
                  <c:v>2.422075</c:v>
                </c:pt>
                <c:pt idx="9">
                  <c:v>2.422075</c:v>
                </c:pt>
                <c:pt idx="10">
                  <c:v>2.422075</c:v>
                </c:pt>
                <c:pt idx="13">
                  <c:v>2.1456291666666663</c:v>
                </c:pt>
                <c:pt idx="14">
                  <c:v>2.1456291666666663</c:v>
                </c:pt>
                <c:pt idx="15">
                  <c:v>2.1456291666666663</c:v>
                </c:pt>
                <c:pt idx="16">
                  <c:v>2.1456291666666663</c:v>
                </c:pt>
                <c:pt idx="17">
                  <c:v>2.1456291666666663</c:v>
                </c:pt>
                <c:pt idx="18">
                  <c:v>2.1456291666666663</c:v>
                </c:pt>
                <c:pt idx="19">
                  <c:v>2.1456291666666663</c:v>
                </c:pt>
                <c:pt idx="20">
                  <c:v>2.1456291666666663</c:v>
                </c:pt>
                <c:pt idx="21">
                  <c:v>2.1456291666666663</c:v>
                </c:pt>
                <c:pt idx="22">
                  <c:v>2.1456291666666663</c:v>
                </c:pt>
                <c:pt idx="25">
                  <c:v>2.4169750000000003</c:v>
                </c:pt>
                <c:pt idx="26">
                  <c:v>2.4169750000000003</c:v>
                </c:pt>
                <c:pt idx="27">
                  <c:v>2.4169750000000003</c:v>
                </c:pt>
                <c:pt idx="28">
                  <c:v>2.4169750000000003</c:v>
                </c:pt>
                <c:pt idx="29">
                  <c:v>2.4169750000000003</c:v>
                </c:pt>
                <c:pt idx="30">
                  <c:v>2.4169750000000003</c:v>
                </c:pt>
                <c:pt idx="31">
                  <c:v>2.4169750000000003</c:v>
                </c:pt>
                <c:pt idx="32">
                  <c:v>2.4169750000000003</c:v>
                </c:pt>
                <c:pt idx="33">
                  <c:v>2.4169750000000003</c:v>
                </c:pt>
                <c:pt idx="34">
                  <c:v>2.4169750000000003</c:v>
                </c:pt>
                <c:pt idx="37">
                  <c:v>2.7844726666666673</c:v>
                </c:pt>
                <c:pt idx="38">
                  <c:v>2.7844726666666673</c:v>
                </c:pt>
                <c:pt idx="39">
                  <c:v>2.7844726666666673</c:v>
                </c:pt>
                <c:pt idx="40">
                  <c:v>2.7844726666666673</c:v>
                </c:pt>
                <c:pt idx="41">
                  <c:v>2.7844726666666673</c:v>
                </c:pt>
                <c:pt idx="42">
                  <c:v>2.7844726666666673</c:v>
                </c:pt>
                <c:pt idx="43">
                  <c:v>2.7844726666666673</c:v>
                </c:pt>
                <c:pt idx="44">
                  <c:v>2.7844726666666673</c:v>
                </c:pt>
                <c:pt idx="45">
                  <c:v>2.7844726666666673</c:v>
                </c:pt>
                <c:pt idx="46">
                  <c:v>2.7844726666666673</c:v>
                </c:pt>
                <c:pt idx="49">
                  <c:v>2.8507999166666664</c:v>
                </c:pt>
                <c:pt idx="50">
                  <c:v>2.8507999166666664</c:v>
                </c:pt>
                <c:pt idx="51">
                  <c:v>2.8507999166666664</c:v>
                </c:pt>
                <c:pt idx="52">
                  <c:v>2.8507999166666664</c:v>
                </c:pt>
                <c:pt idx="53">
                  <c:v>2.8507999166666664</c:v>
                </c:pt>
                <c:pt idx="54">
                  <c:v>2.8507999166666664</c:v>
                </c:pt>
                <c:pt idx="55">
                  <c:v>2.8507999166666664</c:v>
                </c:pt>
                <c:pt idx="56">
                  <c:v>2.8507999166666664</c:v>
                </c:pt>
                <c:pt idx="57">
                  <c:v>2.8507999166666664</c:v>
                </c:pt>
                <c:pt idx="58">
                  <c:v>2.8507999166666664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1.7269047619047619</c:v>
                </c:pt>
                <c:pt idx="44">
                  <c:v>1.8783333333333334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1.7709761904761903</c:v>
                </c:pt>
                <c:pt idx="38">
                  <c:v>1.7709761904761903</c:v>
                </c:pt>
                <c:pt idx="39">
                  <c:v>1.7709761904761903</c:v>
                </c:pt>
                <c:pt idx="40">
                  <c:v>1.7709761904761903</c:v>
                </c:pt>
                <c:pt idx="41">
                  <c:v>1.7709761904761903</c:v>
                </c:pt>
                <c:pt idx="42">
                  <c:v>1.7709761904761903</c:v>
                </c:pt>
                <c:pt idx="43">
                  <c:v>1.7709761904761903</c:v>
                </c:pt>
                <c:pt idx="44">
                  <c:v>1.7709761904761903</c:v>
                </c:pt>
                <c:pt idx="45">
                  <c:v>1.7709761904761903</c:v>
                </c:pt>
                <c:pt idx="46">
                  <c:v>1.7709761904761903</c:v>
                </c:pt>
                <c:pt idx="49">
                  <c:v>1.7876984126984128</c:v>
                </c:pt>
                <c:pt idx="50">
                  <c:v>1.7876984126984128</c:v>
                </c:pt>
                <c:pt idx="51">
                  <c:v>1.7876984126984128</c:v>
                </c:pt>
                <c:pt idx="52">
                  <c:v>1.7876984126984128</c:v>
                </c:pt>
                <c:pt idx="53">
                  <c:v>1.7876984126984128</c:v>
                </c:pt>
                <c:pt idx="54">
                  <c:v>1.7876984126984128</c:v>
                </c:pt>
                <c:pt idx="55">
                  <c:v>1.7876984126984128</c:v>
                </c:pt>
                <c:pt idx="56">
                  <c:v>1.7876984126984128</c:v>
                </c:pt>
                <c:pt idx="57">
                  <c:v>1.7876984126984128</c:v>
                </c:pt>
                <c:pt idx="58">
                  <c:v>1.7876984126984128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1.8783333333333334</c:v>
                </c:pt>
                <c:pt idx="45">
                  <c:v>1.9761904761904763</c:v>
                </c:pt>
                <c:pt idx="46">
                  <c:v>1.9285714285714286</c:v>
                </c:pt>
                <c:pt idx="47">
                  <c:v>1.8809523809523809</c:v>
                </c:pt>
                <c:pt idx="48">
                  <c:v>1.8571428571428572</c:v>
                </c:pt>
                <c:pt idx="49">
                  <c:v>1.8333333333333333</c:v>
                </c:pt>
                <c:pt idx="50">
                  <c:v>1.8095238095238095</c:v>
                </c:pt>
                <c:pt idx="51">
                  <c:v>1.7857142857142858</c:v>
                </c:pt>
                <c:pt idx="52">
                  <c:v>1.7619047619047619</c:v>
                </c:pt>
                <c:pt idx="53">
                  <c:v>1.7619047619047619</c:v>
                </c:pt>
                <c:pt idx="54">
                  <c:v>1.7619047619047619</c:v>
                </c:pt>
                <c:pt idx="55">
                  <c:v>1.7619047619047619</c:v>
                </c:pt>
                <c:pt idx="56">
                  <c:v>1.7619047619047619</c:v>
                </c:pt>
                <c:pt idx="57">
                  <c:v>1.7857142857142858</c:v>
                </c:pt>
                <c:pt idx="58">
                  <c:v>1.7857142857142858</c:v>
                </c:pt>
                <c:pt idx="59">
                  <c:v>1.7857142857142858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2.8355000000000001</c:v>
                </c:pt>
                <c:pt idx="45">
                  <c:v>2.9224770000000002</c:v>
                </c:pt>
                <c:pt idx="46">
                  <c:v>2.8761190000000001</c:v>
                </c:pt>
                <c:pt idx="47">
                  <c:v>2.8136259999999997</c:v>
                </c:pt>
                <c:pt idx="48">
                  <c:v>2.7439249999999999</c:v>
                </c:pt>
                <c:pt idx="49">
                  <c:v>2.7688979999999996</c:v>
                </c:pt>
                <c:pt idx="50">
                  <c:v>2.8155549999999998</c:v>
                </c:pt>
                <c:pt idx="51">
                  <c:v>2.8728050000000001</c:v>
                </c:pt>
                <c:pt idx="52">
                  <c:v>2.9130689999999997</c:v>
                </c:pt>
                <c:pt idx="53">
                  <c:v>2.9440550000000001</c:v>
                </c:pt>
                <c:pt idx="54">
                  <c:v>2.9458310000000001</c:v>
                </c:pt>
                <c:pt idx="55">
                  <c:v>2.9079809999999999</c:v>
                </c:pt>
                <c:pt idx="56">
                  <c:v>2.8774250000000001</c:v>
                </c:pt>
                <c:pt idx="57">
                  <c:v>2.8474590000000002</c:v>
                </c:pt>
                <c:pt idx="58">
                  <c:v>2.8081580000000002</c:v>
                </c:pt>
                <c:pt idx="59">
                  <c:v>2.7644380000000002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4602432"/>
        <c:axId val="414602992"/>
      </c:lineChart>
      <c:catAx>
        <c:axId val="414602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6029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14602992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602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0.48282721626190495</c:v>
                </c:pt>
                <c:pt idx="3">
                  <c:v>1.5090532666666379E-2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-8.6113484185714295E-2</c:v>
                </c:pt>
                <c:pt idx="1">
                  <c:v>6.3132428271428509E-2</c:v>
                </c:pt>
                <c:pt idx="2">
                  <c:v>3.1852452238094964E-2</c:v>
                </c:pt>
                <c:pt idx="3">
                  <c:v>4.3368210333333712E-2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9.2596237970253726E-3"/>
                  <c:y val="-8.459911261092363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4D9B476B-14F5-4B29-8AD0-9775A545B2AF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17078594342374"/>
                      <c:h val="5.6961004874390701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47606B28-7C05-4756-A091-04A0AD5FEE8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3.9466004249468833E-2"/>
                </c:manualLayout>
              </c:layout>
              <c:tx>
                <c:rich>
                  <a:bodyPr/>
                  <a:lstStyle/>
                  <a:p>
                    <a:fld id="{42F95DA9-4EB9-4231-AB23-11B6BB771AF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0"/>
                  <c:y val="-4.3060867391576052E-2"/>
                </c:manualLayout>
              </c:layout>
              <c:tx>
                <c:rich>
                  <a:bodyPr/>
                  <a:lstStyle/>
                  <a:p>
                    <a:fld id="{854A829D-AFB5-4399-B5E2-29F65FB624F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-0.10636735979999989</c:v>
                </c:pt>
                <c:pt idx="1">
                  <c:v>3.3061134799999836E-2</c:v>
                </c:pt>
                <c:pt idx="2">
                  <c:v>3.3024812800000358E-2</c:v>
                </c:pt>
                <c:pt idx="3">
                  <c:v>-5.307571830000013E-2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-0.40</c:v>
                  </c:pt>
                  <c:pt idx="1">
                    <c:v>0.34</c:v>
                  </c:pt>
                  <c:pt idx="2">
                    <c:v>0.55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247312"/>
        <c:axId val="41424787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-0.39672844419999986</c:v>
                </c:pt>
                <c:pt idx="1">
                  <c:v>0.3440023339999998</c:v>
                </c:pt>
                <c:pt idx="2">
                  <c:v>0.54770448130000027</c:v>
                </c:pt>
                <c:pt idx="3">
                  <c:v>5.3830246999999609E-3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4247312"/>
        <c:axId val="414247872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248992"/>
        <c:axId val="414248432"/>
      </c:scatterChart>
      <c:catAx>
        <c:axId val="4142473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247872"/>
        <c:crosses val="autoZero"/>
        <c:auto val="1"/>
        <c:lblAlgn val="ctr"/>
        <c:lblOffset val="100"/>
        <c:tickLblSkip val="1"/>
        <c:noMultiLvlLbl val="0"/>
      </c:catAx>
      <c:valAx>
        <c:axId val="414247872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247312"/>
        <c:crosses val="autoZero"/>
        <c:crossBetween val="between"/>
        <c:majorUnit val="0.2"/>
      </c:valAx>
      <c:valAx>
        <c:axId val="41424843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14248992"/>
        <c:crosses val="max"/>
        <c:crossBetween val="midCat"/>
      </c:valAx>
      <c:valAx>
        <c:axId val="414248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4248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2.9972500000000002</c:v>
                </c:pt>
                <c:pt idx="1">
                  <c:v>2.8577499999999998</c:v>
                </c:pt>
                <c:pt idx="2">
                  <c:v>2.8969999999999998</c:v>
                </c:pt>
                <c:pt idx="3">
                  <c:v>2.7822500000000003</c:v>
                </c:pt>
                <c:pt idx="4">
                  <c:v>2.8875000000000002</c:v>
                </c:pt>
                <c:pt idx="5">
                  <c:v>2.8730000000000002</c:v>
                </c:pt>
                <c:pt idx="6">
                  <c:v>2.78775</c:v>
                </c:pt>
                <c:pt idx="7">
                  <c:v>2.5950000000000002</c:v>
                </c:pt>
                <c:pt idx="8">
                  <c:v>2.5049999999999999</c:v>
                </c:pt>
                <c:pt idx="9">
                  <c:v>2.51925</c:v>
                </c:pt>
                <c:pt idx="10">
                  <c:v>2.4670000000000001</c:v>
                </c:pt>
                <c:pt idx="11">
                  <c:v>2.3090000000000002</c:v>
                </c:pt>
                <c:pt idx="12">
                  <c:v>2.1427499999999999</c:v>
                </c:pt>
                <c:pt idx="13">
                  <c:v>1.9982</c:v>
                </c:pt>
                <c:pt idx="14">
                  <c:v>2.09</c:v>
                </c:pt>
                <c:pt idx="15">
                  <c:v>2.1515</c:v>
                </c:pt>
                <c:pt idx="16">
                  <c:v>2.3146</c:v>
                </c:pt>
                <c:pt idx="17">
                  <c:v>2.4224999999999999</c:v>
                </c:pt>
                <c:pt idx="18">
                  <c:v>2.4045000000000001</c:v>
                </c:pt>
                <c:pt idx="19">
                  <c:v>2.3506</c:v>
                </c:pt>
                <c:pt idx="20">
                  <c:v>2.39425</c:v>
                </c:pt>
                <c:pt idx="21">
                  <c:v>2.4544000000000001</c:v>
                </c:pt>
                <c:pt idx="22">
                  <c:v>2.4384999999999999</c:v>
                </c:pt>
                <c:pt idx="23">
                  <c:v>2.5099999999999998</c:v>
                </c:pt>
                <c:pt idx="24">
                  <c:v>2.5798000000000001</c:v>
                </c:pt>
                <c:pt idx="25">
                  <c:v>2.5680000000000001</c:v>
                </c:pt>
                <c:pt idx="26">
                  <c:v>2.5535000000000001</c:v>
                </c:pt>
                <c:pt idx="27">
                  <c:v>2.5825</c:v>
                </c:pt>
                <c:pt idx="28">
                  <c:v>2.5604</c:v>
                </c:pt>
                <c:pt idx="29">
                  <c:v>2.5105</c:v>
                </c:pt>
                <c:pt idx="30">
                  <c:v>2.4964</c:v>
                </c:pt>
                <c:pt idx="31">
                  <c:v>2.5950000000000002</c:v>
                </c:pt>
                <c:pt idx="32">
                  <c:v>2.7847500000000003</c:v>
                </c:pt>
                <c:pt idx="33">
                  <c:v>2.7942</c:v>
                </c:pt>
                <c:pt idx="34">
                  <c:v>2.9087499999999999</c:v>
                </c:pt>
                <c:pt idx="35">
                  <c:v>2.9089999999999998</c:v>
                </c:pt>
                <c:pt idx="36">
                  <c:v>3.0183999999999997</c:v>
                </c:pt>
                <c:pt idx="37">
                  <c:v>3.04575</c:v>
                </c:pt>
                <c:pt idx="38">
                  <c:v>2.9874999999999998</c:v>
                </c:pt>
                <c:pt idx="39">
                  <c:v>3.0957999999999997</c:v>
                </c:pt>
                <c:pt idx="40">
                  <c:v>3.2437499999999999</c:v>
                </c:pt>
                <c:pt idx="41">
                  <c:v>3.2527499999999998</c:v>
                </c:pt>
                <c:pt idx="42">
                  <c:v>3.2327999999999997</c:v>
                </c:pt>
                <c:pt idx="43">
                  <c:v>3.2182499999999998</c:v>
                </c:pt>
                <c:pt idx="44">
                  <c:v>3.2622500000000003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2.7064791666666661</c:v>
                </c:pt>
                <c:pt idx="2">
                  <c:v>2.7064791666666661</c:v>
                </c:pt>
                <c:pt idx="3">
                  <c:v>2.7064791666666661</c:v>
                </c:pt>
                <c:pt idx="4">
                  <c:v>2.7064791666666661</c:v>
                </c:pt>
                <c:pt idx="5">
                  <c:v>2.7064791666666661</c:v>
                </c:pt>
                <c:pt idx="6">
                  <c:v>2.7064791666666661</c:v>
                </c:pt>
                <c:pt idx="7">
                  <c:v>2.7064791666666661</c:v>
                </c:pt>
                <c:pt idx="8">
                  <c:v>2.7064791666666661</c:v>
                </c:pt>
                <c:pt idx="9">
                  <c:v>2.7064791666666661</c:v>
                </c:pt>
                <c:pt idx="10">
                  <c:v>2.7064791666666661</c:v>
                </c:pt>
                <c:pt idx="13">
                  <c:v>2.3059833333333337</c:v>
                </c:pt>
                <c:pt idx="14">
                  <c:v>2.3059833333333337</c:v>
                </c:pt>
                <c:pt idx="15">
                  <c:v>2.3059833333333337</c:v>
                </c:pt>
                <c:pt idx="16">
                  <c:v>2.3059833333333337</c:v>
                </c:pt>
                <c:pt idx="17">
                  <c:v>2.3059833333333337</c:v>
                </c:pt>
                <c:pt idx="18">
                  <c:v>2.3059833333333337</c:v>
                </c:pt>
                <c:pt idx="19">
                  <c:v>2.3059833333333337</c:v>
                </c:pt>
                <c:pt idx="20">
                  <c:v>2.3059833333333337</c:v>
                </c:pt>
                <c:pt idx="21">
                  <c:v>2.3059833333333337</c:v>
                </c:pt>
                <c:pt idx="22">
                  <c:v>2.3059833333333337</c:v>
                </c:pt>
                <c:pt idx="25">
                  <c:v>2.6535666666666664</c:v>
                </c:pt>
                <c:pt idx="26">
                  <c:v>2.6535666666666664</c:v>
                </c:pt>
                <c:pt idx="27">
                  <c:v>2.6535666666666664</c:v>
                </c:pt>
                <c:pt idx="28">
                  <c:v>2.6535666666666664</c:v>
                </c:pt>
                <c:pt idx="29">
                  <c:v>2.6535666666666664</c:v>
                </c:pt>
                <c:pt idx="30">
                  <c:v>2.6535666666666664</c:v>
                </c:pt>
                <c:pt idx="31">
                  <c:v>2.6535666666666664</c:v>
                </c:pt>
                <c:pt idx="32">
                  <c:v>2.6535666666666664</c:v>
                </c:pt>
                <c:pt idx="33">
                  <c:v>2.6535666666666664</c:v>
                </c:pt>
                <c:pt idx="34">
                  <c:v>2.6535666666666664</c:v>
                </c:pt>
                <c:pt idx="37">
                  <c:v>3.1987999166666672</c:v>
                </c:pt>
                <c:pt idx="38">
                  <c:v>3.1987999166666672</c:v>
                </c:pt>
                <c:pt idx="39">
                  <c:v>3.1987999166666672</c:v>
                </c:pt>
                <c:pt idx="40">
                  <c:v>3.1987999166666672</c:v>
                </c:pt>
                <c:pt idx="41">
                  <c:v>3.1987999166666672</c:v>
                </c:pt>
                <c:pt idx="42">
                  <c:v>3.1987999166666672</c:v>
                </c:pt>
                <c:pt idx="43">
                  <c:v>3.1987999166666672</c:v>
                </c:pt>
                <c:pt idx="44">
                  <c:v>3.1987999166666672</c:v>
                </c:pt>
                <c:pt idx="45">
                  <c:v>3.1987999166666672</c:v>
                </c:pt>
                <c:pt idx="46">
                  <c:v>3.1987999166666672</c:v>
                </c:pt>
                <c:pt idx="49">
                  <c:v>3.2078401666666672</c:v>
                </c:pt>
                <c:pt idx="50">
                  <c:v>3.2078401666666672</c:v>
                </c:pt>
                <c:pt idx="51">
                  <c:v>3.2078401666666672</c:v>
                </c:pt>
                <c:pt idx="52">
                  <c:v>3.2078401666666672</c:v>
                </c:pt>
                <c:pt idx="53">
                  <c:v>3.2078401666666672</c:v>
                </c:pt>
                <c:pt idx="54">
                  <c:v>3.2078401666666672</c:v>
                </c:pt>
                <c:pt idx="55">
                  <c:v>3.2078401666666672</c:v>
                </c:pt>
                <c:pt idx="56">
                  <c:v>3.2078401666666672</c:v>
                </c:pt>
                <c:pt idx="57">
                  <c:v>3.2078401666666672</c:v>
                </c:pt>
                <c:pt idx="58">
                  <c:v>3.2078401666666672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1.7269047619047619</c:v>
                </c:pt>
                <c:pt idx="44">
                  <c:v>1.8783333333333334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1.7709761904761903</c:v>
                </c:pt>
                <c:pt idx="38">
                  <c:v>1.7709761904761903</c:v>
                </c:pt>
                <c:pt idx="39">
                  <c:v>1.7709761904761903</c:v>
                </c:pt>
                <c:pt idx="40">
                  <c:v>1.7709761904761903</c:v>
                </c:pt>
                <c:pt idx="41">
                  <c:v>1.7709761904761903</c:v>
                </c:pt>
                <c:pt idx="42">
                  <c:v>1.7709761904761903</c:v>
                </c:pt>
                <c:pt idx="43">
                  <c:v>1.7709761904761903</c:v>
                </c:pt>
                <c:pt idx="44">
                  <c:v>1.7709761904761903</c:v>
                </c:pt>
                <c:pt idx="45">
                  <c:v>1.7709761904761903</c:v>
                </c:pt>
                <c:pt idx="46">
                  <c:v>1.7709761904761903</c:v>
                </c:pt>
                <c:pt idx="49">
                  <c:v>1.7876984126984128</c:v>
                </c:pt>
                <c:pt idx="50">
                  <c:v>1.7876984126984128</c:v>
                </c:pt>
                <c:pt idx="51">
                  <c:v>1.7876984126984128</c:v>
                </c:pt>
                <c:pt idx="52">
                  <c:v>1.7876984126984128</c:v>
                </c:pt>
                <c:pt idx="53">
                  <c:v>1.7876984126984128</c:v>
                </c:pt>
                <c:pt idx="54">
                  <c:v>1.7876984126984128</c:v>
                </c:pt>
                <c:pt idx="55">
                  <c:v>1.7876984126984128</c:v>
                </c:pt>
                <c:pt idx="56">
                  <c:v>1.7876984126984128</c:v>
                </c:pt>
                <c:pt idx="57">
                  <c:v>1.7876984126984128</c:v>
                </c:pt>
                <c:pt idx="58">
                  <c:v>1.7876984126984128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1.8783333333333334</c:v>
                </c:pt>
                <c:pt idx="45">
                  <c:v>1.9761904761904763</c:v>
                </c:pt>
                <c:pt idx="46">
                  <c:v>1.9285714285714286</c:v>
                </c:pt>
                <c:pt idx="47">
                  <c:v>1.8809523809523809</c:v>
                </c:pt>
                <c:pt idx="48">
                  <c:v>1.8571428571428572</c:v>
                </c:pt>
                <c:pt idx="49">
                  <c:v>1.8333333333333333</c:v>
                </c:pt>
                <c:pt idx="50">
                  <c:v>1.8095238095238095</c:v>
                </c:pt>
                <c:pt idx="51">
                  <c:v>1.7857142857142858</c:v>
                </c:pt>
                <c:pt idx="52">
                  <c:v>1.7619047619047619</c:v>
                </c:pt>
                <c:pt idx="53">
                  <c:v>1.7619047619047619</c:v>
                </c:pt>
                <c:pt idx="54">
                  <c:v>1.7619047619047619</c:v>
                </c:pt>
                <c:pt idx="55">
                  <c:v>1.7619047619047619</c:v>
                </c:pt>
                <c:pt idx="56">
                  <c:v>1.7619047619047619</c:v>
                </c:pt>
                <c:pt idx="57">
                  <c:v>1.7857142857142858</c:v>
                </c:pt>
                <c:pt idx="58">
                  <c:v>1.7857142857142858</c:v>
                </c:pt>
                <c:pt idx="59">
                  <c:v>1.7857142857142858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3.2622500000000003</c:v>
                </c:pt>
                <c:pt idx="45">
                  <c:v>3.3385730000000002</c:v>
                </c:pt>
                <c:pt idx="46">
                  <c:v>3.3657539999999999</c:v>
                </c:pt>
                <c:pt idx="47">
                  <c:v>3.3240219999999998</c:v>
                </c:pt>
                <c:pt idx="48">
                  <c:v>3.2568150000000005</c:v>
                </c:pt>
                <c:pt idx="49">
                  <c:v>3.1760730000000001</c:v>
                </c:pt>
                <c:pt idx="50">
                  <c:v>3.2016930000000001</c:v>
                </c:pt>
                <c:pt idx="51">
                  <c:v>3.1752949999999998</c:v>
                </c:pt>
                <c:pt idx="52">
                  <c:v>3.1470539999999998</c:v>
                </c:pt>
                <c:pt idx="53">
                  <c:v>3.1528680000000002</c:v>
                </c:pt>
                <c:pt idx="54">
                  <c:v>3.1813170000000004</c:v>
                </c:pt>
                <c:pt idx="55">
                  <c:v>3.194286</c:v>
                </c:pt>
                <c:pt idx="56">
                  <c:v>3.2201979999999999</c:v>
                </c:pt>
                <c:pt idx="57">
                  <c:v>3.2294619999999998</c:v>
                </c:pt>
                <c:pt idx="58">
                  <c:v>3.2622899999999997</c:v>
                </c:pt>
                <c:pt idx="59">
                  <c:v>3.2967309999999999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4254592"/>
        <c:axId val="414255152"/>
      </c:lineChart>
      <c:catAx>
        <c:axId val="414254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2551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14255152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4254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3.3290000000000002</c:v>
                </c:pt>
                <c:pt idx="1">
                  <c:v>3.33</c:v>
                </c:pt>
                <c:pt idx="2">
                  <c:v>3.81</c:v>
                </c:pt>
                <c:pt idx="3">
                  <c:v>4.1660000000000004</c:v>
                </c:pt>
                <c:pt idx="4">
                  <c:v>4.0410000000000004</c:v>
                </c:pt>
                <c:pt idx="5">
                  <c:v>3.8260000000000001</c:v>
                </c:pt>
                <c:pt idx="6">
                  <c:v>3.6230000000000002</c:v>
                </c:pt>
                <c:pt idx="7">
                  <c:v>3.4249999999999998</c:v>
                </c:pt>
                <c:pt idx="8">
                  <c:v>3.6190000000000002</c:v>
                </c:pt>
                <c:pt idx="9">
                  <c:v>3.677</c:v>
                </c:pt>
                <c:pt idx="10">
                  <c:v>3.6379999999999999</c:v>
                </c:pt>
                <c:pt idx="11">
                  <c:v>4.24</c:v>
                </c:pt>
                <c:pt idx="12">
                  <c:v>4.7130000000000001</c:v>
                </c:pt>
                <c:pt idx="13">
                  <c:v>5.9989999999999997</c:v>
                </c:pt>
                <c:pt idx="14">
                  <c:v>4.9029999999999996</c:v>
                </c:pt>
                <c:pt idx="15">
                  <c:v>4.6580000000000004</c:v>
                </c:pt>
                <c:pt idx="16">
                  <c:v>4.5810000000000004</c:v>
                </c:pt>
                <c:pt idx="17">
                  <c:v>4.5880000000000001</c:v>
                </c:pt>
                <c:pt idx="18">
                  <c:v>4.0490000000000004</c:v>
                </c:pt>
                <c:pt idx="19">
                  <c:v>3.9119999999999999</c:v>
                </c:pt>
                <c:pt idx="20">
                  <c:v>3.9239999999999999</c:v>
                </c:pt>
                <c:pt idx="21">
                  <c:v>3.7810000000000001</c:v>
                </c:pt>
                <c:pt idx="22">
                  <c:v>4.1219999999999999</c:v>
                </c:pt>
                <c:pt idx="23">
                  <c:v>3.4820000000000002</c:v>
                </c:pt>
                <c:pt idx="24">
                  <c:v>2.9940000000000002</c:v>
                </c:pt>
                <c:pt idx="25">
                  <c:v>2.8730000000000002</c:v>
                </c:pt>
                <c:pt idx="26">
                  <c:v>2.831</c:v>
                </c:pt>
                <c:pt idx="27">
                  <c:v>2.61</c:v>
                </c:pt>
                <c:pt idx="28">
                  <c:v>2.8490000000000002</c:v>
                </c:pt>
                <c:pt idx="29">
                  <c:v>2.7839999999999998</c:v>
                </c:pt>
                <c:pt idx="30">
                  <c:v>2.839</c:v>
                </c:pt>
                <c:pt idx="31">
                  <c:v>2.774</c:v>
                </c:pt>
                <c:pt idx="32">
                  <c:v>2.66</c:v>
                </c:pt>
                <c:pt idx="33">
                  <c:v>2.3410000000000002</c:v>
                </c:pt>
                <c:pt idx="34">
                  <c:v>2.093</c:v>
                </c:pt>
                <c:pt idx="35">
                  <c:v>1.929</c:v>
                </c:pt>
                <c:pt idx="36">
                  <c:v>2.2829999999999999</c:v>
                </c:pt>
                <c:pt idx="37">
                  <c:v>1.9890000000000001</c:v>
                </c:pt>
                <c:pt idx="38">
                  <c:v>1.7290000000000001</c:v>
                </c:pt>
                <c:pt idx="39">
                  <c:v>1.917</c:v>
                </c:pt>
                <c:pt idx="40">
                  <c:v>1.9219999999999999</c:v>
                </c:pt>
                <c:pt idx="41">
                  <c:v>2.5870000000000002</c:v>
                </c:pt>
                <c:pt idx="42">
                  <c:v>2.8220000000000001</c:v>
                </c:pt>
                <c:pt idx="43">
                  <c:v>2.8220000000000001</c:v>
                </c:pt>
                <c:pt idx="44">
                  <c:v>2.992</c:v>
                </c:pt>
                <c:pt idx="45">
                  <c:v>2.9769999999999999</c:v>
                </c:pt>
                <c:pt idx="46">
                  <c:v>2.548</c:v>
                </c:pt>
                <c:pt idx="47">
                  <c:v>3.5910000000000002</c:v>
                </c:pt>
                <c:pt idx="48">
                  <c:v>3.3039999999999998</c:v>
                </c:pt>
                <c:pt idx="49">
                  <c:v>2.8519999999999999</c:v>
                </c:pt>
                <c:pt idx="50">
                  <c:v>2.88</c:v>
                </c:pt>
                <c:pt idx="51">
                  <c:v>3.1030000000000002</c:v>
                </c:pt>
                <c:pt idx="52">
                  <c:v>3.15</c:v>
                </c:pt>
                <c:pt idx="53">
                  <c:v>2.9750000000000001</c:v>
                </c:pt>
                <c:pt idx="54">
                  <c:v>2.984</c:v>
                </c:pt>
                <c:pt idx="55">
                  <c:v>2.9</c:v>
                </c:pt>
                <c:pt idx="56">
                  <c:v>2.976</c:v>
                </c:pt>
                <c:pt idx="57">
                  <c:v>2.879</c:v>
                </c:pt>
                <c:pt idx="58">
                  <c:v>3.0139999999999998</c:v>
                </c:pt>
                <c:pt idx="59">
                  <c:v>2.8210000000000002</c:v>
                </c:pt>
                <c:pt idx="60">
                  <c:v>3.69</c:v>
                </c:pt>
                <c:pt idx="61">
                  <c:v>2.67</c:v>
                </c:pt>
                <c:pt idx="62">
                  <c:v>2.6930000000000001</c:v>
                </c:pt>
                <c:pt idx="63">
                  <c:v>2.7959999999999998</c:v>
                </c:pt>
                <c:pt idx="64">
                  <c:v>2.8</c:v>
                </c:pt>
                <c:pt idx="65">
                  <c:v>2.9670000000000001</c:v>
                </c:pt>
                <c:pt idx="66">
                  <c:v>2.8330000000000002</c:v>
                </c:pt>
                <c:pt idx="67">
                  <c:v>2.96</c:v>
                </c:pt>
                <c:pt idx="68">
                  <c:v>2.9940000000000002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2.9940000000000002</c:v>
                </c:pt>
                <c:pt idx="69">
                  <c:v>3.0565959999999999</c:v>
                </c:pt>
                <c:pt idx="70">
                  <c:v>3.1278139999999999</c:v>
                </c:pt>
                <c:pt idx="71">
                  <c:v>3.279779</c:v>
                </c:pt>
                <c:pt idx="72">
                  <c:v>3.3042280000000002</c:v>
                </c:pt>
                <c:pt idx="73">
                  <c:v>3.2756189999999998</c:v>
                </c:pt>
                <c:pt idx="74">
                  <c:v>3.14114</c:v>
                </c:pt>
                <c:pt idx="75">
                  <c:v>2.9976509999999998</c:v>
                </c:pt>
                <c:pt idx="76">
                  <c:v>3.0124719999999998</c:v>
                </c:pt>
                <c:pt idx="77">
                  <c:v>3.0230809999999999</c:v>
                </c:pt>
                <c:pt idx="78">
                  <c:v>3.0225439999999999</c:v>
                </c:pt>
                <c:pt idx="79">
                  <c:v>3.0553020000000002</c:v>
                </c:pt>
                <c:pt idx="80">
                  <c:v>3.0858080000000001</c:v>
                </c:pt>
                <c:pt idx="81">
                  <c:v>3.1002580000000002</c:v>
                </c:pt>
                <c:pt idx="82">
                  <c:v>3.1395249999999999</c:v>
                </c:pt>
                <c:pt idx="83">
                  <c:v>3.2504300000000002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3.1326000000000001</c:v>
                </c:pt>
                <c:pt idx="71">
                  <c:v>3.2039999999999997</c:v>
                </c:pt>
                <c:pt idx="72">
                  <c:v>3.2765999999999997</c:v>
                </c:pt>
                <c:pt idx="73">
                  <c:v>3.1804000000000001</c:v>
                </c:pt>
                <c:pt idx="74">
                  <c:v>2.9862000000000002</c:v>
                </c:pt>
                <c:pt idx="75">
                  <c:v>2.6856</c:v>
                </c:pt>
                <c:pt idx="76">
                  <c:v>2.6475999999999997</c:v>
                </c:pt>
                <c:pt idx="77">
                  <c:v>2.6770000000000005</c:v>
                </c:pt>
                <c:pt idx="78">
                  <c:v>2.7090000000000001</c:v>
                </c:pt>
                <c:pt idx="79">
                  <c:v>2.7098</c:v>
                </c:pt>
                <c:pt idx="80">
                  <c:v>2.6905999999999999</c:v>
                </c:pt>
                <c:pt idx="81">
                  <c:v>2.7087999999999997</c:v>
                </c:pt>
                <c:pt idx="82">
                  <c:v>2.7542</c:v>
                </c:pt>
                <c:pt idx="83">
                  <c:v>2.8784000000000001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2.6912963320954293</c:v>
                </c:pt>
                <c:pt idx="71">
                  <c:v>2.4559127107667744</c:v>
                </c:pt>
                <c:pt idx="72">
                  <c:v>2.2153514678597066</c:v>
                </c:pt>
                <c:pt idx="73">
                  <c:v>1.9838986437228827</c:v>
                </c:pt>
                <c:pt idx="74">
                  <c:v>1.8355706815639969</c:v>
                </c:pt>
                <c:pt idx="75">
                  <c:v>1.9461432031479469</c:v>
                </c:pt>
                <c:pt idx="76">
                  <c:v>1.9310904374775677</c:v>
                </c:pt>
                <c:pt idx="77">
                  <c:v>1.9482959224053962</c:v>
                </c:pt>
                <c:pt idx="78">
                  <c:v>1.9574335331958344</c:v>
                </c:pt>
                <c:pt idx="79">
                  <c:v>1.9357081549075252</c:v>
                </c:pt>
                <c:pt idx="80">
                  <c:v>1.8909772413076236</c:v>
                </c:pt>
                <c:pt idx="81">
                  <c:v>1.8768424466865679</c:v>
                </c:pt>
                <c:pt idx="82">
                  <c:v>1.8722605043315468</c:v>
                </c:pt>
                <c:pt idx="83">
                  <c:v>1.9191841538069396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3.6462661665947089</c:v>
                </c:pt>
                <c:pt idx="71">
                  <c:v>4.1799596357783066</c:v>
                </c:pt>
                <c:pt idx="72">
                  <c:v>4.8462321738827105</c:v>
                </c:pt>
                <c:pt idx="73">
                  <c:v>5.0985186123313309</c:v>
                </c:pt>
                <c:pt idx="74">
                  <c:v>4.8581024580333478</c:v>
                </c:pt>
                <c:pt idx="75">
                  <c:v>3.7060208870208742</c:v>
                </c:pt>
                <c:pt idx="76">
                  <c:v>3.6299624419228822</c:v>
                </c:pt>
                <c:pt idx="77">
                  <c:v>3.678254888072825</c:v>
                </c:pt>
                <c:pt idx="78">
                  <c:v>3.749134198195935</c:v>
                </c:pt>
                <c:pt idx="79">
                  <c:v>3.7934520353099397</c:v>
                </c:pt>
                <c:pt idx="80">
                  <c:v>3.8283529816540538</c:v>
                </c:pt>
                <c:pt idx="81">
                  <c:v>3.9095436342853418</c:v>
                </c:pt>
                <c:pt idx="82">
                  <c:v>4.0515823639127042</c:v>
                </c:pt>
                <c:pt idx="83">
                  <c:v>4.3170357276894489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767248"/>
        <c:axId val="418767808"/>
      </c:lineChart>
      <c:catAx>
        <c:axId val="4187672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87678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18767808"/>
        <c:scaling>
          <c:orientation val="minMax"/>
          <c:max val="7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1876724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9.26</c:v>
                </c:pt>
                <c:pt idx="1">
                  <c:v>9.77</c:v>
                </c:pt>
                <c:pt idx="2">
                  <c:v>10.7</c:v>
                </c:pt>
                <c:pt idx="3">
                  <c:v>11.76</c:v>
                </c:pt>
                <c:pt idx="4">
                  <c:v>13.6</c:v>
                </c:pt>
                <c:pt idx="5">
                  <c:v>16.13</c:v>
                </c:pt>
                <c:pt idx="6">
                  <c:v>17.23</c:v>
                </c:pt>
                <c:pt idx="7">
                  <c:v>17.41</c:v>
                </c:pt>
                <c:pt idx="8">
                  <c:v>16.27</c:v>
                </c:pt>
                <c:pt idx="9">
                  <c:v>13.11</c:v>
                </c:pt>
                <c:pt idx="10">
                  <c:v>10.19</c:v>
                </c:pt>
                <c:pt idx="11">
                  <c:v>10.01</c:v>
                </c:pt>
                <c:pt idx="12">
                  <c:v>9.5</c:v>
                </c:pt>
                <c:pt idx="13">
                  <c:v>9.08</c:v>
                </c:pt>
                <c:pt idx="14">
                  <c:v>9.2799999999999994</c:v>
                </c:pt>
                <c:pt idx="15">
                  <c:v>10.43</c:v>
                </c:pt>
                <c:pt idx="16">
                  <c:v>12.73</c:v>
                </c:pt>
                <c:pt idx="17">
                  <c:v>15.07</c:v>
                </c:pt>
                <c:pt idx="18">
                  <c:v>16.28</c:v>
                </c:pt>
                <c:pt idx="19">
                  <c:v>16.88</c:v>
                </c:pt>
                <c:pt idx="20">
                  <c:v>16.399999999999999</c:v>
                </c:pt>
                <c:pt idx="21">
                  <c:v>12.6</c:v>
                </c:pt>
                <c:pt idx="22">
                  <c:v>10.02</c:v>
                </c:pt>
                <c:pt idx="23">
                  <c:v>9.27</c:v>
                </c:pt>
                <c:pt idx="24">
                  <c:v>8.2799999999999994</c:v>
                </c:pt>
                <c:pt idx="25">
                  <c:v>8.36</c:v>
                </c:pt>
                <c:pt idx="26">
                  <c:v>9.19</c:v>
                </c:pt>
                <c:pt idx="27">
                  <c:v>9.65</c:v>
                </c:pt>
                <c:pt idx="28">
                  <c:v>11.62</c:v>
                </c:pt>
                <c:pt idx="29">
                  <c:v>14.43</c:v>
                </c:pt>
                <c:pt idx="30">
                  <c:v>16.559999999999999</c:v>
                </c:pt>
                <c:pt idx="31">
                  <c:v>17.600000000000001</c:v>
                </c:pt>
                <c:pt idx="32">
                  <c:v>16.78</c:v>
                </c:pt>
                <c:pt idx="33">
                  <c:v>13.74</c:v>
                </c:pt>
                <c:pt idx="34">
                  <c:v>10.77</c:v>
                </c:pt>
                <c:pt idx="35">
                  <c:v>9.06</c:v>
                </c:pt>
                <c:pt idx="36">
                  <c:v>9.32</c:v>
                </c:pt>
                <c:pt idx="37">
                  <c:v>10.01</c:v>
                </c:pt>
                <c:pt idx="38">
                  <c:v>9.86</c:v>
                </c:pt>
                <c:pt idx="39">
                  <c:v>11.34</c:v>
                </c:pt>
                <c:pt idx="40">
                  <c:v>13.26</c:v>
                </c:pt>
                <c:pt idx="41">
                  <c:v>16.059999999999999</c:v>
                </c:pt>
                <c:pt idx="42">
                  <c:v>17.86</c:v>
                </c:pt>
                <c:pt idx="43">
                  <c:v>18.22</c:v>
                </c:pt>
                <c:pt idx="44">
                  <c:v>16.920000000000002</c:v>
                </c:pt>
                <c:pt idx="45">
                  <c:v>13.36</c:v>
                </c:pt>
                <c:pt idx="46">
                  <c:v>10.15</c:v>
                </c:pt>
                <c:pt idx="47">
                  <c:v>9.2899999999999991</c:v>
                </c:pt>
                <c:pt idx="48">
                  <c:v>8.92</c:v>
                </c:pt>
                <c:pt idx="49">
                  <c:v>9.64</c:v>
                </c:pt>
                <c:pt idx="50">
                  <c:v>9.7799999999999994</c:v>
                </c:pt>
                <c:pt idx="51">
                  <c:v>10.08</c:v>
                </c:pt>
                <c:pt idx="52">
                  <c:v>13.67</c:v>
                </c:pt>
                <c:pt idx="53">
                  <c:v>16.510000000000002</c:v>
                </c:pt>
                <c:pt idx="54">
                  <c:v>17.88</c:v>
                </c:pt>
                <c:pt idx="55">
                  <c:v>17.94764</c:v>
                </c:pt>
                <c:pt idx="56">
                  <c:v>16.676069999999999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>
                  <a:lumMod val="85000"/>
                  <a:lumOff val="15000"/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12.953333333333333</c:v>
                </c:pt>
                <c:pt idx="2">
                  <c:v>12.953333333333333</c:v>
                </c:pt>
                <c:pt idx="3">
                  <c:v>12.953333333333333</c:v>
                </c:pt>
                <c:pt idx="4">
                  <c:v>12.953333333333333</c:v>
                </c:pt>
                <c:pt idx="5">
                  <c:v>12.953333333333333</c:v>
                </c:pt>
                <c:pt idx="6">
                  <c:v>12.953333333333333</c:v>
                </c:pt>
                <c:pt idx="7">
                  <c:v>12.953333333333333</c:v>
                </c:pt>
                <c:pt idx="8">
                  <c:v>12.953333333333333</c:v>
                </c:pt>
                <c:pt idx="9">
                  <c:v>12.953333333333333</c:v>
                </c:pt>
                <c:pt idx="10">
                  <c:v>12.953333333333333</c:v>
                </c:pt>
                <c:pt idx="13">
                  <c:v>12.295000000000002</c:v>
                </c:pt>
                <c:pt idx="14">
                  <c:v>12.295000000000002</c:v>
                </c:pt>
                <c:pt idx="15">
                  <c:v>12.295000000000002</c:v>
                </c:pt>
                <c:pt idx="16">
                  <c:v>12.295000000000002</c:v>
                </c:pt>
                <c:pt idx="17">
                  <c:v>12.295000000000002</c:v>
                </c:pt>
                <c:pt idx="18">
                  <c:v>12.295000000000002</c:v>
                </c:pt>
                <c:pt idx="19">
                  <c:v>12.295000000000002</c:v>
                </c:pt>
                <c:pt idx="20">
                  <c:v>12.295000000000002</c:v>
                </c:pt>
                <c:pt idx="21">
                  <c:v>12.295000000000002</c:v>
                </c:pt>
                <c:pt idx="22">
                  <c:v>12.295000000000002</c:v>
                </c:pt>
                <c:pt idx="25">
                  <c:v>12.17</c:v>
                </c:pt>
                <c:pt idx="26">
                  <c:v>12.17</c:v>
                </c:pt>
                <c:pt idx="27">
                  <c:v>12.17</c:v>
                </c:pt>
                <c:pt idx="28">
                  <c:v>12.17</c:v>
                </c:pt>
                <c:pt idx="29">
                  <c:v>12.17</c:v>
                </c:pt>
                <c:pt idx="30">
                  <c:v>12.17</c:v>
                </c:pt>
                <c:pt idx="31">
                  <c:v>12.17</c:v>
                </c:pt>
                <c:pt idx="32">
                  <c:v>12.17</c:v>
                </c:pt>
                <c:pt idx="33">
                  <c:v>12.17</c:v>
                </c:pt>
                <c:pt idx="34">
                  <c:v>12.17</c:v>
                </c:pt>
                <c:pt idx="37">
                  <c:v>12.970833333333331</c:v>
                </c:pt>
                <c:pt idx="38">
                  <c:v>12.970833333333331</c:v>
                </c:pt>
                <c:pt idx="39">
                  <c:v>12.970833333333331</c:v>
                </c:pt>
                <c:pt idx="40">
                  <c:v>12.970833333333331</c:v>
                </c:pt>
                <c:pt idx="41">
                  <c:v>12.970833333333331</c:v>
                </c:pt>
                <c:pt idx="42">
                  <c:v>12.970833333333331</c:v>
                </c:pt>
                <c:pt idx="43">
                  <c:v>12.970833333333331</c:v>
                </c:pt>
                <c:pt idx="44">
                  <c:v>12.970833333333331</c:v>
                </c:pt>
                <c:pt idx="45">
                  <c:v>12.970833333333331</c:v>
                </c:pt>
                <c:pt idx="46">
                  <c:v>12.970833333333331</c:v>
                </c:pt>
                <c:pt idx="49">
                  <c:v>12.956474833333333</c:v>
                </c:pt>
                <c:pt idx="50">
                  <c:v>12.956474833333333</c:v>
                </c:pt>
                <c:pt idx="51">
                  <c:v>12.956474833333333</c:v>
                </c:pt>
                <c:pt idx="52">
                  <c:v>12.956474833333333</c:v>
                </c:pt>
                <c:pt idx="53">
                  <c:v>12.956474833333333</c:v>
                </c:pt>
                <c:pt idx="54">
                  <c:v>12.956474833333333</c:v>
                </c:pt>
                <c:pt idx="55">
                  <c:v>12.956474833333333</c:v>
                </c:pt>
                <c:pt idx="56">
                  <c:v>12.956474833333333</c:v>
                </c:pt>
                <c:pt idx="57">
                  <c:v>12.956474833333333</c:v>
                </c:pt>
                <c:pt idx="58">
                  <c:v>12.956474833333333</c:v>
                </c:pt>
                <c:pt idx="61">
                  <c:v>12.724947333333334</c:v>
                </c:pt>
                <c:pt idx="62">
                  <c:v>12.724947333333334</c:v>
                </c:pt>
                <c:pt idx="63">
                  <c:v>12.724947333333334</c:v>
                </c:pt>
                <c:pt idx="64">
                  <c:v>12.724947333333334</c:v>
                </c:pt>
                <c:pt idx="65">
                  <c:v>12.724947333333334</c:v>
                </c:pt>
                <c:pt idx="66">
                  <c:v>12.724947333333334</c:v>
                </c:pt>
                <c:pt idx="67">
                  <c:v>12.724947333333334</c:v>
                </c:pt>
                <c:pt idx="68">
                  <c:v>12.724947333333334</c:v>
                </c:pt>
                <c:pt idx="69">
                  <c:v>12.724947333333334</c:v>
                </c:pt>
                <c:pt idx="70">
                  <c:v>12.724947333333334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4.8685289999999997</c:v>
                </c:pt>
                <c:pt idx="1">
                  <c:v>6.1969669999999999</c:v>
                </c:pt>
                <c:pt idx="2">
                  <c:v>5.0647989999999998</c:v>
                </c:pt>
                <c:pt idx="3">
                  <c:v>4.8117140000000003</c:v>
                </c:pt>
                <c:pt idx="4">
                  <c:v>4.7321730000000004</c:v>
                </c:pt>
                <c:pt idx="5">
                  <c:v>4.7394040000000004</c:v>
                </c:pt>
                <c:pt idx="6">
                  <c:v>4.1826169999999996</c:v>
                </c:pt>
                <c:pt idx="7">
                  <c:v>4.0410959999999996</c:v>
                </c:pt>
                <c:pt idx="8">
                  <c:v>4.0534920000000003</c:v>
                </c:pt>
                <c:pt idx="9">
                  <c:v>3.9057729999999999</c:v>
                </c:pt>
                <c:pt idx="10">
                  <c:v>4.2580260000000001</c:v>
                </c:pt>
                <c:pt idx="11">
                  <c:v>3.5969060000000002</c:v>
                </c:pt>
                <c:pt idx="12">
                  <c:v>3.1077720000000002</c:v>
                </c:pt>
                <c:pt idx="13">
                  <c:v>2.9821740000000001</c:v>
                </c:pt>
                <c:pt idx="14">
                  <c:v>2.9385780000000001</c:v>
                </c:pt>
                <c:pt idx="15">
                  <c:v>2.7091799999999999</c:v>
                </c:pt>
                <c:pt idx="16">
                  <c:v>2.9572620000000001</c:v>
                </c:pt>
                <c:pt idx="17">
                  <c:v>2.8897919999999999</c:v>
                </c:pt>
                <c:pt idx="18">
                  <c:v>2.946882</c:v>
                </c:pt>
                <c:pt idx="19">
                  <c:v>2.8794119999999999</c:v>
                </c:pt>
                <c:pt idx="20">
                  <c:v>2.7610800000000002</c:v>
                </c:pt>
                <c:pt idx="21">
                  <c:v>2.4299580000000001</c:v>
                </c:pt>
                <c:pt idx="22">
                  <c:v>2.1725340000000002</c:v>
                </c:pt>
                <c:pt idx="23">
                  <c:v>2.0023019999999998</c:v>
                </c:pt>
                <c:pt idx="24">
                  <c:v>2.3674710000000001</c:v>
                </c:pt>
                <c:pt idx="25">
                  <c:v>2.0625930000000001</c:v>
                </c:pt>
                <c:pt idx="26">
                  <c:v>1.7929729999999999</c:v>
                </c:pt>
                <c:pt idx="27">
                  <c:v>1.9879290000000001</c:v>
                </c:pt>
                <c:pt idx="28">
                  <c:v>1.9931140000000001</c:v>
                </c:pt>
                <c:pt idx="29">
                  <c:v>2.6827190000000001</c:v>
                </c:pt>
                <c:pt idx="30">
                  <c:v>2.9264139999999998</c:v>
                </c:pt>
                <c:pt idx="31">
                  <c:v>2.9264139999999998</c:v>
                </c:pt>
                <c:pt idx="32">
                  <c:v>3.1027040000000001</c:v>
                </c:pt>
                <c:pt idx="33">
                  <c:v>3.0871490000000001</c:v>
                </c:pt>
                <c:pt idx="34">
                  <c:v>2.6422759999999998</c:v>
                </c:pt>
                <c:pt idx="35">
                  <c:v>3.7238669999999998</c:v>
                </c:pt>
                <c:pt idx="36">
                  <c:v>3.4262480000000002</c:v>
                </c:pt>
                <c:pt idx="37">
                  <c:v>2.9575239999999998</c:v>
                </c:pt>
                <c:pt idx="38">
                  <c:v>2.9865599999999999</c:v>
                </c:pt>
                <c:pt idx="39">
                  <c:v>3.2178110000000002</c:v>
                </c:pt>
                <c:pt idx="40">
                  <c:v>3.2665500000000001</c:v>
                </c:pt>
                <c:pt idx="41">
                  <c:v>3.0850749999999998</c:v>
                </c:pt>
                <c:pt idx="42">
                  <c:v>3.094408</c:v>
                </c:pt>
                <c:pt idx="43">
                  <c:v>3.0072999999999999</c:v>
                </c:pt>
                <c:pt idx="44">
                  <c:v>3.086112</c:v>
                </c:pt>
                <c:pt idx="45">
                  <c:v>2.9855230000000001</c:v>
                </c:pt>
                <c:pt idx="46">
                  <c:v>3.125518</c:v>
                </c:pt>
                <c:pt idx="47">
                  <c:v>2.9253770000000001</c:v>
                </c:pt>
                <c:pt idx="48">
                  <c:v>3.82653</c:v>
                </c:pt>
                <c:pt idx="49">
                  <c:v>2.7687900000000001</c:v>
                </c:pt>
                <c:pt idx="50">
                  <c:v>2.7926410000000002</c:v>
                </c:pt>
                <c:pt idx="51">
                  <c:v>2.8994520000000001</c:v>
                </c:pt>
                <c:pt idx="52">
                  <c:v>2.9036</c:v>
                </c:pt>
                <c:pt idx="53">
                  <c:v>3.0767790000000002</c:v>
                </c:pt>
                <c:pt idx="54">
                  <c:v>2.937821</c:v>
                </c:pt>
                <c:pt idx="55">
                  <c:v>3.0695199999999998</c:v>
                </c:pt>
                <c:pt idx="56">
                  <c:v>3.104778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accent5">
                  <a:lumMod val="50000"/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4.5376246666666669</c:v>
                </c:pt>
                <c:pt idx="2">
                  <c:v>4.5376246666666669</c:v>
                </c:pt>
                <c:pt idx="3">
                  <c:v>4.5376246666666669</c:v>
                </c:pt>
                <c:pt idx="4">
                  <c:v>4.5376246666666669</c:v>
                </c:pt>
                <c:pt idx="5">
                  <c:v>4.5376246666666669</c:v>
                </c:pt>
                <c:pt idx="6">
                  <c:v>4.5376246666666669</c:v>
                </c:pt>
                <c:pt idx="7">
                  <c:v>4.5376246666666669</c:v>
                </c:pt>
                <c:pt idx="8">
                  <c:v>4.5376246666666669</c:v>
                </c:pt>
                <c:pt idx="9">
                  <c:v>4.5376246666666669</c:v>
                </c:pt>
                <c:pt idx="10">
                  <c:v>4.5376246666666669</c:v>
                </c:pt>
                <c:pt idx="13">
                  <c:v>2.7314104999999995</c:v>
                </c:pt>
                <c:pt idx="14">
                  <c:v>2.7314104999999995</c:v>
                </c:pt>
                <c:pt idx="15">
                  <c:v>2.7314104999999995</c:v>
                </c:pt>
                <c:pt idx="16">
                  <c:v>2.7314104999999995</c:v>
                </c:pt>
                <c:pt idx="17">
                  <c:v>2.7314104999999995</c:v>
                </c:pt>
                <c:pt idx="18">
                  <c:v>2.7314104999999995</c:v>
                </c:pt>
                <c:pt idx="19">
                  <c:v>2.7314104999999995</c:v>
                </c:pt>
                <c:pt idx="20">
                  <c:v>2.7314104999999995</c:v>
                </c:pt>
                <c:pt idx="21">
                  <c:v>2.7314104999999995</c:v>
                </c:pt>
                <c:pt idx="22">
                  <c:v>2.7314104999999995</c:v>
                </c:pt>
                <c:pt idx="25">
                  <c:v>2.6079685833333328</c:v>
                </c:pt>
                <c:pt idx="26">
                  <c:v>2.6079685833333328</c:v>
                </c:pt>
                <c:pt idx="27">
                  <c:v>2.6079685833333328</c:v>
                </c:pt>
                <c:pt idx="28">
                  <c:v>2.6079685833333328</c:v>
                </c:pt>
                <c:pt idx="29">
                  <c:v>2.6079685833333328</c:v>
                </c:pt>
                <c:pt idx="30">
                  <c:v>2.6079685833333328</c:v>
                </c:pt>
                <c:pt idx="31">
                  <c:v>2.6079685833333328</c:v>
                </c:pt>
                <c:pt idx="32">
                  <c:v>2.6079685833333328</c:v>
                </c:pt>
                <c:pt idx="33">
                  <c:v>2.6079685833333328</c:v>
                </c:pt>
                <c:pt idx="34">
                  <c:v>2.6079685833333328</c:v>
                </c:pt>
                <c:pt idx="37">
                  <c:v>3.0970005</c:v>
                </c:pt>
                <c:pt idx="38">
                  <c:v>3.0970005</c:v>
                </c:pt>
                <c:pt idx="39">
                  <c:v>3.0970005</c:v>
                </c:pt>
                <c:pt idx="40">
                  <c:v>3.0970005</c:v>
                </c:pt>
                <c:pt idx="41">
                  <c:v>3.0970005</c:v>
                </c:pt>
                <c:pt idx="42">
                  <c:v>3.0970005</c:v>
                </c:pt>
                <c:pt idx="43">
                  <c:v>3.0970005</c:v>
                </c:pt>
                <c:pt idx="44">
                  <c:v>3.0970005</c:v>
                </c:pt>
                <c:pt idx="45">
                  <c:v>3.0970005</c:v>
                </c:pt>
                <c:pt idx="46">
                  <c:v>3.0970005</c:v>
                </c:pt>
                <c:pt idx="49">
                  <c:v>3.0995229166666665</c:v>
                </c:pt>
                <c:pt idx="50">
                  <c:v>3.0995229166666665</c:v>
                </c:pt>
                <c:pt idx="51">
                  <c:v>3.0995229166666665</c:v>
                </c:pt>
                <c:pt idx="52">
                  <c:v>3.0995229166666665</c:v>
                </c:pt>
                <c:pt idx="53">
                  <c:v>3.0995229166666665</c:v>
                </c:pt>
                <c:pt idx="54">
                  <c:v>3.0995229166666665</c:v>
                </c:pt>
                <c:pt idx="55">
                  <c:v>3.0995229166666665</c:v>
                </c:pt>
                <c:pt idx="56">
                  <c:v>3.0995229166666665</c:v>
                </c:pt>
                <c:pt idx="57">
                  <c:v>3.0995229166666665</c:v>
                </c:pt>
                <c:pt idx="58">
                  <c:v>3.0995229166666665</c:v>
                </c:pt>
                <c:pt idx="61">
                  <c:v>3.2326795000000002</c:v>
                </c:pt>
                <c:pt idx="62">
                  <c:v>3.2326795000000002</c:v>
                </c:pt>
                <c:pt idx="63">
                  <c:v>3.2326795000000002</c:v>
                </c:pt>
                <c:pt idx="64">
                  <c:v>3.2326795000000002</c:v>
                </c:pt>
                <c:pt idx="65">
                  <c:v>3.2326795000000002</c:v>
                </c:pt>
                <c:pt idx="66">
                  <c:v>3.2326795000000002</c:v>
                </c:pt>
                <c:pt idx="67">
                  <c:v>3.2326795000000002</c:v>
                </c:pt>
                <c:pt idx="68">
                  <c:v>3.2326795000000002</c:v>
                </c:pt>
                <c:pt idx="69">
                  <c:v>3.2326795000000002</c:v>
                </c:pt>
                <c:pt idx="70">
                  <c:v>3.2326795000000002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3.104778</c:v>
                </c:pt>
                <c:pt idx="57">
                  <c:v>3.1696900000000001</c:v>
                </c:pt>
                <c:pt idx="58">
                  <c:v>3.2435429999999998</c:v>
                </c:pt>
                <c:pt idx="59">
                  <c:v>3.4011309999999999</c:v>
                </c:pt>
                <c:pt idx="60">
                  <c:v>3.4264839999999999</c:v>
                </c:pt>
                <c:pt idx="61">
                  <c:v>3.396817</c:v>
                </c:pt>
                <c:pt idx="62">
                  <c:v>3.2573620000000001</c:v>
                </c:pt>
                <c:pt idx="63">
                  <c:v>3.1085639999999999</c:v>
                </c:pt>
                <c:pt idx="64">
                  <c:v>3.1239340000000002</c:v>
                </c:pt>
                <c:pt idx="65">
                  <c:v>3.134935</c:v>
                </c:pt>
                <c:pt idx="66">
                  <c:v>3.1343779999999999</c:v>
                </c:pt>
                <c:pt idx="67">
                  <c:v>3.1683479999999999</c:v>
                </c:pt>
                <c:pt idx="68">
                  <c:v>3.1999819999999999</c:v>
                </c:pt>
                <c:pt idx="69">
                  <c:v>3.2149670000000001</c:v>
                </c:pt>
                <c:pt idx="70">
                  <c:v>3.255687</c:v>
                </c:pt>
                <c:pt idx="71">
                  <c:v>3.3706960000000001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16.676069999999999</c:v>
                </c:pt>
                <c:pt idx="57">
                  <c:v>13.49954</c:v>
                </c:pt>
                <c:pt idx="58">
                  <c:v>10.94176</c:v>
                </c:pt>
                <c:pt idx="59">
                  <c:v>9.9326880000000006</c:v>
                </c:pt>
                <c:pt idx="60">
                  <c:v>9.6494979999999995</c:v>
                </c:pt>
                <c:pt idx="61">
                  <c:v>9.7405360000000005</c:v>
                </c:pt>
                <c:pt idx="62">
                  <c:v>9.9851349999999996</c:v>
                </c:pt>
                <c:pt idx="63">
                  <c:v>10.85604</c:v>
                </c:pt>
                <c:pt idx="64">
                  <c:v>12.86725</c:v>
                </c:pt>
                <c:pt idx="65">
                  <c:v>15.20185</c:v>
                </c:pt>
                <c:pt idx="66">
                  <c:v>16.6252</c:v>
                </c:pt>
                <c:pt idx="67">
                  <c:v>17.35342</c:v>
                </c:pt>
                <c:pt idx="68">
                  <c:v>16.36514</c:v>
                </c:pt>
                <c:pt idx="69">
                  <c:v>13.32166</c:v>
                </c:pt>
                <c:pt idx="70">
                  <c:v>10.83479</c:v>
                </c:pt>
                <c:pt idx="71">
                  <c:v>9.8988490000000002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8775088"/>
        <c:axId val="418775648"/>
      </c:lineChart>
      <c:catAx>
        <c:axId val="418775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7756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187756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1877508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90.144107833000007</c:v>
                </c:pt>
                <c:pt idx="1">
                  <c:v>91.238463440000004</c:v>
                </c:pt>
                <c:pt idx="2">
                  <c:v>91.893042554000004</c:v>
                </c:pt>
                <c:pt idx="3">
                  <c:v>91.919682836999996</c:v>
                </c:pt>
                <c:pt idx="4">
                  <c:v>92.271770778000004</c:v>
                </c:pt>
                <c:pt idx="5">
                  <c:v>92.923599746999997</c:v>
                </c:pt>
                <c:pt idx="6">
                  <c:v>94.216593716999995</c:v>
                </c:pt>
                <c:pt idx="7">
                  <c:v>95.805362162999998</c:v>
                </c:pt>
                <c:pt idx="8">
                  <c:v>95.285594016999994</c:v>
                </c:pt>
                <c:pt idx="9">
                  <c:v>96.357371155999999</c:v>
                </c:pt>
                <c:pt idx="10">
                  <c:v>97.278749595999997</c:v>
                </c:pt>
                <c:pt idx="11">
                  <c:v>97.443938594000002</c:v>
                </c:pt>
                <c:pt idx="12">
                  <c:v>96.873509811000005</c:v>
                </c:pt>
                <c:pt idx="13">
                  <c:v>96.224601829999997</c:v>
                </c:pt>
                <c:pt idx="14">
                  <c:v>96.820944549999993</c:v>
                </c:pt>
                <c:pt idx="15">
                  <c:v>98.195901148000004</c:v>
                </c:pt>
                <c:pt idx="16">
                  <c:v>96.845038998000007</c:v>
                </c:pt>
                <c:pt idx="17">
                  <c:v>97.114840408999996</c:v>
                </c:pt>
                <c:pt idx="18">
                  <c:v>98.159413964999999</c:v>
                </c:pt>
                <c:pt idx="19">
                  <c:v>98.706335758999998</c:v>
                </c:pt>
                <c:pt idx="20">
                  <c:v>98.736586693999996</c:v>
                </c:pt>
                <c:pt idx="21">
                  <c:v>99.179492445999998</c:v>
                </c:pt>
                <c:pt idx="22">
                  <c:v>100.52978840999999</c:v>
                </c:pt>
                <c:pt idx="23">
                  <c:v>101.01385195</c:v>
                </c:pt>
                <c:pt idx="24">
                  <c:v>100.8448946</c:v>
                </c:pt>
                <c:pt idx="25">
                  <c:v>101.75221132999999</c:v>
                </c:pt>
                <c:pt idx="26">
                  <c:v>102.17673674</c:v>
                </c:pt>
                <c:pt idx="27">
                  <c:v>102.56889298999999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91.345239988000003</c:v>
                </c:pt>
                <c:pt idx="1">
                  <c:v>91.564569216999999</c:v>
                </c:pt>
                <c:pt idx="2">
                  <c:v>92.638353899999998</c:v>
                </c:pt>
                <c:pt idx="3">
                  <c:v>93.104878955999993</c:v>
                </c:pt>
                <c:pt idx="4">
                  <c:v>92.676207883999993</c:v>
                </c:pt>
                <c:pt idx="5">
                  <c:v>93.000763140999993</c:v>
                </c:pt>
                <c:pt idx="6">
                  <c:v>94.084448502000001</c:v>
                </c:pt>
                <c:pt idx="7">
                  <c:v>94.613891115000001</c:v>
                </c:pt>
                <c:pt idx="8">
                  <c:v>94.138196311000002</c:v>
                </c:pt>
                <c:pt idx="9">
                  <c:v>94.939947489000005</c:v>
                </c:pt>
                <c:pt idx="10">
                  <c:v>96.613265988999999</c:v>
                </c:pt>
                <c:pt idx="11">
                  <c:v>96.05249628</c:v>
                </c:pt>
                <c:pt idx="12">
                  <c:v>96.289522403999996</c:v>
                </c:pt>
                <c:pt idx="13">
                  <c:v>96.550568780999996</c:v>
                </c:pt>
                <c:pt idx="14">
                  <c:v>97.547009097</c:v>
                </c:pt>
                <c:pt idx="15">
                  <c:v>97.507336539999997</c:v>
                </c:pt>
                <c:pt idx="16">
                  <c:v>97.102415304000004</c:v>
                </c:pt>
                <c:pt idx="17">
                  <c:v>98.579994491999997</c:v>
                </c:pt>
                <c:pt idx="18">
                  <c:v>99.076024724999996</c:v>
                </c:pt>
                <c:pt idx="19">
                  <c:v>99.423383525999995</c:v>
                </c:pt>
                <c:pt idx="20">
                  <c:v>99.247121422000006</c:v>
                </c:pt>
                <c:pt idx="21">
                  <c:v>99.457604777</c:v>
                </c:pt>
                <c:pt idx="22">
                  <c:v>100.60919604</c:v>
                </c:pt>
                <c:pt idx="23">
                  <c:v>100.94886484</c:v>
                </c:pt>
                <c:pt idx="24">
                  <c:v>100.48377348</c:v>
                </c:pt>
                <c:pt idx="25">
                  <c:v>101.07067118000001</c:v>
                </c:pt>
                <c:pt idx="26">
                  <c:v>102.31933984</c:v>
                </c:pt>
                <c:pt idx="27">
                  <c:v>102.34964871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8780128"/>
        <c:axId val="418780688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80128"/>
        <c:axId val="418780688"/>
      </c:scatterChart>
      <c:catAx>
        <c:axId val="41878012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418780688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418780688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1878012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-1.2011321544</c:v>
                </c:pt>
                <c:pt idx="1">
                  <c:v>-0.32610577747000002</c:v>
                </c:pt>
                <c:pt idx="2">
                  <c:v>-0.74531134533999999</c:v>
                </c:pt>
                <c:pt idx="3">
                  <c:v>-1.1851961191</c:v>
                </c:pt>
                <c:pt idx="4">
                  <c:v>-0.40443710652999998</c:v>
                </c:pt>
                <c:pt idx="5">
                  <c:v>-7.7163394009000005E-2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-0.32596695095</c:v>
                </c:pt>
                <c:pt idx="14">
                  <c:v>-0.72606454731000003</c:v>
                </c:pt>
                <c:pt idx="15">
                  <c:v>0</c:v>
                </c:pt>
                <c:pt idx="16">
                  <c:v>-0.25737630577999998</c:v>
                </c:pt>
                <c:pt idx="17">
                  <c:v>-1.4651540825</c:v>
                </c:pt>
                <c:pt idx="18">
                  <c:v>-0.91661075967000005</c:v>
                </c:pt>
                <c:pt idx="19">
                  <c:v>-0.71704776641000001</c:v>
                </c:pt>
                <c:pt idx="20">
                  <c:v>-0.51053472767999997</c:v>
                </c:pt>
                <c:pt idx="21">
                  <c:v>-0.27811233097999999</c:v>
                </c:pt>
                <c:pt idx="22">
                  <c:v>-7.9407634818999998E-2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-0.14260310608000001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0.13214521577999999</c:v>
                </c:pt>
                <c:pt idx="7">
                  <c:v>1.1914710476000001</c:v>
                </c:pt>
                <c:pt idx="8">
                  <c:v>1.1473977067000001</c:v>
                </c:pt>
                <c:pt idx="9">
                  <c:v>1.4174236672</c:v>
                </c:pt>
                <c:pt idx="10">
                  <c:v>0.66548360686999997</c:v>
                </c:pt>
                <c:pt idx="11">
                  <c:v>1.3914423138000001</c:v>
                </c:pt>
                <c:pt idx="12">
                  <c:v>0.58398740645000002</c:v>
                </c:pt>
                <c:pt idx="13">
                  <c:v>0</c:v>
                </c:pt>
                <c:pt idx="14">
                  <c:v>0</c:v>
                </c:pt>
                <c:pt idx="15">
                  <c:v>0.68856460809999998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6.4987110892999994E-2</c:v>
                </c:pt>
                <c:pt idx="24">
                  <c:v>0.3611211151</c:v>
                </c:pt>
                <c:pt idx="25">
                  <c:v>0.68154015526</c:v>
                </c:pt>
                <c:pt idx="26">
                  <c:v>0</c:v>
                </c:pt>
                <c:pt idx="27">
                  <c:v>0.21924427704999999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20105568"/>
        <c:axId val="42010612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0105568"/>
        <c:axId val="420106128"/>
      </c:scatterChart>
      <c:catAx>
        <c:axId val="4201055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20106128"/>
        <c:crosses val="autoZero"/>
        <c:auto val="1"/>
        <c:lblAlgn val="ctr"/>
        <c:lblOffset val="100"/>
        <c:noMultiLvlLbl val="0"/>
      </c:catAx>
      <c:valAx>
        <c:axId val="420106128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0105568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0.93</c:v>
                </c:pt>
                <c:pt idx="1">
                  <c:v>0.94</c:v>
                </c:pt>
                <c:pt idx="2">
                  <c:v>0.98</c:v>
                </c:pt>
                <c:pt idx="3">
                  <c:v>0.97</c:v>
                </c:pt>
                <c:pt idx="4">
                  <c:v>1.0149999999999999</c:v>
                </c:pt>
                <c:pt idx="5">
                  <c:v>0.96</c:v>
                </c:pt>
                <c:pt idx="6">
                  <c:v>0.99</c:v>
                </c:pt>
                <c:pt idx="7">
                  <c:v>1.05</c:v>
                </c:pt>
                <c:pt idx="8">
                  <c:v>0.99</c:v>
                </c:pt>
                <c:pt idx="9">
                  <c:v>0.75</c:v>
                </c:pt>
                <c:pt idx="10">
                  <c:v>0.71499999999999997</c:v>
                </c:pt>
                <c:pt idx="11">
                  <c:v>0.69</c:v>
                </c:pt>
                <c:pt idx="12">
                  <c:v>0.622</c:v>
                </c:pt>
                <c:pt idx="13">
                  <c:v>0.61</c:v>
                </c:pt>
                <c:pt idx="14">
                  <c:v>0.71</c:v>
                </c:pt>
                <c:pt idx="15">
                  <c:v>0.76500000000000001</c:v>
                </c:pt>
                <c:pt idx="16">
                  <c:v>0.52</c:v>
                </c:pt>
                <c:pt idx="17">
                  <c:v>0.45</c:v>
                </c:pt>
                <c:pt idx="18">
                  <c:v>0.29499999999999998</c:v>
                </c:pt>
                <c:pt idx="19">
                  <c:v>0.41</c:v>
                </c:pt>
                <c:pt idx="20">
                  <c:v>0.375</c:v>
                </c:pt>
                <c:pt idx="21">
                  <c:v>0.34</c:v>
                </c:pt>
                <c:pt idx="22">
                  <c:v>0.32</c:v>
                </c:pt>
                <c:pt idx="23">
                  <c:v>0.38</c:v>
                </c:pt>
                <c:pt idx="24">
                  <c:v>0.28499999999999998</c:v>
                </c:pt>
                <c:pt idx="25">
                  <c:v>0.31</c:v>
                </c:pt>
                <c:pt idx="26">
                  <c:v>0.315</c:v>
                </c:pt>
                <c:pt idx="27">
                  <c:v>0.29499999999999998</c:v>
                </c:pt>
                <c:pt idx="28">
                  <c:v>0.31</c:v>
                </c:pt>
                <c:pt idx="29">
                  <c:v>0.55000000000000004</c:v>
                </c:pt>
                <c:pt idx="30">
                  <c:v>0.63</c:v>
                </c:pt>
                <c:pt idx="31">
                  <c:v>0.31</c:v>
                </c:pt>
                <c:pt idx="32">
                  <c:v>0.22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0.34200000000000003</c:v>
                </c:pt>
                <c:pt idx="1">
                  <c:v>0.40400000000000003</c:v>
                </c:pt>
                <c:pt idx="2">
                  <c:v>0.48262877811999999</c:v>
                </c:pt>
                <c:pt idx="3">
                  <c:v>0.5</c:v>
                </c:pt>
                <c:pt idx="4">
                  <c:v>0.75020836544000002</c:v>
                </c:pt>
                <c:pt idx="5">
                  <c:v>0.61901628178000001</c:v>
                </c:pt>
                <c:pt idx="6">
                  <c:v>0.71783611896999999</c:v>
                </c:pt>
                <c:pt idx="7">
                  <c:v>0.67666775777999999</c:v>
                </c:pt>
                <c:pt idx="8">
                  <c:v>0.64551108020000003</c:v>
                </c:pt>
                <c:pt idx="9">
                  <c:v>0.59936596939999998</c:v>
                </c:pt>
                <c:pt idx="10">
                  <c:v>0.56323230970000004</c:v>
                </c:pt>
                <c:pt idx="11">
                  <c:v>0.57710998661000001</c:v>
                </c:pt>
                <c:pt idx="12">
                  <c:v>0.55275446702999997</c:v>
                </c:pt>
                <c:pt idx="13">
                  <c:v>0.51132692235999999</c:v>
                </c:pt>
                <c:pt idx="14">
                  <c:v>0.40491365314</c:v>
                </c:pt>
                <c:pt idx="15">
                  <c:v>0.36951451661000001</c:v>
                </c:pt>
                <c:pt idx="16">
                  <c:v>0.36012937144000001</c:v>
                </c:pt>
                <c:pt idx="17">
                  <c:v>0.28975807773000001</c:v>
                </c:pt>
                <c:pt idx="18">
                  <c:v>0.25340049695</c:v>
                </c:pt>
                <c:pt idx="19">
                  <c:v>0.22705649198</c:v>
                </c:pt>
                <c:pt idx="20">
                  <c:v>0.2</c:v>
                </c:pt>
                <c:pt idx="21">
                  <c:v>0.20499999999999999</c:v>
                </c:pt>
                <c:pt idx="22">
                  <c:v>0.16500000000000001</c:v>
                </c:pt>
                <c:pt idx="23">
                  <c:v>0.14000000000000001</c:v>
                </c:pt>
                <c:pt idx="24">
                  <c:v>0.14000000000000001</c:v>
                </c:pt>
                <c:pt idx="25">
                  <c:v>0.14000000000000001</c:v>
                </c:pt>
                <c:pt idx="26">
                  <c:v>0.17</c:v>
                </c:pt>
                <c:pt idx="27">
                  <c:v>0.17</c:v>
                </c:pt>
                <c:pt idx="28">
                  <c:v>0.35</c:v>
                </c:pt>
                <c:pt idx="29">
                  <c:v>0.42</c:v>
                </c:pt>
                <c:pt idx="30">
                  <c:v>0.37</c:v>
                </c:pt>
                <c:pt idx="31">
                  <c:v>0.3</c:v>
                </c:pt>
                <c:pt idx="32">
                  <c:v>0.2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0.109</c:v>
                </c:pt>
                <c:pt idx="1">
                  <c:v>0.309</c:v>
                </c:pt>
                <c:pt idx="2">
                  <c:v>0.28899999999999998</c:v>
                </c:pt>
                <c:pt idx="3">
                  <c:v>0.24399999999999999</c:v>
                </c:pt>
                <c:pt idx="4">
                  <c:v>0.31900000000000001</c:v>
                </c:pt>
                <c:pt idx="5">
                  <c:v>0.21</c:v>
                </c:pt>
                <c:pt idx="6">
                  <c:v>0.11</c:v>
                </c:pt>
                <c:pt idx="7">
                  <c:v>0.18</c:v>
                </c:pt>
                <c:pt idx="8">
                  <c:v>0.158</c:v>
                </c:pt>
                <c:pt idx="9">
                  <c:v>0.13800000000000001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0.16</c:v>
                </c:pt>
                <c:pt idx="14">
                  <c:v>0.223</c:v>
                </c:pt>
                <c:pt idx="15">
                  <c:v>0.26</c:v>
                </c:pt>
                <c:pt idx="16">
                  <c:v>0.16</c:v>
                </c:pt>
                <c:pt idx="17">
                  <c:v>0.13</c:v>
                </c:pt>
                <c:pt idx="18">
                  <c:v>0.1</c:v>
                </c:pt>
                <c:pt idx="19">
                  <c:v>0.1</c:v>
                </c:pt>
                <c:pt idx="20">
                  <c:v>0.05</c:v>
                </c:pt>
                <c:pt idx="21">
                  <c:v>0.18</c:v>
                </c:pt>
                <c:pt idx="22">
                  <c:v>0.22</c:v>
                </c:pt>
                <c:pt idx="23">
                  <c:v>0.17</c:v>
                </c:pt>
                <c:pt idx="24">
                  <c:v>0.23</c:v>
                </c:pt>
                <c:pt idx="25">
                  <c:v>0.28000000000000003</c:v>
                </c:pt>
                <c:pt idx="26">
                  <c:v>0.25</c:v>
                </c:pt>
                <c:pt idx="27">
                  <c:v>0.27</c:v>
                </c:pt>
                <c:pt idx="28">
                  <c:v>0.23</c:v>
                </c:pt>
                <c:pt idx="29">
                  <c:v>0.18</c:v>
                </c:pt>
                <c:pt idx="30">
                  <c:v>0.17</c:v>
                </c:pt>
                <c:pt idx="31">
                  <c:v>0.14000000000000001</c:v>
                </c:pt>
                <c:pt idx="32">
                  <c:v>0.14000000000000001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0.48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0.26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0.02</c:v>
                </c:pt>
                <c:pt idx="30">
                  <c:v>7.8E-2</c:v>
                </c:pt>
                <c:pt idx="31">
                  <c:v>0.28000000000000003</c:v>
                </c:pt>
                <c:pt idx="32">
                  <c:v>0.4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2.5000000000000001E-2</c:v>
                </c:pt>
                <c:pt idx="1">
                  <c:v>0.05</c:v>
                </c:pt>
                <c:pt idx="2">
                  <c:v>0.05</c:v>
                </c:pt>
                <c:pt idx="3">
                  <c:v>0</c:v>
                </c:pt>
                <c:pt idx="4">
                  <c:v>0.75</c:v>
                </c:pt>
                <c:pt idx="5">
                  <c:v>0.4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0.192</c:v>
                </c:pt>
                <c:pt idx="15">
                  <c:v>0.42499999999999999</c:v>
                </c:pt>
                <c:pt idx="16">
                  <c:v>0.36499999999999999</c:v>
                </c:pt>
                <c:pt idx="17">
                  <c:v>0.29499999999999998</c:v>
                </c:pt>
                <c:pt idx="18">
                  <c:v>0.22</c:v>
                </c:pt>
                <c:pt idx="19">
                  <c:v>0.13</c:v>
                </c:pt>
                <c:pt idx="20">
                  <c:v>0.17499999999999999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0.1</c:v>
                </c:pt>
                <c:pt idx="25">
                  <c:v>0.17</c:v>
                </c:pt>
                <c:pt idx="26">
                  <c:v>0.249</c:v>
                </c:pt>
                <c:pt idx="27">
                  <c:v>0</c:v>
                </c:pt>
                <c:pt idx="28">
                  <c:v>0</c:v>
                </c:pt>
                <c:pt idx="29">
                  <c:v>0.11700000000000001</c:v>
                </c:pt>
                <c:pt idx="30">
                  <c:v>0.42499999999999999</c:v>
                </c:pt>
                <c:pt idx="31">
                  <c:v>0.42499999999999999</c:v>
                </c:pt>
                <c:pt idx="32">
                  <c:v>7.0000000000000007E-2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7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5.0000000000000001E-3</c:v>
                </c:pt>
                <c:pt idx="5">
                  <c:v>0.05</c:v>
                </c:pt>
                <c:pt idx="6">
                  <c:v>7.0000000000000007E-2</c:v>
                </c:pt>
                <c:pt idx="7">
                  <c:v>2.8200838709999999E-2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0.27700000000000002</c:v>
                </c:pt>
                <c:pt idx="20">
                  <c:v>1.6E-2</c:v>
                </c:pt>
                <c:pt idx="21">
                  <c:v>0.27100000000000002</c:v>
                </c:pt>
                <c:pt idx="22">
                  <c:v>0</c:v>
                </c:pt>
                <c:pt idx="23">
                  <c:v>0.03</c:v>
                </c:pt>
                <c:pt idx="24">
                  <c:v>4.9000000000000002E-2</c:v>
                </c:pt>
                <c:pt idx="25">
                  <c:v>4.9000000000000002E-2</c:v>
                </c:pt>
                <c:pt idx="26">
                  <c:v>4.9000000000000002E-2</c:v>
                </c:pt>
                <c:pt idx="27">
                  <c:v>0.13600000000000001</c:v>
                </c:pt>
                <c:pt idx="28">
                  <c:v>0.115</c:v>
                </c:pt>
                <c:pt idx="29">
                  <c:v>6.4000000000000001E-2</c:v>
                </c:pt>
                <c:pt idx="30">
                  <c:v>0</c:v>
                </c:pt>
                <c:pt idx="31">
                  <c:v>1.2E-2</c:v>
                </c:pt>
                <c:pt idx="32">
                  <c:v>0.03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8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0.34499999999999997</c:v>
                </c:pt>
                <c:pt idx="1">
                  <c:v>0.32750000000000001</c:v>
                </c:pt>
                <c:pt idx="2">
                  <c:v>0.34400000000000003</c:v>
                </c:pt>
                <c:pt idx="3">
                  <c:v>0.374</c:v>
                </c:pt>
                <c:pt idx="4">
                  <c:v>0.33399999999999996</c:v>
                </c:pt>
                <c:pt idx="5">
                  <c:v>0.34400000000000003</c:v>
                </c:pt>
                <c:pt idx="6">
                  <c:v>0.33500000000000002</c:v>
                </c:pt>
                <c:pt idx="7">
                  <c:v>0.32893548386999999</c:v>
                </c:pt>
                <c:pt idx="8">
                  <c:v>0.437</c:v>
                </c:pt>
                <c:pt idx="9">
                  <c:v>0.32500000000000001</c:v>
                </c:pt>
                <c:pt idx="10">
                  <c:v>0.375</c:v>
                </c:pt>
                <c:pt idx="11">
                  <c:v>0.33500000000000002</c:v>
                </c:pt>
                <c:pt idx="12">
                  <c:v>0.43887096774000001</c:v>
                </c:pt>
                <c:pt idx="13">
                  <c:v>0.33714285713999997</c:v>
                </c:pt>
                <c:pt idx="14">
                  <c:v>0.315</c:v>
                </c:pt>
                <c:pt idx="15">
                  <c:v>0.32633333332999998</c:v>
                </c:pt>
                <c:pt idx="16">
                  <c:v>0.31500000000000006</c:v>
                </c:pt>
                <c:pt idx="17">
                  <c:v>0.30833333333000007</c:v>
                </c:pt>
                <c:pt idx="18">
                  <c:v>0.32241935484000006</c:v>
                </c:pt>
                <c:pt idx="19">
                  <c:v>0.30699999999999994</c:v>
                </c:pt>
                <c:pt idx="20">
                  <c:v>0.442</c:v>
                </c:pt>
                <c:pt idx="21">
                  <c:v>0.34532258064999999</c:v>
                </c:pt>
                <c:pt idx="22">
                  <c:v>0.35499999999999998</c:v>
                </c:pt>
                <c:pt idx="23">
                  <c:v>0.61798387096999996</c:v>
                </c:pt>
                <c:pt idx="24">
                  <c:v>0.29677419354999995</c:v>
                </c:pt>
                <c:pt idx="25">
                  <c:v>0.33112499999999995</c:v>
                </c:pt>
                <c:pt idx="26">
                  <c:v>0.28550000000000003</c:v>
                </c:pt>
                <c:pt idx="27">
                  <c:v>0.26550000000000001</c:v>
                </c:pt>
                <c:pt idx="28">
                  <c:v>0.2555</c:v>
                </c:pt>
                <c:pt idx="29">
                  <c:v>0.2555</c:v>
                </c:pt>
                <c:pt idx="30">
                  <c:v>0.26548387096999998</c:v>
                </c:pt>
                <c:pt idx="31">
                  <c:v>0.26094354838999995</c:v>
                </c:pt>
                <c:pt idx="32">
                  <c:v>0.28400000000000003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420114528"/>
        <c:axId val="420115088"/>
      </c:barChart>
      <c:dateAx>
        <c:axId val="42011452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011508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201150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2011452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1.0879857179999988</c:v>
                </c:pt>
                <c:pt idx="1">
                  <c:v>1.1610928750000014</c:v>
                </c:pt>
                <c:pt idx="2">
                  <c:v>1.1729196129999977</c:v>
                </c:pt>
                <c:pt idx="3">
                  <c:v>1.1305295659999999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0.44420180000000187</c:v>
                </c:pt>
                <c:pt idx="1">
                  <c:v>0.41553992800000117</c:v>
                </c:pt>
                <c:pt idx="2">
                  <c:v>0.34566156100000001</c:v>
                </c:pt>
                <c:pt idx="3">
                  <c:v>0.36068433399999833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041712"/>
        <c:axId val="421042272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1.5321875190000043</c:v>
                </c:pt>
                <c:pt idx="1">
                  <c:v>1.5766328019999918</c:v>
                </c:pt>
                <c:pt idx="2">
                  <c:v>1.5185811740000048</c:v>
                </c:pt>
                <c:pt idx="3">
                  <c:v>1.4912139000000053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041712"/>
        <c:axId val="421042272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043392"/>
        <c:axId val="421042832"/>
      </c:scatterChart>
      <c:catAx>
        <c:axId val="4210417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042272"/>
        <c:crosses val="autoZero"/>
        <c:auto val="1"/>
        <c:lblAlgn val="ctr"/>
        <c:lblOffset val="100"/>
        <c:tickLblSkip val="1"/>
        <c:noMultiLvlLbl val="0"/>
      </c:catAx>
      <c:valAx>
        <c:axId val="421042272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041712"/>
        <c:crosses val="autoZero"/>
        <c:crossBetween val="between"/>
        <c:majorUnit val="0.5"/>
        <c:minorUnit val="0.5"/>
      </c:valAx>
      <c:valAx>
        <c:axId val="42104283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1043392"/>
        <c:crosses val="max"/>
        <c:crossBetween val="midCat"/>
      </c:valAx>
      <c:valAx>
        <c:axId val="421043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1042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93.362959560999997</c:v>
                </c:pt>
                <c:pt idx="1">
                  <c:v>98.412139135999993</c:v>
                </c:pt>
                <c:pt idx="2">
                  <c:v>97.230411531000001</c:v>
                </c:pt>
                <c:pt idx="3">
                  <c:v>96.363740542000002</c:v>
                </c:pt>
                <c:pt idx="4">
                  <c:v>96.212355376999994</c:v>
                </c:pt>
                <c:pt idx="5">
                  <c:v>97.086884205000004</c:v>
                </c:pt>
                <c:pt idx="6">
                  <c:v>96.164739385000004</c:v>
                </c:pt>
                <c:pt idx="7">
                  <c:v>99.159250213000007</c:v>
                </c:pt>
                <c:pt idx="8">
                  <c:v>97.309371980999998</c:v>
                </c:pt>
                <c:pt idx="9">
                  <c:v>95.768379053000004</c:v>
                </c:pt>
                <c:pt idx="10">
                  <c:v>97.494286774000003</c:v>
                </c:pt>
                <c:pt idx="11">
                  <c:v>99.258922834000003</c:v>
                </c:pt>
                <c:pt idx="12">
                  <c:v>95.539403695999994</c:v>
                </c:pt>
                <c:pt idx="13">
                  <c:v>97.21194955</c:v>
                </c:pt>
                <c:pt idx="14">
                  <c:v>98.566492753999995</c:v>
                </c:pt>
                <c:pt idx="15">
                  <c:v>96.384510332000005</c:v>
                </c:pt>
                <c:pt idx="16">
                  <c:v>98.940847461999994</c:v>
                </c:pt>
                <c:pt idx="17">
                  <c:v>100.40259725</c:v>
                </c:pt>
                <c:pt idx="18">
                  <c:v>98.589183187000003</c:v>
                </c:pt>
                <c:pt idx="19">
                  <c:v>99.048041053000006</c:v>
                </c:pt>
                <c:pt idx="20">
                  <c:v>99.608010774999997</c:v>
                </c:pt>
                <c:pt idx="21">
                  <c:v>98.342206992000001</c:v>
                </c:pt>
                <c:pt idx="22">
                  <c:v>100.89185467</c:v>
                </c:pt>
                <c:pt idx="23">
                  <c:v>99.083458949999994</c:v>
                </c:pt>
                <c:pt idx="24">
                  <c:v>98.057436296000006</c:v>
                </c:pt>
                <c:pt idx="25">
                  <c:v>99.974527155999994</c:v>
                </c:pt>
                <c:pt idx="26">
                  <c:v>99.779794916</c:v>
                </c:pt>
                <c:pt idx="27">
                  <c:v>98.730633681</c:v>
                </c:pt>
                <c:pt idx="28">
                  <c:v>99.047568646000002</c:v>
                </c:pt>
                <c:pt idx="29">
                  <c:v>100.60827988</c:v>
                </c:pt>
                <c:pt idx="30">
                  <c:v>100.63264126</c:v>
                </c:pt>
                <c:pt idx="31">
                  <c:v>100.5357999</c:v>
                </c:pt>
                <c:pt idx="32">
                  <c:v>100.66081199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100.66081199</c:v>
                </c:pt>
                <c:pt idx="33">
                  <c:v>100.21900479</c:v>
                </c:pt>
                <c:pt idx="34">
                  <c:v>100.70949114</c:v>
                </c:pt>
                <c:pt idx="35">
                  <c:v>101.91037685000001</c:v>
                </c:pt>
                <c:pt idx="36">
                  <c:v>98.86804506</c:v>
                </c:pt>
                <c:pt idx="37">
                  <c:v>101.83863997</c:v>
                </c:pt>
                <c:pt idx="38">
                  <c:v>100.87575153</c:v>
                </c:pt>
                <c:pt idx="39">
                  <c:v>100.45931072</c:v>
                </c:pt>
                <c:pt idx="40">
                  <c:v>100.66700977000001</c:v>
                </c:pt>
                <c:pt idx="41">
                  <c:v>102.09914842000001</c:v>
                </c:pt>
                <c:pt idx="42">
                  <c:v>102.34113130999999</c:v>
                </c:pt>
                <c:pt idx="43">
                  <c:v>102.03567796</c:v>
                </c:pt>
                <c:pt idx="44">
                  <c:v>102.58993928</c:v>
                </c:pt>
                <c:pt idx="45">
                  <c:v>101.55164895999999</c:v>
                </c:pt>
                <c:pt idx="46">
                  <c:v>102.00816340999999</c:v>
                </c:pt>
                <c:pt idx="47">
                  <c:v>103.47811811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96.985286716000005</c:v>
                </c:pt>
                <c:pt idx="2">
                  <c:v>96.985286716000005</c:v>
                </c:pt>
                <c:pt idx="3">
                  <c:v>96.985286716000005</c:v>
                </c:pt>
                <c:pt idx="4">
                  <c:v>96.985286716000005</c:v>
                </c:pt>
                <c:pt idx="5">
                  <c:v>96.985286716000005</c:v>
                </c:pt>
                <c:pt idx="6">
                  <c:v>96.985286716000005</c:v>
                </c:pt>
                <c:pt idx="7">
                  <c:v>96.985286716000005</c:v>
                </c:pt>
                <c:pt idx="8">
                  <c:v>96.985286716000005</c:v>
                </c:pt>
                <c:pt idx="9">
                  <c:v>96.985286716000005</c:v>
                </c:pt>
                <c:pt idx="10">
                  <c:v>96.985286716000005</c:v>
                </c:pt>
                <c:pt idx="13">
                  <c:v>98.550713055916674</c:v>
                </c:pt>
                <c:pt idx="14">
                  <c:v>98.550713055916674</c:v>
                </c:pt>
                <c:pt idx="15">
                  <c:v>98.550713055916674</c:v>
                </c:pt>
                <c:pt idx="16">
                  <c:v>98.550713055916674</c:v>
                </c:pt>
                <c:pt idx="17">
                  <c:v>98.550713055916674</c:v>
                </c:pt>
                <c:pt idx="18">
                  <c:v>98.550713055916674</c:v>
                </c:pt>
                <c:pt idx="19">
                  <c:v>98.550713055916674</c:v>
                </c:pt>
                <c:pt idx="20">
                  <c:v>98.550713055916674</c:v>
                </c:pt>
                <c:pt idx="21">
                  <c:v>98.550713055916674</c:v>
                </c:pt>
                <c:pt idx="22">
                  <c:v>98.550713055916674</c:v>
                </c:pt>
                <c:pt idx="25">
                  <c:v>100.07219720874998</c:v>
                </c:pt>
                <c:pt idx="26">
                  <c:v>100.07219720874998</c:v>
                </c:pt>
                <c:pt idx="27">
                  <c:v>100.07219720874998</c:v>
                </c:pt>
                <c:pt idx="28">
                  <c:v>100.07219720874998</c:v>
                </c:pt>
                <c:pt idx="29">
                  <c:v>100.07219720874998</c:v>
                </c:pt>
                <c:pt idx="30">
                  <c:v>100.07219720874998</c:v>
                </c:pt>
                <c:pt idx="31">
                  <c:v>100.07219720874998</c:v>
                </c:pt>
                <c:pt idx="32">
                  <c:v>100.07219720874998</c:v>
                </c:pt>
                <c:pt idx="33">
                  <c:v>100.07219720874998</c:v>
                </c:pt>
                <c:pt idx="34">
                  <c:v>100.07219720874998</c:v>
                </c:pt>
                <c:pt idx="37">
                  <c:v>101.56771537499999</c:v>
                </c:pt>
                <c:pt idx="38">
                  <c:v>101.56771537499999</c:v>
                </c:pt>
                <c:pt idx="39">
                  <c:v>101.56771537499999</c:v>
                </c:pt>
                <c:pt idx="40">
                  <c:v>101.56771537499999</c:v>
                </c:pt>
                <c:pt idx="41">
                  <c:v>101.56771537499999</c:v>
                </c:pt>
                <c:pt idx="42">
                  <c:v>101.56771537499999</c:v>
                </c:pt>
                <c:pt idx="43">
                  <c:v>101.56771537499999</c:v>
                </c:pt>
                <c:pt idx="44">
                  <c:v>101.56771537499999</c:v>
                </c:pt>
                <c:pt idx="45">
                  <c:v>101.56771537499999</c:v>
                </c:pt>
                <c:pt idx="46">
                  <c:v>101.56771537499999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1047312"/>
        <c:axId val="421047872"/>
      </c:lineChart>
      <c:catAx>
        <c:axId val="42104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0478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1047872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047312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0.15373175899999936</c:v>
                </c:pt>
                <c:pt idx="1">
                  <c:v>0.27048184300000244</c:v>
                </c:pt>
                <c:pt idx="2">
                  <c:v>0.45615752499999829</c:v>
                </c:pt>
                <c:pt idx="3">
                  <c:v>0.22993545299999951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0.29047004100000251</c:v>
                </c:pt>
                <c:pt idx="1">
                  <c:v>0.14505808499999873</c:v>
                </c:pt>
                <c:pt idx="2">
                  <c:v>-0.11049596399999828</c:v>
                </c:pt>
                <c:pt idx="3">
                  <c:v>0.13074888099999882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0.48394673600000004</c:v>
                </c:pt>
                <c:pt idx="1">
                  <c:v>0.5</c:v>
                </c:pt>
                <c:pt idx="2">
                  <c:v>0.50999999999999979</c:v>
                </c:pt>
                <c:pt idx="3">
                  <c:v>0.47000000000000064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0.32192076499999978</c:v>
                </c:pt>
                <c:pt idx="1">
                  <c:v>9.0369645900000073E-2</c:v>
                </c:pt>
                <c:pt idx="2">
                  <c:v>0.23737808220000023</c:v>
                </c:pt>
                <c:pt idx="3">
                  <c:v>0.2503315069999994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-1.4393769100001563E-2</c:v>
                </c:pt>
                <c:pt idx="1">
                  <c:v>0.12731462350000022</c:v>
                </c:pt>
                <c:pt idx="2">
                  <c:v>6.217265280000106E-2</c:v>
                </c:pt>
                <c:pt idx="3">
                  <c:v>6.4971283200000229E-2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0.29651198610000407</c:v>
                </c:pt>
                <c:pt idx="1">
                  <c:v>0.44340860559999484</c:v>
                </c:pt>
                <c:pt idx="2">
                  <c:v>0.36336887800000284</c:v>
                </c:pt>
                <c:pt idx="3">
                  <c:v>0.34522677579999694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055152"/>
        <c:axId val="421055712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1.5321875190000043</c:v>
                </c:pt>
                <c:pt idx="1">
                  <c:v>1.5766328019999918</c:v>
                </c:pt>
                <c:pt idx="2">
                  <c:v>1.5185811740000048</c:v>
                </c:pt>
                <c:pt idx="3">
                  <c:v>1.4912139000000053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055152"/>
        <c:axId val="421055712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056832"/>
        <c:axId val="421056272"/>
      </c:scatterChart>
      <c:catAx>
        <c:axId val="4210551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055712"/>
        <c:crosses val="autoZero"/>
        <c:auto val="1"/>
        <c:lblAlgn val="ctr"/>
        <c:lblOffset val="100"/>
        <c:noMultiLvlLbl val="0"/>
      </c:catAx>
      <c:valAx>
        <c:axId val="4210557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055152"/>
        <c:crosses val="autoZero"/>
        <c:crossBetween val="between"/>
      </c:valAx>
      <c:valAx>
        <c:axId val="42105627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056832"/>
        <c:crosses val="max"/>
        <c:crossBetween val="midCat"/>
      </c:valAx>
      <c:valAx>
        <c:axId val="421056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1056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1.0161728129999972</c:v>
                </c:pt>
                <c:pt idx="1">
                  <c:v>-0.10795630999999872</c:v>
                </c:pt>
                <c:pt idx="2">
                  <c:v>-0.24263399799999519</c:v>
                </c:pt>
                <c:pt idx="3">
                  <c:v>-0.30439879900000477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-0.36250455990000319</c:v>
                </c:pt>
                <c:pt idx="1">
                  <c:v>0.96016468610000061</c:v>
                </c:pt>
                <c:pt idx="2">
                  <c:v>2.0773301565000004</c:v>
                </c:pt>
                <c:pt idx="3">
                  <c:v>1.5408368631000009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0.13045950033999709</c:v>
                </c:pt>
                <c:pt idx="1">
                  <c:v>0.11173568370000098</c:v>
                </c:pt>
                <c:pt idx="2">
                  <c:v>0.25963627914000043</c:v>
                </c:pt>
                <c:pt idx="3">
                  <c:v>0.25466667358000095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-8.726957444999961E-2</c:v>
                </c:pt>
                <c:pt idx="1">
                  <c:v>5.9085541569999123E-2</c:v>
                </c:pt>
                <c:pt idx="2">
                  <c:v>0.13668303543999993</c:v>
                </c:pt>
                <c:pt idx="3">
                  <c:v>0.34657606475999891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-0.26470734999000101</c:v>
                </c:pt>
                <c:pt idx="1">
                  <c:v>-0.34164231736998829</c:v>
                </c:pt>
                <c:pt idx="2">
                  <c:v>-7.0772826080020224E-2</c:v>
                </c:pt>
                <c:pt idx="3">
                  <c:v>0.13067030056000917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922096"/>
        <c:axId val="42092265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7569626713327497E-2"/>
                  <c:y val="-0.1356052368453944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31036745406828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7.608142732158483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0.43215082899999402</c:v>
                </c:pt>
                <c:pt idx="1">
                  <c:v>0.68138728400001014</c:v>
                </c:pt>
                <c:pt idx="2">
                  <c:v>2.1602426469999898</c:v>
                </c:pt>
                <c:pt idx="3">
                  <c:v>1.9683511030000034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0922096"/>
        <c:axId val="42092265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45360"/>
        <c:axId val="420923216"/>
      </c:scatterChart>
      <c:catAx>
        <c:axId val="420922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0922656"/>
        <c:crosses val="autoZero"/>
        <c:auto val="1"/>
        <c:lblAlgn val="ctr"/>
        <c:lblOffset val="100"/>
        <c:noMultiLvlLbl val="0"/>
      </c:catAx>
      <c:valAx>
        <c:axId val="420922656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0922096"/>
        <c:crosses val="autoZero"/>
        <c:crossBetween val="between"/>
        <c:majorUnit val="1"/>
      </c:valAx>
      <c:valAx>
        <c:axId val="42092321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1945360"/>
        <c:crosses val="max"/>
        <c:crossBetween val="midCat"/>
      </c:valAx>
      <c:valAx>
        <c:axId val="421945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09232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97.393158639000006</c:v>
                </c:pt>
                <c:pt idx="1">
                  <c:v>96.516385602</c:v>
                </c:pt>
                <c:pt idx="2">
                  <c:v>96.687944920000007</c:v>
                </c:pt>
                <c:pt idx="3">
                  <c:v>96.380260496000005</c:v>
                </c:pt>
                <c:pt idx="4">
                  <c:v>95.902133569</c:v>
                </c:pt>
                <c:pt idx="5">
                  <c:v>96.402160366999993</c:v>
                </c:pt>
                <c:pt idx="6">
                  <c:v>97.450297829999997</c:v>
                </c:pt>
                <c:pt idx="7">
                  <c:v>96.438857436000006</c:v>
                </c:pt>
                <c:pt idx="8">
                  <c:v>96.565436179000002</c:v>
                </c:pt>
                <c:pt idx="9">
                  <c:v>97.768880655000004</c:v>
                </c:pt>
                <c:pt idx="10">
                  <c:v>98.973640427999996</c:v>
                </c:pt>
                <c:pt idx="11">
                  <c:v>97.870270724999997</c:v>
                </c:pt>
                <c:pt idx="12">
                  <c:v>96.906772791999998</c:v>
                </c:pt>
                <c:pt idx="13">
                  <c:v>97.188829147999996</c:v>
                </c:pt>
                <c:pt idx="14">
                  <c:v>96.472785068999997</c:v>
                </c:pt>
                <c:pt idx="15">
                  <c:v>96.261086343000002</c:v>
                </c:pt>
                <c:pt idx="16">
                  <c:v>97.180914165000004</c:v>
                </c:pt>
                <c:pt idx="17">
                  <c:v>97.900318260999995</c:v>
                </c:pt>
                <c:pt idx="18">
                  <c:v>98.627072780000006</c:v>
                </c:pt>
                <c:pt idx="19">
                  <c:v>97.873738513999996</c:v>
                </c:pt>
                <c:pt idx="20">
                  <c:v>97.971364488999996</c:v>
                </c:pt>
                <c:pt idx="21">
                  <c:v>98.562929374999996</c:v>
                </c:pt>
                <c:pt idx="22">
                  <c:v>99.144745931000003</c:v>
                </c:pt>
                <c:pt idx="23">
                  <c:v>98.425474234999996</c:v>
                </c:pt>
                <c:pt idx="24">
                  <c:v>98.544159128999993</c:v>
                </c:pt>
                <c:pt idx="25">
                  <c:v>98.842086757999994</c:v>
                </c:pt>
                <c:pt idx="26">
                  <c:v>98.833723879000004</c:v>
                </c:pt>
                <c:pt idx="27">
                  <c:v>98.934356668999996</c:v>
                </c:pt>
                <c:pt idx="28">
                  <c:v>98.905309338999999</c:v>
                </c:pt>
                <c:pt idx="29">
                  <c:v>99.707950768000003</c:v>
                </c:pt>
                <c:pt idx="30">
                  <c:v>100.05688317000001</c:v>
                </c:pt>
                <c:pt idx="31">
                  <c:v>100.22179894</c:v>
                </c:pt>
                <c:pt idx="32">
                  <c:v>101.33671293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101.33671293</c:v>
                </c:pt>
                <c:pt idx="33">
                  <c:v>101.10736349</c:v>
                </c:pt>
                <c:pt idx="34">
                  <c:v>101.04878687999999</c:v>
                </c:pt>
                <c:pt idx="35">
                  <c:v>100.88653241999999</c:v>
                </c:pt>
                <c:pt idx="36">
                  <c:v>100.79082124999999</c:v>
                </c:pt>
                <c:pt idx="37">
                  <c:v>100.72962111</c:v>
                </c:pt>
                <c:pt idx="38">
                  <c:v>101.00308594000001</c:v>
                </c:pt>
                <c:pt idx="39">
                  <c:v>101.47775553</c:v>
                </c:pt>
                <c:pt idx="40">
                  <c:v>101.86909176</c:v>
                </c:pt>
                <c:pt idx="41">
                  <c:v>101.90589069000001</c:v>
                </c:pt>
                <c:pt idx="42">
                  <c:v>102.10141088</c:v>
                </c:pt>
                <c:pt idx="43">
                  <c:v>102.09895449</c:v>
                </c:pt>
                <c:pt idx="44">
                  <c:v>102.33494845</c:v>
                </c:pt>
                <c:pt idx="45">
                  <c:v>102.68968633999999</c:v>
                </c:pt>
                <c:pt idx="46">
                  <c:v>102.67968433</c:v>
                </c:pt>
                <c:pt idx="47">
                  <c:v>102.3408822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97.029118903833321</c:v>
                </c:pt>
                <c:pt idx="2">
                  <c:v>97.029118903833321</c:v>
                </c:pt>
                <c:pt idx="3">
                  <c:v>97.029118903833321</c:v>
                </c:pt>
                <c:pt idx="4">
                  <c:v>97.029118903833321</c:v>
                </c:pt>
                <c:pt idx="5">
                  <c:v>97.029118903833321</c:v>
                </c:pt>
                <c:pt idx="6">
                  <c:v>97.029118903833321</c:v>
                </c:pt>
                <c:pt idx="7">
                  <c:v>97.029118903833321</c:v>
                </c:pt>
                <c:pt idx="8">
                  <c:v>97.029118903833321</c:v>
                </c:pt>
                <c:pt idx="9">
                  <c:v>97.029118903833321</c:v>
                </c:pt>
                <c:pt idx="10">
                  <c:v>97.029118903833321</c:v>
                </c:pt>
                <c:pt idx="13">
                  <c:v>97.7096692585</c:v>
                </c:pt>
                <c:pt idx="14">
                  <c:v>97.7096692585</c:v>
                </c:pt>
                <c:pt idx="15">
                  <c:v>97.7096692585</c:v>
                </c:pt>
                <c:pt idx="16">
                  <c:v>97.7096692585</c:v>
                </c:pt>
                <c:pt idx="17">
                  <c:v>97.7096692585</c:v>
                </c:pt>
                <c:pt idx="18">
                  <c:v>97.7096692585</c:v>
                </c:pt>
                <c:pt idx="19">
                  <c:v>97.7096692585</c:v>
                </c:pt>
                <c:pt idx="20">
                  <c:v>97.7096692585</c:v>
                </c:pt>
                <c:pt idx="21">
                  <c:v>97.7096692585</c:v>
                </c:pt>
                <c:pt idx="22">
                  <c:v>97.7096692585</c:v>
                </c:pt>
                <c:pt idx="25">
                  <c:v>99.86880536433334</c:v>
                </c:pt>
                <c:pt idx="26">
                  <c:v>99.86880536433334</c:v>
                </c:pt>
                <c:pt idx="27">
                  <c:v>99.86880536433334</c:v>
                </c:pt>
                <c:pt idx="28">
                  <c:v>99.86880536433334</c:v>
                </c:pt>
                <c:pt idx="29">
                  <c:v>99.86880536433334</c:v>
                </c:pt>
                <c:pt idx="30">
                  <c:v>99.86880536433334</c:v>
                </c:pt>
                <c:pt idx="31">
                  <c:v>99.86880536433334</c:v>
                </c:pt>
                <c:pt idx="32">
                  <c:v>99.86880536433334</c:v>
                </c:pt>
                <c:pt idx="33">
                  <c:v>99.86880536433334</c:v>
                </c:pt>
                <c:pt idx="34">
                  <c:v>99.86880536433334</c:v>
                </c:pt>
                <c:pt idx="37">
                  <c:v>101.83515274749999</c:v>
                </c:pt>
                <c:pt idx="38">
                  <c:v>101.83515274749999</c:v>
                </c:pt>
                <c:pt idx="39">
                  <c:v>101.83515274749999</c:v>
                </c:pt>
                <c:pt idx="40">
                  <c:v>101.83515274749999</c:v>
                </c:pt>
                <c:pt idx="41">
                  <c:v>101.83515274749999</c:v>
                </c:pt>
                <c:pt idx="42">
                  <c:v>101.83515274749999</c:v>
                </c:pt>
                <c:pt idx="43">
                  <c:v>101.83515274749999</c:v>
                </c:pt>
                <c:pt idx="44">
                  <c:v>101.83515274749999</c:v>
                </c:pt>
                <c:pt idx="45">
                  <c:v>101.83515274749999</c:v>
                </c:pt>
                <c:pt idx="46">
                  <c:v>101.83515274749999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1949280"/>
        <c:axId val="421949840"/>
      </c:lineChart>
      <c:catAx>
        <c:axId val="42194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9498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1949840"/>
        <c:scaling>
          <c:orientation val="minMax"/>
          <c:max val="120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1949280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/>
              <a:t>World liquid fuels production   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0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39.169387929000003</c:v>
                </c:pt>
                <c:pt idx="1">
                  <c:v>38.720402223000001</c:v>
                </c:pt>
                <c:pt idx="2">
                  <c:v>38.992210790999998</c:v>
                </c:pt>
                <c:pt idx="3">
                  <c:v>39.082771829000002</c:v>
                </c:pt>
                <c:pt idx="4">
                  <c:v>38.956825473000002</c:v>
                </c:pt>
                <c:pt idx="5">
                  <c:v>39.383498367000001</c:v>
                </c:pt>
                <c:pt idx="6">
                  <c:v>39.582008281999997</c:v>
                </c:pt>
                <c:pt idx="7">
                  <c:v>39.457375757999998</c:v>
                </c:pt>
                <c:pt idx="8">
                  <c:v>39.411720846000001</c:v>
                </c:pt>
                <c:pt idx="9">
                  <c:v>39.750997752000004</c:v>
                </c:pt>
                <c:pt idx="10">
                  <c:v>40.241131094000004</c:v>
                </c:pt>
                <c:pt idx="11">
                  <c:v>39.982616338</c:v>
                </c:pt>
                <c:pt idx="12">
                  <c:v>39.179244373000003</c:v>
                </c:pt>
                <c:pt idx="13">
                  <c:v>38.959325862</c:v>
                </c:pt>
                <c:pt idx="14">
                  <c:v>38.467412359000001</c:v>
                </c:pt>
                <c:pt idx="15">
                  <c:v>38.698363342999997</c:v>
                </c:pt>
                <c:pt idx="16">
                  <c:v>39.181536778000002</c:v>
                </c:pt>
                <c:pt idx="17">
                  <c:v>39.577531927999999</c:v>
                </c:pt>
                <c:pt idx="18">
                  <c:v>39.827982102999997</c:v>
                </c:pt>
                <c:pt idx="19">
                  <c:v>39.621823224000003</c:v>
                </c:pt>
                <c:pt idx="20">
                  <c:v>39.780664489000003</c:v>
                </c:pt>
                <c:pt idx="21">
                  <c:v>39.510727021000001</c:v>
                </c:pt>
                <c:pt idx="22">
                  <c:v>39.349530596999998</c:v>
                </c:pt>
                <c:pt idx="23">
                  <c:v>39.284018848000002</c:v>
                </c:pt>
                <c:pt idx="24">
                  <c:v>39.505092677999997</c:v>
                </c:pt>
                <c:pt idx="25">
                  <c:v>39.373149042999998</c:v>
                </c:pt>
                <c:pt idx="26">
                  <c:v>39.093516104999999</c:v>
                </c:pt>
                <c:pt idx="27">
                  <c:v>38.973191669000002</c:v>
                </c:pt>
                <c:pt idx="28">
                  <c:v>38.827710500000002</c:v>
                </c:pt>
                <c:pt idx="29">
                  <c:v>38.829028100999999</c:v>
                </c:pt>
                <c:pt idx="30">
                  <c:v>38.897598365</c:v>
                </c:pt>
                <c:pt idx="31">
                  <c:v>39.141223758999999</c:v>
                </c:pt>
                <c:pt idx="32">
                  <c:v>39.299067641999997</c:v>
                </c:pt>
                <c:pt idx="33">
                  <c:v>38.922338265999997</c:v>
                </c:pt>
                <c:pt idx="34">
                  <c:v>38.864248365000002</c:v>
                </c:pt>
                <c:pt idx="35">
                  <c:v>38.848754683999999</c:v>
                </c:pt>
                <c:pt idx="36">
                  <c:v>38.932502091000003</c:v>
                </c:pt>
                <c:pt idx="37">
                  <c:v>38.801064941</c:v>
                </c:pt>
                <c:pt idx="38">
                  <c:v>38.792389624000002</c:v>
                </c:pt>
                <c:pt idx="39">
                  <c:v>38.692081477000002</c:v>
                </c:pt>
                <c:pt idx="40">
                  <c:v>38.666329824000002</c:v>
                </c:pt>
                <c:pt idx="41">
                  <c:v>38.664241963000002</c:v>
                </c:pt>
                <c:pt idx="42">
                  <c:v>38.742311571999998</c:v>
                </c:pt>
                <c:pt idx="43">
                  <c:v>38.716355204999999</c:v>
                </c:pt>
                <c:pt idx="44">
                  <c:v>38.701820755</c:v>
                </c:pt>
                <c:pt idx="45">
                  <c:v>38.784182778999998</c:v>
                </c:pt>
                <c:pt idx="46">
                  <c:v>38.756701239999998</c:v>
                </c:pt>
                <c:pt idx="47">
                  <c:v>38.648405306999997</c:v>
                </c:pt>
              </c:numCache>
            </c:numRef>
          </c:val>
        </c:ser>
        <c:ser>
          <c:idx val="1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58.223770709999997</c:v>
                </c:pt>
                <c:pt idx="1">
                  <c:v>57.795983378999999</c:v>
                </c:pt>
                <c:pt idx="2">
                  <c:v>57.695734129000002</c:v>
                </c:pt>
                <c:pt idx="3">
                  <c:v>57.297488667000003</c:v>
                </c:pt>
                <c:pt idx="4">
                  <c:v>56.945308097000002</c:v>
                </c:pt>
                <c:pt idx="5">
                  <c:v>57.018661999999999</c:v>
                </c:pt>
                <c:pt idx="6">
                  <c:v>57.868289548</c:v>
                </c:pt>
                <c:pt idx="7">
                  <c:v>56.981481676999998</c:v>
                </c:pt>
                <c:pt idx="8">
                  <c:v>57.153715333000001</c:v>
                </c:pt>
                <c:pt idx="9">
                  <c:v>58.017882903</c:v>
                </c:pt>
                <c:pt idx="10">
                  <c:v>58.732509333000003</c:v>
                </c:pt>
                <c:pt idx="11">
                  <c:v>57.887654386999998</c:v>
                </c:pt>
                <c:pt idx="12">
                  <c:v>57.727528419000002</c:v>
                </c:pt>
                <c:pt idx="13">
                  <c:v>58.229503286000003</c:v>
                </c:pt>
                <c:pt idx="14">
                  <c:v>58.005372710000003</c:v>
                </c:pt>
                <c:pt idx="15">
                  <c:v>57.562722999999998</c:v>
                </c:pt>
                <c:pt idx="16">
                  <c:v>57.999377387000003</c:v>
                </c:pt>
                <c:pt idx="17">
                  <c:v>58.322786333000003</c:v>
                </c:pt>
                <c:pt idx="18">
                  <c:v>58.799090677000002</c:v>
                </c:pt>
                <c:pt idx="19">
                  <c:v>58.251915289999999</c:v>
                </c:pt>
                <c:pt idx="20">
                  <c:v>58.1907</c:v>
                </c:pt>
                <c:pt idx="21">
                  <c:v>59.052202354999999</c:v>
                </c:pt>
                <c:pt idx="22">
                  <c:v>59.795215333000002</c:v>
                </c:pt>
                <c:pt idx="23">
                  <c:v>59.141455387000001</c:v>
                </c:pt>
                <c:pt idx="24">
                  <c:v>59.039066452</c:v>
                </c:pt>
                <c:pt idx="25">
                  <c:v>59.468937713999999</c:v>
                </c:pt>
                <c:pt idx="26">
                  <c:v>59.740207773999998</c:v>
                </c:pt>
                <c:pt idx="27">
                  <c:v>59.961165000000001</c:v>
                </c:pt>
                <c:pt idx="28">
                  <c:v>60.077598838999997</c:v>
                </c:pt>
                <c:pt idx="29">
                  <c:v>60.878922666999998</c:v>
                </c:pt>
                <c:pt idx="30">
                  <c:v>61.159284804999999</c:v>
                </c:pt>
                <c:pt idx="31">
                  <c:v>61.080575179999997</c:v>
                </c:pt>
                <c:pt idx="32">
                  <c:v>62.037645288999997</c:v>
                </c:pt>
                <c:pt idx="33">
                  <c:v>62.185025220999997</c:v>
                </c:pt>
                <c:pt idx="34">
                  <c:v>62.184538517999997</c:v>
                </c:pt>
                <c:pt idx="35">
                  <c:v>62.037777732999999</c:v>
                </c:pt>
                <c:pt idx="36">
                  <c:v>61.858319154999997</c:v>
                </c:pt>
                <c:pt idx="37">
                  <c:v>61.928556165000003</c:v>
                </c:pt>
                <c:pt idx="38">
                  <c:v>62.210696314000003</c:v>
                </c:pt>
                <c:pt idx="39">
                  <c:v>62.785674053999998</c:v>
                </c:pt>
                <c:pt idx="40">
                  <c:v>63.202761940000002</c:v>
                </c:pt>
                <c:pt idx="41">
                  <c:v>63.241648724000001</c:v>
                </c:pt>
                <c:pt idx="42">
                  <c:v>63.359099311000001</c:v>
                </c:pt>
                <c:pt idx="43">
                  <c:v>63.382599280999997</c:v>
                </c:pt>
                <c:pt idx="44">
                  <c:v>63.633127694999999</c:v>
                </c:pt>
                <c:pt idx="45">
                  <c:v>63.905503566</c:v>
                </c:pt>
                <c:pt idx="46">
                  <c:v>63.922983090999999</c:v>
                </c:pt>
                <c:pt idx="47">
                  <c:v>63.692476888999998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54320"/>
        <c:axId val="421954880"/>
      </c:areaChart>
      <c:scatterChart>
        <c:scatterStyle val="lineMarker"/>
        <c:varyColors val="0"/>
        <c:ser>
          <c:idx val="2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56000"/>
        <c:axId val="421955440"/>
      </c:scatterChart>
      <c:dateAx>
        <c:axId val="421954320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42195488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19548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421954320"/>
        <c:crosses val="autoZero"/>
        <c:crossBetween val="midCat"/>
      </c:valAx>
      <c:valAx>
        <c:axId val="421955440"/>
        <c:scaling>
          <c:orientation val="minMax"/>
          <c:max val="1.2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1956000"/>
        <c:crosses val="max"/>
        <c:crossBetween val="midCat"/>
      </c:valAx>
      <c:valAx>
        <c:axId val="421956000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19554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45.430973422999998</c:v>
                </c:pt>
                <c:pt idx="1">
                  <c:v>47.684950512</c:v>
                </c:pt>
                <c:pt idx="2">
                  <c:v>47.067165811000002</c:v>
                </c:pt>
                <c:pt idx="3">
                  <c:v>46.118644629999999</c:v>
                </c:pt>
                <c:pt idx="4">
                  <c:v>45.445434892999998</c:v>
                </c:pt>
                <c:pt idx="5">
                  <c:v>46.512488173000001</c:v>
                </c:pt>
                <c:pt idx="6">
                  <c:v>46.489761338999998</c:v>
                </c:pt>
                <c:pt idx="7">
                  <c:v>48.055361445000003</c:v>
                </c:pt>
                <c:pt idx="8">
                  <c:v>47.125794202999998</c:v>
                </c:pt>
                <c:pt idx="9">
                  <c:v>46.593888874999998</c:v>
                </c:pt>
                <c:pt idx="10">
                  <c:v>47.167539185999999</c:v>
                </c:pt>
                <c:pt idx="11">
                  <c:v>48.132965005999999</c:v>
                </c:pt>
                <c:pt idx="12">
                  <c:v>45.825254407999999</c:v>
                </c:pt>
                <c:pt idx="13">
                  <c:v>46.806535850000003</c:v>
                </c:pt>
                <c:pt idx="14">
                  <c:v>47.578188038999997</c:v>
                </c:pt>
                <c:pt idx="15">
                  <c:v>45.823300486999997</c:v>
                </c:pt>
                <c:pt idx="16">
                  <c:v>46.902963886000002</c:v>
                </c:pt>
                <c:pt idx="17">
                  <c:v>47.876827386000002</c:v>
                </c:pt>
                <c:pt idx="18">
                  <c:v>47.427112594999997</c:v>
                </c:pt>
                <c:pt idx="19">
                  <c:v>47.696183699999999</c:v>
                </c:pt>
                <c:pt idx="20">
                  <c:v>47.292502349999999</c:v>
                </c:pt>
                <c:pt idx="21">
                  <c:v>47.088861868999999</c:v>
                </c:pt>
                <c:pt idx="22">
                  <c:v>48.268830158999997</c:v>
                </c:pt>
                <c:pt idx="23">
                  <c:v>48.149497171999997</c:v>
                </c:pt>
                <c:pt idx="24">
                  <c:v>47.006021724999997</c:v>
                </c:pt>
                <c:pt idx="25">
                  <c:v>47.932672525000001</c:v>
                </c:pt>
                <c:pt idx="26">
                  <c:v>47.837324598999999</c:v>
                </c:pt>
                <c:pt idx="27">
                  <c:v>46.482580777000003</c:v>
                </c:pt>
                <c:pt idx="28">
                  <c:v>46.863852274999999</c:v>
                </c:pt>
                <c:pt idx="29">
                  <c:v>47.397797705999999</c:v>
                </c:pt>
                <c:pt idx="30">
                  <c:v>47.7782202</c:v>
                </c:pt>
                <c:pt idx="31">
                  <c:v>47.957002877999997</c:v>
                </c:pt>
                <c:pt idx="32">
                  <c:v>47.543079454000001</c:v>
                </c:pt>
                <c:pt idx="33">
                  <c:v>47.921270528000001</c:v>
                </c:pt>
                <c:pt idx="34">
                  <c:v>47.764404861999999</c:v>
                </c:pt>
                <c:pt idx="35">
                  <c:v>48.428323347999999</c:v>
                </c:pt>
                <c:pt idx="36">
                  <c:v>47.029620782999999</c:v>
                </c:pt>
                <c:pt idx="37">
                  <c:v>48.511068375000001</c:v>
                </c:pt>
                <c:pt idx="38">
                  <c:v>47.834985078000003</c:v>
                </c:pt>
                <c:pt idx="39">
                  <c:v>46.988657551999999</c:v>
                </c:pt>
                <c:pt idx="40">
                  <c:v>46.842169460999997</c:v>
                </c:pt>
                <c:pt idx="41">
                  <c:v>47.740488691000003</c:v>
                </c:pt>
                <c:pt idx="42">
                  <c:v>48.280547484000003</c:v>
                </c:pt>
                <c:pt idx="43">
                  <c:v>48.386044890000001</c:v>
                </c:pt>
                <c:pt idx="44">
                  <c:v>48.263082427000001</c:v>
                </c:pt>
                <c:pt idx="45">
                  <c:v>48.361392924</c:v>
                </c:pt>
                <c:pt idx="46">
                  <c:v>48.103830508999998</c:v>
                </c:pt>
                <c:pt idx="47">
                  <c:v>48.934958375999997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47.931986137999999</c:v>
                </c:pt>
                <c:pt idx="1">
                  <c:v>50.727188624</c:v>
                </c:pt>
                <c:pt idx="2">
                  <c:v>50.163245719999999</c:v>
                </c:pt>
                <c:pt idx="3">
                  <c:v>50.245095911999996</c:v>
                </c:pt>
                <c:pt idx="4">
                  <c:v>50.766920484000003</c:v>
                </c:pt>
                <c:pt idx="5">
                  <c:v>50.574396032000003</c:v>
                </c:pt>
                <c:pt idx="6">
                  <c:v>49.674978046</c:v>
                </c:pt>
                <c:pt idx="7">
                  <c:v>51.103888767999997</c:v>
                </c:pt>
                <c:pt idx="8">
                  <c:v>50.183577778</c:v>
                </c:pt>
                <c:pt idx="9">
                  <c:v>49.174490177999999</c:v>
                </c:pt>
                <c:pt idx="10">
                  <c:v>50.326747588000003</c:v>
                </c:pt>
                <c:pt idx="11">
                  <c:v>51.125957827999997</c:v>
                </c:pt>
                <c:pt idx="12">
                  <c:v>49.714149288000002</c:v>
                </c:pt>
                <c:pt idx="13">
                  <c:v>50.405413699999997</c:v>
                </c:pt>
                <c:pt idx="14">
                  <c:v>50.988304714999998</c:v>
                </c:pt>
                <c:pt idx="15">
                  <c:v>50.561209845</c:v>
                </c:pt>
                <c:pt idx="16">
                  <c:v>52.037883575999999</c:v>
                </c:pt>
                <c:pt idx="17">
                  <c:v>52.525769861999997</c:v>
                </c:pt>
                <c:pt idx="18">
                  <c:v>51.162070591999999</c:v>
                </c:pt>
                <c:pt idx="19">
                  <c:v>51.351857353</c:v>
                </c:pt>
                <c:pt idx="20">
                  <c:v>52.315508424999997</c:v>
                </c:pt>
                <c:pt idx="21">
                  <c:v>51.253345123000003</c:v>
                </c:pt>
                <c:pt idx="22">
                  <c:v>52.623024512000001</c:v>
                </c:pt>
                <c:pt idx="23">
                  <c:v>50.933961777999997</c:v>
                </c:pt>
                <c:pt idx="24">
                  <c:v>51.051414571000002</c:v>
                </c:pt>
                <c:pt idx="25">
                  <c:v>52.041854631</c:v>
                </c:pt>
                <c:pt idx="26">
                  <c:v>51.942470317000002</c:v>
                </c:pt>
                <c:pt idx="27">
                  <c:v>52.248052903999998</c:v>
                </c:pt>
                <c:pt idx="28">
                  <c:v>52.183716371000003</c:v>
                </c:pt>
                <c:pt idx="29">
                  <c:v>53.210482169000002</c:v>
                </c:pt>
                <c:pt idx="30">
                  <c:v>52.854421062</c:v>
                </c:pt>
                <c:pt idx="31">
                  <c:v>52.578797022000003</c:v>
                </c:pt>
                <c:pt idx="32">
                  <c:v>53.117732535999998</c:v>
                </c:pt>
                <c:pt idx="33">
                  <c:v>52.297734263999999</c:v>
                </c:pt>
                <c:pt idx="34">
                  <c:v>52.945086279999998</c:v>
                </c:pt>
                <c:pt idx="35">
                  <c:v>53.482053507000003</c:v>
                </c:pt>
                <c:pt idx="36">
                  <c:v>51.838424277000001</c:v>
                </c:pt>
                <c:pt idx="37">
                  <c:v>53.327571593999998</c:v>
                </c:pt>
                <c:pt idx="38">
                  <c:v>53.040766447999999</c:v>
                </c:pt>
                <c:pt idx="39">
                  <c:v>53.470653163000001</c:v>
                </c:pt>
                <c:pt idx="40">
                  <c:v>53.824840309999999</c:v>
                </c:pt>
                <c:pt idx="41">
                  <c:v>54.358659733000003</c:v>
                </c:pt>
                <c:pt idx="42">
                  <c:v>54.060583829000002</c:v>
                </c:pt>
                <c:pt idx="43">
                  <c:v>53.649633066</c:v>
                </c:pt>
                <c:pt idx="44">
                  <c:v>54.326856851999999</c:v>
                </c:pt>
                <c:pt idx="45">
                  <c:v>53.190256032999997</c:v>
                </c:pt>
                <c:pt idx="46">
                  <c:v>53.904332900999997</c:v>
                </c:pt>
                <c:pt idx="47">
                  <c:v>54.543159729000003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59920"/>
        <c:axId val="421960480"/>
      </c:areaChart>
      <c:scatterChart>
        <c:scatterStyle val="lineMarker"/>
        <c:varyColors val="0"/>
        <c:ser>
          <c:idx val="0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33</c:v>
                </c:pt>
                <c:pt idx="1">
                  <c:v>33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226736"/>
        <c:axId val="421961040"/>
      </c:scatterChart>
      <c:dateAx>
        <c:axId val="421959920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196048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1960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1959920"/>
        <c:crosses val="autoZero"/>
        <c:crossBetween val="midCat"/>
      </c:valAx>
      <c:valAx>
        <c:axId val="42196104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22226736"/>
        <c:crosses val="max"/>
        <c:crossBetween val="midCat"/>
      </c:valAx>
      <c:valAx>
        <c:axId val="422226736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19610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1.3971857923</c:v>
                </c:pt>
                <c:pt idx="2">
                  <c:v>3.7938767232999999</c:v>
                </c:pt>
                <c:pt idx="3">
                  <c:v>3.9797023699</c:v>
                </c:pt>
                <c:pt idx="4">
                  <c:v>3.0469274137000002</c:v>
                </c:pt>
                <c:pt idx="5">
                  <c:v>2.1223238769999999</c:v>
                </c:pt>
                <c:pt idx="6">
                  <c:v>2.1556190247</c:v>
                </c:pt>
                <c:pt idx="7">
                  <c:v>2.0735442219000002</c:v>
                </c:pt>
                <c:pt idx="8">
                  <c:v>1.4591209178</c:v>
                </c:pt>
                <c:pt idx="9">
                  <c:v>1.1467601284</c:v>
                </c:pt>
                <c:pt idx="10">
                  <c:v>2.0930410958999999</c:v>
                </c:pt>
                <c:pt idx="11">
                  <c:v>1.6016459014</c:v>
                </c:pt>
                <c:pt idx="12">
                  <c:v>1.2694745753000001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2231216"/>
        <c:axId val="42223177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2.3268101564899997</c:v>
                </c:pt>
                <c:pt idx="1">
                  <c:v>2.3268101564899997</c:v>
                </c:pt>
                <c:pt idx="2">
                  <c:v>2.3268101564899997</c:v>
                </c:pt>
                <c:pt idx="3">
                  <c:v>2.3268101564899997</c:v>
                </c:pt>
                <c:pt idx="4">
                  <c:v>2.3268101564899997</c:v>
                </c:pt>
                <c:pt idx="5">
                  <c:v>2.3268101564899997</c:v>
                </c:pt>
                <c:pt idx="6">
                  <c:v>2.3268101564899997</c:v>
                </c:pt>
                <c:pt idx="7">
                  <c:v>2.3268101564899997</c:v>
                </c:pt>
                <c:pt idx="8">
                  <c:v>2.3268101564899997</c:v>
                </c:pt>
                <c:pt idx="9">
                  <c:v>2.3268101564899997</c:v>
                </c:pt>
                <c:pt idx="10">
                  <c:v>2.3268101564899997</c:v>
                </c:pt>
                <c:pt idx="11">
                  <c:v>2.3268101564899997</c:v>
                </c:pt>
                <c:pt idx="12">
                  <c:v>2.3268101564899997</c:v>
                </c:pt>
                <c:pt idx="13">
                  <c:v>2.3268101564899997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231216"/>
        <c:axId val="42223177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232336"/>
        <c:axId val="422232896"/>
      </c:scatterChart>
      <c:dateAx>
        <c:axId val="422231216"/>
        <c:scaling>
          <c:orientation val="minMax"/>
          <c:max val="2019"/>
          <c:min val="2008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422231776"/>
        <c:crosses val="autoZero"/>
        <c:auto val="0"/>
        <c:lblOffset val="100"/>
        <c:baseTimeUnit val="days"/>
      </c:dateAx>
      <c:valAx>
        <c:axId val="422231776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22231216"/>
        <c:crosses val="autoZero"/>
        <c:crossBetween val="between"/>
      </c:valAx>
      <c:valAx>
        <c:axId val="42223233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2232896"/>
        <c:crosses val="max"/>
        <c:crossBetween val="midCat"/>
        <c:majorUnit val="1"/>
      </c:valAx>
      <c:valAx>
        <c:axId val="4222328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223233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58.079841696000003</c:v>
                </c:pt>
                <c:pt idx="17">
                  <c:v>56.430453540000002</c:v>
                </c:pt>
                <c:pt idx="18">
                  <c:v>57.298667172999998</c:v>
                </c:pt>
                <c:pt idx="19">
                  <c:v>57.816470187</c:v>
                </c:pt>
                <c:pt idx="20">
                  <c:v>57.652460734000002</c:v>
                </c:pt>
                <c:pt idx="21">
                  <c:v>56.212047869000003</c:v>
                </c:pt>
                <c:pt idx="22">
                  <c:v>56.112560831000003</c:v>
                </c:pt>
                <c:pt idx="23">
                  <c:v>55.996628131000001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58.079841696000003</c:v>
                </c:pt>
                <c:pt idx="29">
                  <c:v>56.430453540000002</c:v>
                </c:pt>
                <c:pt idx="30">
                  <c:v>57.298667172999998</c:v>
                </c:pt>
                <c:pt idx="31">
                  <c:v>57.816470187</c:v>
                </c:pt>
                <c:pt idx="32">
                  <c:v>57.652460734000002</c:v>
                </c:pt>
                <c:pt idx="33">
                  <c:v>56.212047869000003</c:v>
                </c:pt>
                <c:pt idx="34">
                  <c:v>56.112560831000003</c:v>
                </c:pt>
                <c:pt idx="35">
                  <c:v>55.996628131000001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58.079841696000003</c:v>
                </c:pt>
                <c:pt idx="41">
                  <c:v>56.430453540000002</c:v>
                </c:pt>
                <c:pt idx="42">
                  <c:v>57.298667172999998</c:v>
                </c:pt>
                <c:pt idx="43">
                  <c:v>57.816470187</c:v>
                </c:pt>
                <c:pt idx="44">
                  <c:v>57.652460734000002</c:v>
                </c:pt>
                <c:pt idx="45">
                  <c:v>56.212047869000003</c:v>
                </c:pt>
                <c:pt idx="46">
                  <c:v>56.112560831000003</c:v>
                </c:pt>
                <c:pt idx="47">
                  <c:v>55.996628131000001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58.079841696000003</c:v>
                </c:pt>
                <c:pt idx="53">
                  <c:v>56.430453540000002</c:v>
                </c:pt>
                <c:pt idx="54">
                  <c:v>57.298667172999998</c:v>
                </c:pt>
                <c:pt idx="55">
                  <c:v>57.816470187</c:v>
                </c:pt>
                <c:pt idx="56">
                  <c:v>57.652460734000002</c:v>
                </c:pt>
                <c:pt idx="57">
                  <c:v>56.212047869000003</c:v>
                </c:pt>
                <c:pt idx="58">
                  <c:v>56.112560831000003</c:v>
                </c:pt>
                <c:pt idx="59">
                  <c:v>55.996628131000001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58.079841696000003</c:v>
                </c:pt>
                <c:pt idx="65">
                  <c:v>56.430453540000002</c:v>
                </c:pt>
                <c:pt idx="66">
                  <c:v>57.298667172999998</c:v>
                </c:pt>
                <c:pt idx="67">
                  <c:v>57.816470187</c:v>
                </c:pt>
                <c:pt idx="68">
                  <c:v>57.652460734000002</c:v>
                </c:pt>
                <c:pt idx="69">
                  <c:v>56.212047869000003</c:v>
                </c:pt>
                <c:pt idx="70">
                  <c:v>56.112560831000003</c:v>
                </c:pt>
                <c:pt idx="71">
                  <c:v>55.996628131000001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58.079841696000003</c:v>
                </c:pt>
                <c:pt idx="77">
                  <c:v>56.430453540000002</c:v>
                </c:pt>
                <c:pt idx="78">
                  <c:v>57.298667172999998</c:v>
                </c:pt>
                <c:pt idx="79">
                  <c:v>57.816470187</c:v>
                </c:pt>
                <c:pt idx="80">
                  <c:v>57.652460734000002</c:v>
                </c:pt>
                <c:pt idx="81">
                  <c:v>56.212047869000003</c:v>
                </c:pt>
                <c:pt idx="82">
                  <c:v>56.112560831000003</c:v>
                </c:pt>
                <c:pt idx="83">
                  <c:v>55.996628131000001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10.600906997999992</c:v>
                </c:pt>
                <c:pt idx="1">
                  <c:v>8.0104858679999964</c:v>
                </c:pt>
                <c:pt idx="2">
                  <c:v>9.1109481370000012</c:v>
                </c:pt>
                <c:pt idx="3">
                  <c:v>8.4950571309999958</c:v>
                </c:pt>
                <c:pt idx="4">
                  <c:v>7.6848985310000018</c:v>
                </c:pt>
                <c:pt idx="5">
                  <c:v>9.4477724569999992</c:v>
                </c:pt>
                <c:pt idx="6">
                  <c:v>7.511261071000007</c:v>
                </c:pt>
                <c:pt idx="7">
                  <c:v>7.9194654160000013</c:v>
                </c:pt>
                <c:pt idx="8">
                  <c:v>8.2614817839999972</c:v>
                </c:pt>
                <c:pt idx="9">
                  <c:v>8.6546787999999992</c:v>
                </c:pt>
                <c:pt idx="10">
                  <c:v>7.0567918489999997</c:v>
                </c:pt>
                <c:pt idx="11">
                  <c:v>9.3781167670000016</c:v>
                </c:pt>
                <c:pt idx="12">
                  <c:v>10.600906997999992</c:v>
                </c:pt>
                <c:pt idx="13">
                  <c:v>8.0104858679999964</c:v>
                </c:pt>
                <c:pt idx="14">
                  <c:v>9.1109481370000012</c:v>
                </c:pt>
                <c:pt idx="15">
                  <c:v>8.4950571309999958</c:v>
                </c:pt>
                <c:pt idx="16">
                  <c:v>7.6848985310000018</c:v>
                </c:pt>
                <c:pt idx="17">
                  <c:v>9.4477724569999992</c:v>
                </c:pt>
                <c:pt idx="18">
                  <c:v>7.511261071000007</c:v>
                </c:pt>
                <c:pt idx="19">
                  <c:v>7.9194654160000013</c:v>
                </c:pt>
                <c:pt idx="20">
                  <c:v>8.2614817839999972</c:v>
                </c:pt>
                <c:pt idx="21">
                  <c:v>8.6546787999999992</c:v>
                </c:pt>
                <c:pt idx="22">
                  <c:v>7.0567918489999997</c:v>
                </c:pt>
                <c:pt idx="23">
                  <c:v>9.3781167670000016</c:v>
                </c:pt>
                <c:pt idx="24">
                  <c:v>10.600906997999992</c:v>
                </c:pt>
                <c:pt idx="25">
                  <c:v>8.0104858679999964</c:v>
                </c:pt>
                <c:pt idx="26">
                  <c:v>9.1109481370000012</c:v>
                </c:pt>
                <c:pt idx="27">
                  <c:v>8.4950571309999958</c:v>
                </c:pt>
                <c:pt idx="28">
                  <c:v>7.6848985310000018</c:v>
                </c:pt>
                <c:pt idx="29">
                  <c:v>9.4477724569999992</c:v>
                </c:pt>
                <c:pt idx="30">
                  <c:v>7.511261071000007</c:v>
                </c:pt>
                <c:pt idx="31">
                  <c:v>7.9194654160000013</c:v>
                </c:pt>
                <c:pt idx="32">
                  <c:v>8.2614817839999972</c:v>
                </c:pt>
                <c:pt idx="33">
                  <c:v>8.6546787999999992</c:v>
                </c:pt>
                <c:pt idx="34">
                  <c:v>7.0567918489999997</c:v>
                </c:pt>
                <c:pt idx="35">
                  <c:v>9.3781167670000016</c:v>
                </c:pt>
                <c:pt idx="36">
                  <c:v>10.600906997999992</c:v>
                </c:pt>
                <c:pt idx="37">
                  <c:v>8.0104858679999964</c:v>
                </c:pt>
                <c:pt idx="38">
                  <c:v>9.1109481370000012</c:v>
                </c:pt>
                <c:pt idx="39">
                  <c:v>8.4950571309999958</c:v>
                </c:pt>
                <c:pt idx="40">
                  <c:v>7.6848985310000018</c:v>
                </c:pt>
                <c:pt idx="41">
                  <c:v>9.4477724569999992</c:v>
                </c:pt>
                <c:pt idx="42">
                  <c:v>7.511261071000007</c:v>
                </c:pt>
                <c:pt idx="43">
                  <c:v>7.9194654160000013</c:v>
                </c:pt>
                <c:pt idx="44">
                  <c:v>8.2614817839999972</c:v>
                </c:pt>
                <c:pt idx="45">
                  <c:v>8.6546787999999992</c:v>
                </c:pt>
                <c:pt idx="46">
                  <c:v>7.0567918489999997</c:v>
                </c:pt>
                <c:pt idx="47">
                  <c:v>9.3781167670000016</c:v>
                </c:pt>
                <c:pt idx="48">
                  <c:v>10.600906997999992</c:v>
                </c:pt>
                <c:pt idx="49">
                  <c:v>8.0104858679999964</c:v>
                </c:pt>
                <c:pt idx="50">
                  <c:v>9.1109481370000012</c:v>
                </c:pt>
                <c:pt idx="51">
                  <c:v>8.4950571309999958</c:v>
                </c:pt>
                <c:pt idx="52">
                  <c:v>7.6848985310000018</c:v>
                </c:pt>
                <c:pt idx="53">
                  <c:v>9.4477724569999992</c:v>
                </c:pt>
                <c:pt idx="54">
                  <c:v>7.511261071000007</c:v>
                </c:pt>
                <c:pt idx="55">
                  <c:v>7.9194654160000013</c:v>
                </c:pt>
                <c:pt idx="56">
                  <c:v>8.2614817839999972</c:v>
                </c:pt>
                <c:pt idx="57">
                  <c:v>8.6546787999999992</c:v>
                </c:pt>
                <c:pt idx="58">
                  <c:v>7.0567918489999997</c:v>
                </c:pt>
                <c:pt idx="59">
                  <c:v>9.3781167670000016</c:v>
                </c:pt>
                <c:pt idx="60">
                  <c:v>10.600906997999992</c:v>
                </c:pt>
                <c:pt idx="61">
                  <c:v>8.0104858679999964</c:v>
                </c:pt>
                <c:pt idx="62">
                  <c:v>9.1109481370000012</c:v>
                </c:pt>
                <c:pt idx="63">
                  <c:v>8.4950571309999958</c:v>
                </c:pt>
                <c:pt idx="64">
                  <c:v>7.6848985310000018</c:v>
                </c:pt>
                <c:pt idx="65">
                  <c:v>9.4477724569999992</c:v>
                </c:pt>
                <c:pt idx="66">
                  <c:v>7.511261071000007</c:v>
                </c:pt>
                <c:pt idx="67">
                  <c:v>7.9194654160000013</c:v>
                </c:pt>
                <c:pt idx="68">
                  <c:v>8.2614817839999972</c:v>
                </c:pt>
                <c:pt idx="69">
                  <c:v>8.6546787999999992</c:v>
                </c:pt>
                <c:pt idx="70">
                  <c:v>7.0567918489999997</c:v>
                </c:pt>
                <c:pt idx="71">
                  <c:v>9.3781167670000016</c:v>
                </c:pt>
                <c:pt idx="72">
                  <c:v>10.600906997999992</c:v>
                </c:pt>
                <c:pt idx="73">
                  <c:v>8.0104858679999964</c:v>
                </c:pt>
                <c:pt idx="74">
                  <c:v>9.1109481370000012</c:v>
                </c:pt>
                <c:pt idx="75">
                  <c:v>8.4950571309999958</c:v>
                </c:pt>
                <c:pt idx="76">
                  <c:v>7.6848985310000018</c:v>
                </c:pt>
                <c:pt idx="77">
                  <c:v>9.4477724569999992</c:v>
                </c:pt>
                <c:pt idx="78">
                  <c:v>7.511261071000007</c:v>
                </c:pt>
                <c:pt idx="79">
                  <c:v>7.9194654160000013</c:v>
                </c:pt>
                <c:pt idx="80">
                  <c:v>8.2614817839999972</c:v>
                </c:pt>
                <c:pt idx="81">
                  <c:v>8.6546787999999992</c:v>
                </c:pt>
                <c:pt idx="82">
                  <c:v>7.0567918489999997</c:v>
                </c:pt>
                <c:pt idx="83">
                  <c:v>9.3781167670000016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238496"/>
        <c:axId val="42223905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57.115867498999997</c:v>
                </c:pt>
                <c:pt idx="1">
                  <c:v>58.240221931999997</c:v>
                </c:pt>
                <c:pt idx="2">
                  <c:v>57.720427620000002</c:v>
                </c:pt>
                <c:pt idx="3">
                  <c:v>58.244764969000002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58.149670939000004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56.935404536</c:v>
                </c:pt>
                <c:pt idx="25">
                  <c:v>58.801419068000001</c:v>
                </c:pt>
                <c:pt idx="26">
                  <c:v>60.542615564000002</c:v>
                </c:pt>
                <c:pt idx="27">
                  <c:v>62.795401091000002</c:v>
                </c:pt>
                <c:pt idx="28">
                  <c:v>61.727746670999998</c:v>
                </c:pt>
                <c:pt idx="29">
                  <c:v>60.677446367999998</c:v>
                </c:pt>
                <c:pt idx="30">
                  <c:v>61.148933823999997</c:v>
                </c:pt>
                <c:pt idx="31">
                  <c:v>62.685160662999998</c:v>
                </c:pt>
                <c:pt idx="32">
                  <c:v>63.409026162000004</c:v>
                </c:pt>
                <c:pt idx="33">
                  <c:v>64.258769246</c:v>
                </c:pt>
                <c:pt idx="34">
                  <c:v>62.413316565999999</c:v>
                </c:pt>
                <c:pt idx="35">
                  <c:v>65.374744898000003</c:v>
                </c:pt>
                <c:pt idx="36">
                  <c:v>63.519062712</c:v>
                </c:pt>
                <c:pt idx="37">
                  <c:v>64.431838644999999</c:v>
                </c:pt>
                <c:pt idx="38">
                  <c:v>65.550247264000006</c:v>
                </c:pt>
                <c:pt idx="39">
                  <c:v>66.731948107999997</c:v>
                </c:pt>
                <c:pt idx="40">
                  <c:v>65.764740227000004</c:v>
                </c:pt>
                <c:pt idx="41">
                  <c:v>65.878225997000001</c:v>
                </c:pt>
                <c:pt idx="42">
                  <c:v>64.809928244000005</c:v>
                </c:pt>
                <c:pt idx="43">
                  <c:v>65.735935603000001</c:v>
                </c:pt>
                <c:pt idx="44">
                  <c:v>65.913942517999999</c:v>
                </c:pt>
                <c:pt idx="45">
                  <c:v>64.866726669000002</c:v>
                </c:pt>
                <c:pt idx="46">
                  <c:v>63.169352680000003</c:v>
                </c:pt>
                <c:pt idx="47">
                  <c:v>65.336041854000001</c:v>
                </c:pt>
                <c:pt idx="48">
                  <c:v>65.510964255999994</c:v>
                </c:pt>
                <c:pt idx="49">
                  <c:v>64.274919244000003</c:v>
                </c:pt>
                <c:pt idx="50">
                  <c:v>66.102122889</c:v>
                </c:pt>
                <c:pt idx="51">
                  <c:v>64.956205122</c:v>
                </c:pt>
                <c:pt idx="52">
                  <c:v>63.681279513</c:v>
                </c:pt>
                <c:pt idx="53">
                  <c:v>63.522404952000002</c:v>
                </c:pt>
                <c:pt idx="54">
                  <c:v>63.324477174000002</c:v>
                </c:pt>
                <c:pt idx="55">
                  <c:v>63.419281429000002</c:v>
                </c:pt>
                <c:pt idx="56">
                  <c:v>62.869741070000003</c:v>
                </c:pt>
                <c:pt idx="57">
                  <c:v>60.378818615999997</c:v>
                </c:pt>
                <c:pt idx="58">
                  <c:v>60.100861191</c:v>
                </c:pt>
                <c:pt idx="59">
                  <c:v>60.488865971999999</c:v>
                </c:pt>
                <c:pt idx="60">
                  <c:v>59.777320605</c:v>
                </c:pt>
                <c:pt idx="61">
                  <c:v>59.483960042</c:v>
                </c:pt>
                <c:pt idx="62">
                  <c:v>60.362114906000002</c:v>
                </c:pt>
                <c:pt idx="63">
                  <c:v>60.078285614000002</c:v>
                </c:pt>
                <c:pt idx="64">
                  <c:v>59.487492381999999</c:v>
                </c:pt>
                <c:pt idx="65">
                  <c:v>58.782983043000002</c:v>
                </c:pt>
                <c:pt idx="66">
                  <c:v>58.507052958999999</c:v>
                </c:pt>
                <c:pt idx="67">
                  <c:v>59.145255357000003</c:v>
                </c:pt>
                <c:pt idx="68">
                  <c:v>59.085149070999996</c:v>
                </c:pt>
                <c:pt idx="69">
                  <c:v>59.382141341000001</c:v>
                </c:pt>
                <c:pt idx="70">
                  <c:v>58.604018007000001</c:v>
                </c:pt>
                <c:pt idx="71">
                  <c:v>59.908559744000002</c:v>
                </c:pt>
                <c:pt idx="72">
                  <c:v>58.646292922999997</c:v>
                </c:pt>
                <c:pt idx="73">
                  <c:v>59.317459438</c:v>
                </c:pt>
                <c:pt idx="74">
                  <c:v>60.633447363999998</c:v>
                </c:pt>
                <c:pt idx="75">
                  <c:v>61.325195448000002</c:v>
                </c:pt>
                <c:pt idx="76">
                  <c:v>60.804196500000003</c:v>
                </c:pt>
                <c:pt idx="77">
                  <c:v>60.221356827999998</c:v>
                </c:pt>
                <c:pt idx="78">
                  <c:v>60.155357015</c:v>
                </c:pt>
                <c:pt idx="79">
                  <c:v>60.453998437999999</c:v>
                </c:pt>
                <c:pt idx="80">
                  <c:v>60.387194151999999</c:v>
                </c:pt>
                <c:pt idx="81">
                  <c:v>60.920071900000003</c:v>
                </c:pt>
                <c:pt idx="82">
                  <c:v>60.050230769000002</c:v>
                </c:pt>
                <c:pt idx="83">
                  <c:v>61.354772505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238496"/>
        <c:axId val="42223905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General</c:formatCode>
                <c:ptCount val="2"/>
                <c:pt idx="0" formatCode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239616"/>
        <c:axId val="422240176"/>
      </c:scatterChart>
      <c:dateAx>
        <c:axId val="4222384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22390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223905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2238496"/>
        <c:crosses val="autoZero"/>
        <c:crossBetween val="midCat"/>
      </c:valAx>
      <c:valAx>
        <c:axId val="42223961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2240176"/>
        <c:crosses val="max"/>
        <c:crossBetween val="midCat"/>
      </c:valAx>
      <c:valAx>
        <c:axId val="4222401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22396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-0.69042912649999977</c:v>
                </c:pt>
                <c:pt idx="1">
                  <c:v>0.43584452380000016</c:v>
                </c:pt>
                <c:pt idx="2">
                  <c:v>1.3732086435999991</c:v>
                </c:pt>
                <c:pt idx="3">
                  <c:v>0.89312182819999997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6.6969566400000291E-3</c:v>
                </c:pt>
                <c:pt idx="1">
                  <c:v>4.897947469999997E-3</c:v>
                </c:pt>
                <c:pt idx="2">
                  <c:v>-1.2286035889999991E-2</c:v>
                </c:pt>
                <c:pt idx="3">
                  <c:v>4.9230060199999537E-3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8.3749408500000122E-2</c:v>
                </c:pt>
                <c:pt idx="1">
                  <c:v>8.0303169600000057E-2</c:v>
                </c:pt>
                <c:pt idx="2">
                  <c:v>2.7070066699999895E-2</c:v>
                </c:pt>
                <c:pt idx="3">
                  <c:v>0.11872375439999994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2907616"/>
        <c:axId val="42290817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07407407434E-2"/>
                  <c:y val="5.75693663292087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4.16369828771403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-0.59998276135999962</c:v>
                </c:pt>
                <c:pt idx="1">
                  <c:v>0.52104564087000016</c:v>
                </c:pt>
                <c:pt idx="2">
                  <c:v>1.3879926744099991</c:v>
                </c:pt>
                <c:pt idx="3">
                  <c:v>1.0167685886199997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907616"/>
        <c:axId val="42290817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909296"/>
        <c:axId val="422908736"/>
      </c:scatterChart>
      <c:catAx>
        <c:axId val="4229076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08176"/>
        <c:crosses val="autoZero"/>
        <c:auto val="1"/>
        <c:lblAlgn val="ctr"/>
        <c:lblOffset val="100"/>
        <c:tickLblSkip val="1"/>
        <c:noMultiLvlLbl val="0"/>
      </c:catAx>
      <c:valAx>
        <c:axId val="422908176"/>
        <c:scaling>
          <c:orientation val="minMax"/>
          <c:max val="1.6"/>
          <c:min val="-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07616"/>
        <c:crosses val="autoZero"/>
        <c:crossBetween val="between"/>
        <c:majorUnit val="0.4"/>
      </c:valAx>
      <c:valAx>
        <c:axId val="42290873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2909296"/>
        <c:crosses val="max"/>
        <c:crossBetween val="midCat"/>
      </c:valAx>
      <c:valAx>
        <c:axId val="4229092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2290873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9.1969630000000002</c:v>
                </c:pt>
                <c:pt idx="1">
                  <c:v>9.0546579999999999</c:v>
                </c:pt>
                <c:pt idx="2">
                  <c:v>9.0809619999999995</c:v>
                </c:pt>
                <c:pt idx="3">
                  <c:v>8.8657819999999994</c:v>
                </c:pt>
                <c:pt idx="4">
                  <c:v>8.8239859999999997</c:v>
                </c:pt>
                <c:pt idx="5">
                  <c:v>8.6704939999999997</c:v>
                </c:pt>
                <c:pt idx="6">
                  <c:v>8.6349940000000007</c:v>
                </c:pt>
                <c:pt idx="7">
                  <c:v>8.6702200000000005</c:v>
                </c:pt>
                <c:pt idx="8">
                  <c:v>8.5188319999999997</c:v>
                </c:pt>
                <c:pt idx="9">
                  <c:v>8.7871539999999992</c:v>
                </c:pt>
                <c:pt idx="10">
                  <c:v>8.8882739999999991</c:v>
                </c:pt>
                <c:pt idx="11">
                  <c:v>8.7779240000000005</c:v>
                </c:pt>
                <c:pt idx="12">
                  <c:v>8.8400929999999995</c:v>
                </c:pt>
                <c:pt idx="13">
                  <c:v>9.0834530000000004</c:v>
                </c:pt>
                <c:pt idx="14">
                  <c:v>9.140288</c:v>
                </c:pt>
                <c:pt idx="15">
                  <c:v>9.0847549999999995</c:v>
                </c:pt>
                <c:pt idx="16">
                  <c:v>9.1678619999999995</c:v>
                </c:pt>
                <c:pt idx="17">
                  <c:v>9.0738129999999995</c:v>
                </c:pt>
                <c:pt idx="18">
                  <c:v>9.2300550000000001</c:v>
                </c:pt>
                <c:pt idx="19">
                  <c:v>9.2435960000000001</c:v>
                </c:pt>
                <c:pt idx="20">
                  <c:v>9.4951950000000007</c:v>
                </c:pt>
                <c:pt idx="21">
                  <c:v>9.7031130000000001</c:v>
                </c:pt>
                <c:pt idx="22">
                  <c:v>10.103263</c:v>
                </c:pt>
                <c:pt idx="23">
                  <c:v>10.040424</c:v>
                </c:pt>
                <c:pt idx="24">
                  <c:v>9.9945590000000006</c:v>
                </c:pt>
                <c:pt idx="25">
                  <c:v>10.248248999999999</c:v>
                </c:pt>
                <c:pt idx="26">
                  <c:v>10.461342999999999</c:v>
                </c:pt>
                <c:pt idx="27">
                  <c:v>10.475012</c:v>
                </c:pt>
                <c:pt idx="28">
                  <c:v>10.463893000000001</c:v>
                </c:pt>
                <c:pt idx="29">
                  <c:v>10.695186</c:v>
                </c:pt>
                <c:pt idx="30">
                  <c:v>10.964354</c:v>
                </c:pt>
                <c:pt idx="31">
                  <c:v>11.051290071</c:v>
                </c:pt>
                <c:pt idx="32">
                  <c:v>11.073610582000001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11.073610582000001</c:v>
                </c:pt>
                <c:pt idx="33">
                  <c:v>11.01871</c:v>
                </c:pt>
                <c:pt idx="34">
                  <c:v>11.161799999999999</c:v>
                </c:pt>
                <c:pt idx="35">
                  <c:v>11.235340000000001</c:v>
                </c:pt>
                <c:pt idx="36">
                  <c:v>11.31372</c:v>
                </c:pt>
                <c:pt idx="37">
                  <c:v>11.39906</c:v>
                </c:pt>
                <c:pt idx="38">
                  <c:v>11.512829999999999</c:v>
                </c:pt>
                <c:pt idx="39">
                  <c:v>11.603490000000001</c:v>
                </c:pt>
                <c:pt idx="40">
                  <c:v>11.688420000000001</c:v>
                </c:pt>
                <c:pt idx="41">
                  <c:v>11.70082</c:v>
                </c:pt>
                <c:pt idx="42">
                  <c:v>11.72147</c:v>
                </c:pt>
                <c:pt idx="43">
                  <c:v>11.80884</c:v>
                </c:pt>
                <c:pt idx="44">
                  <c:v>11.809189999999999</c:v>
                </c:pt>
                <c:pt idx="45">
                  <c:v>12.011039999999999</c:v>
                </c:pt>
                <c:pt idx="46">
                  <c:v>12.192220000000001</c:v>
                </c:pt>
                <c:pt idx="47">
                  <c:v>12.291029999999999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8.8308535833333313</c:v>
                </c:pt>
                <c:pt idx="2">
                  <c:v>8.8308535833333313</c:v>
                </c:pt>
                <c:pt idx="3">
                  <c:v>8.8308535833333313</c:v>
                </c:pt>
                <c:pt idx="4">
                  <c:v>8.8308535833333313</c:v>
                </c:pt>
                <c:pt idx="5">
                  <c:v>8.8308535833333313</c:v>
                </c:pt>
                <c:pt idx="6">
                  <c:v>8.8308535833333313</c:v>
                </c:pt>
                <c:pt idx="7">
                  <c:v>8.8308535833333313</c:v>
                </c:pt>
                <c:pt idx="8">
                  <c:v>8.8308535833333313</c:v>
                </c:pt>
                <c:pt idx="9">
                  <c:v>8.8308535833333313</c:v>
                </c:pt>
                <c:pt idx="10">
                  <c:v>8.8308535833333313</c:v>
                </c:pt>
                <c:pt idx="13">
                  <c:v>9.3504924999999997</c:v>
                </c:pt>
                <c:pt idx="14">
                  <c:v>9.3504924999999997</c:v>
                </c:pt>
                <c:pt idx="15">
                  <c:v>9.3504924999999997</c:v>
                </c:pt>
                <c:pt idx="16">
                  <c:v>9.3504924999999997</c:v>
                </c:pt>
                <c:pt idx="17">
                  <c:v>9.3504924999999997</c:v>
                </c:pt>
                <c:pt idx="18">
                  <c:v>9.3504924999999997</c:v>
                </c:pt>
                <c:pt idx="19">
                  <c:v>9.3504924999999997</c:v>
                </c:pt>
                <c:pt idx="20">
                  <c:v>9.3504924999999997</c:v>
                </c:pt>
                <c:pt idx="21">
                  <c:v>9.3504924999999997</c:v>
                </c:pt>
                <c:pt idx="22">
                  <c:v>9.3504924999999997</c:v>
                </c:pt>
                <c:pt idx="25">
                  <c:v>10.736945554416666</c:v>
                </c:pt>
                <c:pt idx="26">
                  <c:v>10.736945554416666</c:v>
                </c:pt>
                <c:pt idx="27">
                  <c:v>10.736945554416666</c:v>
                </c:pt>
                <c:pt idx="28">
                  <c:v>10.736945554416666</c:v>
                </c:pt>
                <c:pt idx="29">
                  <c:v>10.736945554416666</c:v>
                </c:pt>
                <c:pt idx="30">
                  <c:v>10.736945554416666</c:v>
                </c:pt>
                <c:pt idx="31">
                  <c:v>10.736945554416666</c:v>
                </c:pt>
                <c:pt idx="32">
                  <c:v>10.736945554416666</c:v>
                </c:pt>
                <c:pt idx="33">
                  <c:v>10.736945554416666</c:v>
                </c:pt>
                <c:pt idx="34">
                  <c:v>10.736945554416666</c:v>
                </c:pt>
                <c:pt idx="37">
                  <c:v>11.754344166666668</c:v>
                </c:pt>
                <c:pt idx="38">
                  <c:v>11.754344166666668</c:v>
                </c:pt>
                <c:pt idx="39">
                  <c:v>11.754344166666668</c:v>
                </c:pt>
                <c:pt idx="40">
                  <c:v>11.754344166666668</c:v>
                </c:pt>
                <c:pt idx="41">
                  <c:v>11.754344166666668</c:v>
                </c:pt>
                <c:pt idx="42">
                  <c:v>11.754344166666668</c:v>
                </c:pt>
                <c:pt idx="43">
                  <c:v>11.754344166666668</c:v>
                </c:pt>
                <c:pt idx="44">
                  <c:v>11.754344166666668</c:v>
                </c:pt>
                <c:pt idx="45">
                  <c:v>11.754344166666668</c:v>
                </c:pt>
                <c:pt idx="46">
                  <c:v>11.754344166666668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913216"/>
        <c:axId val="422913776"/>
      </c:lineChart>
      <c:catAx>
        <c:axId val="42291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137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2913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913216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363.30399999999997</c:v>
                </c:pt>
                <c:pt idx="17">
                  <c:v>348.80700000000002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344.17200000000003</c:v>
                </c:pt>
                <c:pt idx="23">
                  <c:v>327.19099999999997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363.30399999999997</c:v>
                </c:pt>
                <c:pt idx="29">
                  <c:v>348.80700000000002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344.17200000000003</c:v>
                </c:pt>
                <c:pt idx="35">
                  <c:v>327.19099999999997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363.30399999999997</c:v>
                </c:pt>
                <c:pt idx="41">
                  <c:v>348.80700000000002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344.17200000000003</c:v>
                </c:pt>
                <c:pt idx="47">
                  <c:v>327.19099999999997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363.30399999999997</c:v>
                </c:pt>
                <c:pt idx="53">
                  <c:v>348.80700000000002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344.17200000000003</c:v>
                </c:pt>
                <c:pt idx="59">
                  <c:v>327.19099999999997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363.30399999999997</c:v>
                </c:pt>
                <c:pt idx="65">
                  <c:v>348.80700000000002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344.17200000000003</c:v>
                </c:pt>
                <c:pt idx="71">
                  <c:v>327.19099999999997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363.30399999999997</c:v>
                </c:pt>
                <c:pt idx="77">
                  <c:v>348.80700000000002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344.17200000000003</c:v>
                </c:pt>
                <c:pt idx="83">
                  <c:v>327.19099999999997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153.50400000000002</c:v>
                </c:pt>
                <c:pt idx="5">
                  <c:v>152.75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146.56199999999995</c:v>
                </c:pt>
                <c:pt idx="11">
                  <c:v>157.43100000000004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153.50400000000002</c:v>
                </c:pt>
                <c:pt idx="17">
                  <c:v>152.75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146.56199999999995</c:v>
                </c:pt>
                <c:pt idx="23">
                  <c:v>157.43100000000004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153.50400000000002</c:v>
                </c:pt>
                <c:pt idx="29">
                  <c:v>152.75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146.56199999999995</c:v>
                </c:pt>
                <c:pt idx="35">
                  <c:v>157.43100000000004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153.50400000000002</c:v>
                </c:pt>
                <c:pt idx="41">
                  <c:v>152.75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146.56199999999995</c:v>
                </c:pt>
                <c:pt idx="47">
                  <c:v>157.43100000000004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153.50400000000002</c:v>
                </c:pt>
                <c:pt idx="53">
                  <c:v>152.75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146.56199999999995</c:v>
                </c:pt>
                <c:pt idx="59">
                  <c:v>157.43100000000004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153.50400000000002</c:v>
                </c:pt>
                <c:pt idx="65">
                  <c:v>152.75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146.56199999999995</c:v>
                </c:pt>
                <c:pt idx="71">
                  <c:v>157.43100000000004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153.50400000000002</c:v>
                </c:pt>
                <c:pt idx="77">
                  <c:v>152.75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146.56199999999995</c:v>
                </c:pt>
                <c:pt idx="83">
                  <c:v>157.43100000000004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918816"/>
        <c:axId val="42291937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349.29399999999998</c:v>
                </c:pt>
                <c:pt idx="1">
                  <c:v>356.79899999999998</c:v>
                </c:pt>
                <c:pt idx="2">
                  <c:v>364.62099999999998</c:v>
                </c:pt>
                <c:pt idx="3">
                  <c:v>367.55500000000001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339.39100000000002</c:v>
                </c:pt>
                <c:pt idx="7">
                  <c:v>337.12700000000001</c:v>
                </c:pt>
                <c:pt idx="8">
                  <c:v>344.01600000000002</c:v>
                </c:pt>
                <c:pt idx="9">
                  <c:v>352.59699999999998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443.2</c:v>
                </c:pt>
                <c:pt idx="27">
                  <c:v>452.71300000000002</c:v>
                </c:pt>
                <c:pt idx="28">
                  <c:v>448.96100000000001</c:v>
                </c:pt>
                <c:pt idx="29">
                  <c:v>438.81</c:v>
                </c:pt>
                <c:pt idx="30">
                  <c:v>424.80900000000003</c:v>
                </c:pt>
                <c:pt idx="31">
                  <c:v>425.85300000000001</c:v>
                </c:pt>
                <c:pt idx="32">
                  <c:v>429.12900000000002</c:v>
                </c:pt>
                <c:pt idx="33">
                  <c:v>455.21300000000002</c:v>
                </c:pt>
                <c:pt idx="34">
                  <c:v>455.99400000000003</c:v>
                </c:pt>
                <c:pt idx="35">
                  <c:v>449.22</c:v>
                </c:pt>
                <c:pt idx="36">
                  <c:v>471.767</c:v>
                </c:pt>
                <c:pt idx="37">
                  <c:v>492.15300000000002</c:v>
                </c:pt>
                <c:pt idx="38">
                  <c:v>504.81099999999998</c:v>
                </c:pt>
                <c:pt idx="39">
                  <c:v>509.32299999999998</c:v>
                </c:pt>
                <c:pt idx="40">
                  <c:v>511.86099999999999</c:v>
                </c:pt>
                <c:pt idx="41">
                  <c:v>500.85700000000003</c:v>
                </c:pt>
                <c:pt idx="42">
                  <c:v>493.45800000000003</c:v>
                </c:pt>
                <c:pt idx="43">
                  <c:v>486.67500000000001</c:v>
                </c:pt>
                <c:pt idx="44">
                  <c:v>471.53699999999998</c:v>
                </c:pt>
                <c:pt idx="45">
                  <c:v>491.20299999999997</c:v>
                </c:pt>
                <c:pt idx="46">
                  <c:v>490.73399999999998</c:v>
                </c:pt>
                <c:pt idx="47">
                  <c:v>484.62200000000001</c:v>
                </c:pt>
                <c:pt idx="48">
                  <c:v>506.798</c:v>
                </c:pt>
                <c:pt idx="49">
                  <c:v>525.41899999999998</c:v>
                </c:pt>
                <c:pt idx="50">
                  <c:v>538.59500000000003</c:v>
                </c:pt>
                <c:pt idx="51">
                  <c:v>524.28599999999994</c:v>
                </c:pt>
                <c:pt idx="52">
                  <c:v>516.80799999999999</c:v>
                </c:pt>
                <c:pt idx="53">
                  <c:v>501.55700000000002</c:v>
                </c:pt>
                <c:pt idx="54">
                  <c:v>483.411</c:v>
                </c:pt>
                <c:pt idx="55">
                  <c:v>459.98200000000003</c:v>
                </c:pt>
                <c:pt idx="56">
                  <c:v>469.58800000000002</c:v>
                </c:pt>
                <c:pt idx="57">
                  <c:v>459.73099999999999</c:v>
                </c:pt>
                <c:pt idx="58">
                  <c:v>453.05399999999997</c:v>
                </c:pt>
                <c:pt idx="59">
                  <c:v>421.64600000000002</c:v>
                </c:pt>
                <c:pt idx="60">
                  <c:v>419.90199999999999</c:v>
                </c:pt>
                <c:pt idx="61">
                  <c:v>423.52</c:v>
                </c:pt>
                <c:pt idx="62">
                  <c:v>423.44799999999998</c:v>
                </c:pt>
                <c:pt idx="63">
                  <c:v>435.05700000000002</c:v>
                </c:pt>
                <c:pt idx="64">
                  <c:v>433.27699999999999</c:v>
                </c:pt>
                <c:pt idx="65">
                  <c:v>414.83699999999999</c:v>
                </c:pt>
                <c:pt idx="66">
                  <c:v>409.32499999999999</c:v>
                </c:pt>
                <c:pt idx="67">
                  <c:v>400.73342857</c:v>
                </c:pt>
                <c:pt idx="68">
                  <c:v>404.48259681000002</c:v>
                </c:pt>
                <c:pt idx="69">
                  <c:v>416.96620000000001</c:v>
                </c:pt>
                <c:pt idx="70">
                  <c:v>418.1574</c:v>
                </c:pt>
                <c:pt idx="71">
                  <c:v>411.45929999999998</c:v>
                </c:pt>
                <c:pt idx="72">
                  <c:v>425.14030000000002</c:v>
                </c:pt>
                <c:pt idx="73">
                  <c:v>442.74209999999999</c:v>
                </c:pt>
                <c:pt idx="74">
                  <c:v>463.28230000000002</c:v>
                </c:pt>
                <c:pt idx="75">
                  <c:v>469.97449999999998</c:v>
                </c:pt>
                <c:pt idx="76">
                  <c:v>476.05579999999998</c:v>
                </c:pt>
                <c:pt idx="77">
                  <c:v>466.83819999999997</c:v>
                </c:pt>
                <c:pt idx="78">
                  <c:v>458.45620000000002</c:v>
                </c:pt>
                <c:pt idx="79">
                  <c:v>456.88479999999998</c:v>
                </c:pt>
                <c:pt idx="80">
                  <c:v>460.37400000000002</c:v>
                </c:pt>
                <c:pt idx="81">
                  <c:v>474.89400000000001</c:v>
                </c:pt>
                <c:pt idx="82">
                  <c:v>476.5342</c:v>
                </c:pt>
                <c:pt idx="83">
                  <c:v>469.04739999999998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918816"/>
        <c:axId val="422919376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686752"/>
        <c:axId val="422687312"/>
      </c:scatterChart>
      <c:dateAx>
        <c:axId val="4229188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229193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2919376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22918816"/>
        <c:crosses val="autoZero"/>
        <c:crossBetween val="between"/>
        <c:majorUnit val="25"/>
      </c:valAx>
      <c:valAx>
        <c:axId val="42268675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2687312"/>
        <c:crosses val="max"/>
        <c:crossBetween val="midCat"/>
      </c:valAx>
      <c:valAx>
        <c:axId val="4226873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268675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-0.59998276149999974</c:v>
                </c:pt>
                <c:pt idx="1">
                  <c:v>0.52104564090000061</c:v>
                </c:pt>
                <c:pt idx="2">
                  <c:v>1.3879933310000006</c:v>
                </c:pt>
                <c:pt idx="3">
                  <c:v>1.0167664089999988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0.16684600369999991</c:v>
                </c:pt>
                <c:pt idx="1">
                  <c:v>0.27357358529999987</c:v>
                </c:pt>
                <c:pt idx="2">
                  <c:v>0.57648792700000007</c:v>
                </c:pt>
                <c:pt idx="3">
                  <c:v>0.43914534970000041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5.6358321770999947E-2</c:v>
                </c:pt>
                <c:pt idx="1">
                  <c:v>3.8971538369999892E-2</c:v>
                </c:pt>
                <c:pt idx="2">
                  <c:v>3.1180178850000045E-2</c:v>
                </c:pt>
                <c:pt idx="3">
                  <c:v>2.1326198399999885E-3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422694032"/>
        <c:axId val="422694592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0358705161854768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-0.37677843602899985</c:v>
                </c:pt>
                <c:pt idx="1">
                  <c:v>0.83359076457000036</c:v>
                </c:pt>
                <c:pt idx="2">
                  <c:v>1.9956614368500007</c:v>
                </c:pt>
                <c:pt idx="3">
                  <c:v>1.4580443785399992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694032"/>
        <c:axId val="422694592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695712"/>
        <c:axId val="422695152"/>
      </c:scatterChart>
      <c:catAx>
        <c:axId val="4226940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694592"/>
        <c:crosses val="autoZero"/>
        <c:auto val="1"/>
        <c:lblAlgn val="ctr"/>
        <c:lblOffset val="100"/>
        <c:tickLblSkip val="1"/>
        <c:noMultiLvlLbl val="0"/>
      </c:catAx>
      <c:valAx>
        <c:axId val="422694592"/>
        <c:scaling>
          <c:orientation val="minMax"/>
          <c:max val="2.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694032"/>
        <c:crosses val="autoZero"/>
        <c:crossBetween val="between"/>
        <c:minorUnit val="0.5"/>
      </c:valAx>
      <c:valAx>
        <c:axId val="422695152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2695712"/>
        <c:crosses val="max"/>
        <c:crossBetween val="midCat"/>
      </c:valAx>
      <c:valAx>
        <c:axId val="422695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69515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13.648961</c:v>
                </c:pt>
                <c:pt idx="1">
                  <c:v>13.551162</c:v>
                </c:pt>
                <c:pt idx="2">
                  <c:v>13.780635999999999</c:v>
                </c:pt>
                <c:pt idx="3">
                  <c:v>13.528214999999999</c:v>
                </c:pt>
                <c:pt idx="4">
                  <c:v>13.639097</c:v>
                </c:pt>
                <c:pt idx="5">
                  <c:v>13.509302</c:v>
                </c:pt>
                <c:pt idx="6">
                  <c:v>13.41624</c:v>
                </c:pt>
                <c:pt idx="7">
                  <c:v>13.266709000000001</c:v>
                </c:pt>
                <c:pt idx="8">
                  <c:v>13.109411</c:v>
                </c:pt>
                <c:pt idx="9">
                  <c:v>13.481545000000001</c:v>
                </c:pt>
                <c:pt idx="10">
                  <c:v>13.675719000000001</c:v>
                </c:pt>
                <c:pt idx="11">
                  <c:v>13.33886</c:v>
                </c:pt>
                <c:pt idx="12">
                  <c:v>13.419108</c:v>
                </c:pt>
                <c:pt idx="13">
                  <c:v>13.886905</c:v>
                </c:pt>
                <c:pt idx="14">
                  <c:v>14.002295</c:v>
                </c:pt>
                <c:pt idx="15">
                  <c:v>13.906537999999999</c:v>
                </c:pt>
                <c:pt idx="16">
                  <c:v>14.115068000000001</c:v>
                </c:pt>
                <c:pt idx="17">
                  <c:v>14.068187</c:v>
                </c:pt>
                <c:pt idx="18">
                  <c:v>14.242308</c:v>
                </c:pt>
                <c:pt idx="19">
                  <c:v>14.224826999999999</c:v>
                </c:pt>
                <c:pt idx="20">
                  <c:v>14.402293</c:v>
                </c:pt>
                <c:pt idx="21">
                  <c:v>14.93272</c:v>
                </c:pt>
                <c:pt idx="22">
                  <c:v>15.471607000000001</c:v>
                </c:pt>
                <c:pt idx="23">
                  <c:v>15.245333</c:v>
                </c:pt>
                <c:pt idx="24">
                  <c:v>15.018359</c:v>
                </c:pt>
                <c:pt idx="25">
                  <c:v>15.487546</c:v>
                </c:pt>
                <c:pt idx="26">
                  <c:v>15.836328999999999</c:v>
                </c:pt>
                <c:pt idx="27">
                  <c:v>15.928787</c:v>
                </c:pt>
                <c:pt idx="28">
                  <c:v>16.002206000000001</c:v>
                </c:pt>
                <c:pt idx="29">
                  <c:v>16.272946999999998</c:v>
                </c:pt>
                <c:pt idx="30">
                  <c:v>16.643308999999999</c:v>
                </c:pt>
                <c:pt idx="31">
                  <c:v>16.817017652000001</c:v>
                </c:pt>
                <c:pt idx="32">
                  <c:v>16.834108950000001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16.834108950000001</c:v>
                </c:pt>
                <c:pt idx="33">
                  <c:v>17.44481</c:v>
                </c:pt>
                <c:pt idx="34">
                  <c:v>17.584859999999999</c:v>
                </c:pt>
                <c:pt idx="35">
                  <c:v>17.5684</c:v>
                </c:pt>
                <c:pt idx="36">
                  <c:v>17.544229999999999</c:v>
                </c:pt>
                <c:pt idx="37">
                  <c:v>17.721129999999999</c:v>
                </c:pt>
                <c:pt idx="38">
                  <c:v>17.97259</c:v>
                </c:pt>
                <c:pt idx="39">
                  <c:v>18.035150000000002</c:v>
                </c:pt>
                <c:pt idx="40">
                  <c:v>18.219850000000001</c:v>
                </c:pt>
                <c:pt idx="41">
                  <c:v>18.277719999999999</c:v>
                </c:pt>
                <c:pt idx="42">
                  <c:v>18.304860000000001</c:v>
                </c:pt>
                <c:pt idx="43">
                  <c:v>18.50872</c:v>
                </c:pt>
                <c:pt idx="44">
                  <c:v>18.541550000000001</c:v>
                </c:pt>
                <c:pt idx="45">
                  <c:v>18.751110000000001</c:v>
                </c:pt>
                <c:pt idx="46">
                  <c:v>18.995200000000001</c:v>
                </c:pt>
                <c:pt idx="47">
                  <c:v>19.021260000000002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13.495488083333333</c:v>
                </c:pt>
                <c:pt idx="2">
                  <c:v>13.495488083333333</c:v>
                </c:pt>
                <c:pt idx="3">
                  <c:v>13.495488083333333</c:v>
                </c:pt>
                <c:pt idx="4">
                  <c:v>13.495488083333333</c:v>
                </c:pt>
                <c:pt idx="5">
                  <c:v>13.495488083333333</c:v>
                </c:pt>
                <c:pt idx="6">
                  <c:v>13.495488083333333</c:v>
                </c:pt>
                <c:pt idx="7">
                  <c:v>13.495488083333333</c:v>
                </c:pt>
                <c:pt idx="8">
                  <c:v>13.495488083333333</c:v>
                </c:pt>
                <c:pt idx="9">
                  <c:v>13.495488083333333</c:v>
                </c:pt>
                <c:pt idx="10">
                  <c:v>13.495488083333333</c:v>
                </c:pt>
                <c:pt idx="13">
                  <c:v>14.326432416666664</c:v>
                </c:pt>
                <c:pt idx="14">
                  <c:v>14.326432416666664</c:v>
                </c:pt>
                <c:pt idx="15">
                  <c:v>14.326432416666664</c:v>
                </c:pt>
                <c:pt idx="16">
                  <c:v>14.326432416666664</c:v>
                </c:pt>
                <c:pt idx="17">
                  <c:v>14.326432416666664</c:v>
                </c:pt>
                <c:pt idx="18">
                  <c:v>14.326432416666664</c:v>
                </c:pt>
                <c:pt idx="19">
                  <c:v>14.326432416666664</c:v>
                </c:pt>
                <c:pt idx="20">
                  <c:v>14.326432416666664</c:v>
                </c:pt>
                <c:pt idx="21">
                  <c:v>14.326432416666664</c:v>
                </c:pt>
                <c:pt idx="22">
                  <c:v>14.326432416666664</c:v>
                </c:pt>
                <c:pt idx="25">
                  <c:v>16.453223300166666</c:v>
                </c:pt>
                <c:pt idx="26">
                  <c:v>16.453223300166666</c:v>
                </c:pt>
                <c:pt idx="27">
                  <c:v>16.453223300166666</c:v>
                </c:pt>
                <c:pt idx="28">
                  <c:v>16.453223300166666</c:v>
                </c:pt>
                <c:pt idx="29">
                  <c:v>16.453223300166666</c:v>
                </c:pt>
                <c:pt idx="30">
                  <c:v>16.453223300166666</c:v>
                </c:pt>
                <c:pt idx="31">
                  <c:v>16.453223300166666</c:v>
                </c:pt>
                <c:pt idx="32">
                  <c:v>16.453223300166666</c:v>
                </c:pt>
                <c:pt idx="33">
                  <c:v>16.453223300166666</c:v>
                </c:pt>
                <c:pt idx="34">
                  <c:v>16.453223300166666</c:v>
                </c:pt>
                <c:pt idx="37">
                  <c:v>18.324447500000005</c:v>
                </c:pt>
                <c:pt idx="38">
                  <c:v>18.324447500000005</c:v>
                </c:pt>
                <c:pt idx="39">
                  <c:v>18.324447500000005</c:v>
                </c:pt>
                <c:pt idx="40">
                  <c:v>18.324447500000005</c:v>
                </c:pt>
                <c:pt idx="41">
                  <c:v>18.324447500000005</c:v>
                </c:pt>
                <c:pt idx="42">
                  <c:v>18.324447500000005</c:v>
                </c:pt>
                <c:pt idx="43">
                  <c:v>18.324447500000005</c:v>
                </c:pt>
                <c:pt idx="44">
                  <c:v>18.324447500000005</c:v>
                </c:pt>
                <c:pt idx="45">
                  <c:v>18.324447500000005</c:v>
                </c:pt>
                <c:pt idx="46">
                  <c:v>18.324447500000005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699632"/>
        <c:axId val="422700192"/>
      </c:lineChart>
      <c:catAx>
        <c:axId val="42269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7001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2700192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6996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0.1387100793000009</c:v>
                </c:pt>
                <c:pt idx="1">
                  <c:v>9.4534822999996493E-3</c:v>
                </c:pt>
                <c:pt idx="2">
                  <c:v>-1.0254602699999893E-2</c:v>
                </c:pt>
                <c:pt idx="3">
                  <c:v>6.2336629999997228E-3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6.5985231999999838E-2</c:v>
                </c:pt>
                <c:pt idx="1">
                  <c:v>6.7947792700000065E-2</c:v>
                </c:pt>
                <c:pt idx="2">
                  <c:v>4.8106068500000099E-2</c:v>
                </c:pt>
                <c:pt idx="3">
                  <c:v>4.766462469999988E-2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-0.11798492790000026</c:v>
                </c:pt>
                <c:pt idx="1">
                  <c:v>5.4936083999999941E-2</c:v>
                </c:pt>
                <c:pt idx="2">
                  <c:v>0.18932005210000025</c:v>
                </c:pt>
                <c:pt idx="3">
                  <c:v>4.1463312300000332E-2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8.2511600999996659E-2</c:v>
                </c:pt>
                <c:pt idx="1">
                  <c:v>3.1442836700001919E-2</c:v>
                </c:pt>
                <c:pt idx="2">
                  <c:v>-4.5733905799998809E-2</c:v>
                </c:pt>
                <c:pt idx="3">
                  <c:v>1.6186469999997399E-2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-1.5490225400000224E-2</c:v>
                </c:pt>
                <c:pt idx="1">
                  <c:v>0.10670164729999998</c:v>
                </c:pt>
                <c:pt idx="2">
                  <c:v>0.2747199129000002</c:v>
                </c:pt>
                <c:pt idx="3">
                  <c:v>0.11838738299999996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2707472"/>
        <c:axId val="422708032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0.1038773278340208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0.15373175899999691</c:v>
                </c:pt>
                <c:pt idx="1">
                  <c:v>0.27048184300000155</c:v>
                </c:pt>
                <c:pt idx="2">
                  <c:v>0.45615752500000184</c:v>
                </c:pt>
                <c:pt idx="3">
                  <c:v>0.22993545299999729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707472"/>
        <c:axId val="422708032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709152"/>
        <c:axId val="422708592"/>
      </c:scatterChart>
      <c:catAx>
        <c:axId val="4227074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708032"/>
        <c:crosses val="autoZero"/>
        <c:auto val="1"/>
        <c:lblAlgn val="ctr"/>
        <c:lblOffset val="100"/>
        <c:tickLblSkip val="1"/>
        <c:noMultiLvlLbl val="0"/>
      </c:catAx>
      <c:valAx>
        <c:axId val="422708032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707472"/>
        <c:crosses val="autoZero"/>
        <c:crossBetween val="between"/>
        <c:majorUnit val="0.25"/>
      </c:valAx>
      <c:valAx>
        <c:axId val="422708592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2709152"/>
        <c:crosses val="max"/>
        <c:crossBetween val="midCat"/>
        <c:majorUnit val="0.25"/>
      </c:valAx>
      <c:valAx>
        <c:axId val="42270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270859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19.062801</c:v>
                </c:pt>
                <c:pt idx="1">
                  <c:v>19.846603000000002</c:v>
                </c:pt>
                <c:pt idx="2">
                  <c:v>19.728204000000002</c:v>
                </c:pt>
                <c:pt idx="3">
                  <c:v>19.340226000000001</c:v>
                </c:pt>
                <c:pt idx="4">
                  <c:v>19.328156</c:v>
                </c:pt>
                <c:pt idx="5">
                  <c:v>19.846173</c:v>
                </c:pt>
                <c:pt idx="6">
                  <c:v>19.775658</c:v>
                </c:pt>
                <c:pt idx="7">
                  <c:v>20.274782999999999</c:v>
                </c:pt>
                <c:pt idx="8">
                  <c:v>19.756826</c:v>
                </c:pt>
                <c:pt idx="9">
                  <c:v>19.650106999999998</c:v>
                </c:pt>
                <c:pt idx="10">
                  <c:v>19.658867999999998</c:v>
                </c:pt>
                <c:pt idx="11">
                  <c:v>19.983958999999999</c:v>
                </c:pt>
                <c:pt idx="12">
                  <c:v>19.322835999999999</c:v>
                </c:pt>
                <c:pt idx="13">
                  <c:v>19.190398999999999</c:v>
                </c:pt>
                <c:pt idx="14">
                  <c:v>20.060120999999999</c:v>
                </c:pt>
                <c:pt idx="15">
                  <c:v>19.595317000000001</c:v>
                </c:pt>
                <c:pt idx="16">
                  <c:v>20.066234999999999</c:v>
                </c:pt>
                <c:pt idx="17">
                  <c:v>20.561236000000001</c:v>
                </c:pt>
                <c:pt idx="18">
                  <c:v>20.118914</c:v>
                </c:pt>
                <c:pt idx="19">
                  <c:v>20.251183999999999</c:v>
                </c:pt>
                <c:pt idx="20">
                  <c:v>19.640605000000001</c:v>
                </c:pt>
                <c:pt idx="21">
                  <c:v>19.989643999999998</c:v>
                </c:pt>
                <c:pt idx="22">
                  <c:v>20.307230000000001</c:v>
                </c:pt>
                <c:pt idx="23">
                  <c:v>20.323447000000002</c:v>
                </c:pt>
                <c:pt idx="24">
                  <c:v>20.461323</c:v>
                </c:pt>
                <c:pt idx="25">
                  <c:v>19.619446</c:v>
                </c:pt>
                <c:pt idx="26">
                  <c:v>20.573001999999999</c:v>
                </c:pt>
                <c:pt idx="27">
                  <c:v>19.940937000000002</c:v>
                </c:pt>
                <c:pt idx="28">
                  <c:v>20.356517</c:v>
                </c:pt>
                <c:pt idx="29">
                  <c:v>20.705323</c:v>
                </c:pt>
                <c:pt idx="30">
                  <c:v>20.621328999999999</c:v>
                </c:pt>
                <c:pt idx="31">
                  <c:v>20.725287458</c:v>
                </c:pt>
                <c:pt idx="32">
                  <c:v>20.174538977000001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20.174538977000001</c:v>
                </c:pt>
                <c:pt idx="33">
                  <c:v>20.655860000000001</c:v>
                </c:pt>
                <c:pt idx="34">
                  <c:v>20.40634</c:v>
                </c:pt>
                <c:pt idx="35">
                  <c:v>20.63589</c:v>
                </c:pt>
                <c:pt idx="36">
                  <c:v>20.25141</c:v>
                </c:pt>
                <c:pt idx="37">
                  <c:v>20.247440000000001</c:v>
                </c:pt>
                <c:pt idx="38">
                  <c:v>20.4589</c:v>
                </c:pt>
                <c:pt idx="39">
                  <c:v>20.225919999999999</c:v>
                </c:pt>
                <c:pt idx="40">
                  <c:v>20.480789999999999</c:v>
                </c:pt>
                <c:pt idx="41">
                  <c:v>20.75384</c:v>
                </c:pt>
                <c:pt idx="42">
                  <c:v>20.960619999999999</c:v>
                </c:pt>
                <c:pt idx="43">
                  <c:v>21.019639999999999</c:v>
                </c:pt>
                <c:pt idx="44">
                  <c:v>20.673069999999999</c:v>
                </c:pt>
                <c:pt idx="45">
                  <c:v>20.984089999999998</c:v>
                </c:pt>
                <c:pt idx="46">
                  <c:v>20.618960000000001</c:v>
                </c:pt>
                <c:pt idx="47">
                  <c:v>21.002890000000001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19.687696999999996</c:v>
                </c:pt>
                <c:pt idx="3">
                  <c:v>19.687696999999996</c:v>
                </c:pt>
                <c:pt idx="4">
                  <c:v>19.687696999999996</c:v>
                </c:pt>
                <c:pt idx="5">
                  <c:v>19.687696999999996</c:v>
                </c:pt>
                <c:pt idx="6">
                  <c:v>19.687696999999996</c:v>
                </c:pt>
                <c:pt idx="7">
                  <c:v>19.687696999999996</c:v>
                </c:pt>
                <c:pt idx="8">
                  <c:v>19.687696999999996</c:v>
                </c:pt>
                <c:pt idx="9">
                  <c:v>19.687696999999996</c:v>
                </c:pt>
                <c:pt idx="14">
                  <c:v>19.952264</c:v>
                </c:pt>
                <c:pt idx="15">
                  <c:v>19.952264</c:v>
                </c:pt>
                <c:pt idx="16">
                  <c:v>19.952264</c:v>
                </c:pt>
                <c:pt idx="17">
                  <c:v>19.952264</c:v>
                </c:pt>
                <c:pt idx="18">
                  <c:v>19.952264</c:v>
                </c:pt>
                <c:pt idx="19">
                  <c:v>19.952264</c:v>
                </c:pt>
                <c:pt idx="20">
                  <c:v>19.952264</c:v>
                </c:pt>
                <c:pt idx="21">
                  <c:v>19.952264</c:v>
                </c:pt>
                <c:pt idx="26">
                  <c:v>20.406316119583334</c:v>
                </c:pt>
                <c:pt idx="27">
                  <c:v>20.406316119583334</c:v>
                </c:pt>
                <c:pt idx="28">
                  <c:v>20.406316119583334</c:v>
                </c:pt>
                <c:pt idx="29">
                  <c:v>20.406316119583334</c:v>
                </c:pt>
                <c:pt idx="30">
                  <c:v>20.406316119583334</c:v>
                </c:pt>
                <c:pt idx="31">
                  <c:v>20.406316119583334</c:v>
                </c:pt>
                <c:pt idx="32">
                  <c:v>20.406316119583334</c:v>
                </c:pt>
                <c:pt idx="33">
                  <c:v>20.406316119583334</c:v>
                </c:pt>
                <c:pt idx="38">
                  <c:v>20.639797500000004</c:v>
                </c:pt>
                <c:pt idx="39">
                  <c:v>20.639797500000004</c:v>
                </c:pt>
                <c:pt idx="40">
                  <c:v>20.639797500000004</c:v>
                </c:pt>
                <c:pt idx="41">
                  <c:v>20.639797500000004</c:v>
                </c:pt>
                <c:pt idx="42">
                  <c:v>20.639797500000004</c:v>
                </c:pt>
                <c:pt idx="43">
                  <c:v>20.639797500000004</c:v>
                </c:pt>
                <c:pt idx="44">
                  <c:v>20.639797500000004</c:v>
                </c:pt>
                <c:pt idx="45">
                  <c:v>20.639797500000004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713072"/>
        <c:axId val="422713632"/>
      </c:lineChart>
      <c:catAx>
        <c:axId val="42271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7136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271363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271307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129.32599999999999</c:v>
                </c:pt>
                <c:pt idx="21">
                  <c:v>118.035</c:v>
                </c:pt>
                <c:pt idx="22">
                  <c:v>121.11799999999999</c:v>
                </c:pt>
                <c:pt idx="23">
                  <c:v>127.54300000000001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121.56399999999999</c:v>
                </c:pt>
                <c:pt idx="29">
                  <c:v>121.58499999999999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129.32599999999999</c:v>
                </c:pt>
                <c:pt idx="33">
                  <c:v>118.035</c:v>
                </c:pt>
                <c:pt idx="34">
                  <c:v>121.11799999999999</c:v>
                </c:pt>
                <c:pt idx="35">
                  <c:v>127.54300000000001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121.56399999999999</c:v>
                </c:pt>
                <c:pt idx="41">
                  <c:v>121.58499999999999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129.32599999999999</c:v>
                </c:pt>
                <c:pt idx="45">
                  <c:v>118.035</c:v>
                </c:pt>
                <c:pt idx="46">
                  <c:v>121.11799999999999</c:v>
                </c:pt>
                <c:pt idx="47">
                  <c:v>127.54300000000001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121.56399999999999</c:v>
                </c:pt>
                <c:pt idx="53">
                  <c:v>121.58499999999999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129.32599999999999</c:v>
                </c:pt>
                <c:pt idx="57">
                  <c:v>118.035</c:v>
                </c:pt>
                <c:pt idx="58">
                  <c:v>121.11799999999999</c:v>
                </c:pt>
                <c:pt idx="59">
                  <c:v>127.54300000000001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121.56399999999999</c:v>
                </c:pt>
                <c:pt idx="65">
                  <c:v>121.58499999999999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129.32599999999999</c:v>
                </c:pt>
                <c:pt idx="69">
                  <c:v>118.035</c:v>
                </c:pt>
                <c:pt idx="70">
                  <c:v>121.11799999999999</c:v>
                </c:pt>
                <c:pt idx="71">
                  <c:v>127.54300000000001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121.56399999999999</c:v>
                </c:pt>
                <c:pt idx="77">
                  <c:v>121.58499999999999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129.32599999999999</c:v>
                </c:pt>
                <c:pt idx="81">
                  <c:v>118.035</c:v>
                </c:pt>
                <c:pt idx="82">
                  <c:v>121.11799999999999</c:v>
                </c:pt>
                <c:pt idx="83">
                  <c:v>127.54300000000001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33.38300000000001</c:v>
                </c:pt>
                <c:pt idx="5">
                  <c:v>30.475000000000009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31.724999999999994</c:v>
                </c:pt>
                <c:pt idx="9">
                  <c:v>36.680000000000007</c:v>
                </c:pt>
                <c:pt idx="10">
                  <c:v>40.159999999999997</c:v>
                </c:pt>
                <c:pt idx="11">
                  <c:v>38.551999999999992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33.38300000000001</c:v>
                </c:pt>
                <c:pt idx="17">
                  <c:v>30.475000000000009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31.724999999999994</c:v>
                </c:pt>
                <c:pt idx="21">
                  <c:v>36.680000000000007</c:v>
                </c:pt>
                <c:pt idx="22">
                  <c:v>40.159999999999997</c:v>
                </c:pt>
                <c:pt idx="23">
                  <c:v>38.551999999999992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33.38300000000001</c:v>
                </c:pt>
                <c:pt idx="29">
                  <c:v>30.475000000000009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31.724999999999994</c:v>
                </c:pt>
                <c:pt idx="33">
                  <c:v>36.680000000000007</c:v>
                </c:pt>
                <c:pt idx="34">
                  <c:v>40.159999999999997</c:v>
                </c:pt>
                <c:pt idx="35">
                  <c:v>38.551999999999992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33.38300000000001</c:v>
                </c:pt>
                <c:pt idx="41">
                  <c:v>30.475000000000009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31.724999999999994</c:v>
                </c:pt>
                <c:pt idx="45">
                  <c:v>36.680000000000007</c:v>
                </c:pt>
                <c:pt idx="46">
                  <c:v>40.159999999999997</c:v>
                </c:pt>
                <c:pt idx="47">
                  <c:v>38.551999999999992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33.38300000000001</c:v>
                </c:pt>
                <c:pt idx="53">
                  <c:v>30.475000000000009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31.724999999999994</c:v>
                </c:pt>
                <c:pt idx="57">
                  <c:v>36.680000000000007</c:v>
                </c:pt>
                <c:pt idx="58">
                  <c:v>40.159999999999997</c:v>
                </c:pt>
                <c:pt idx="59">
                  <c:v>38.551999999999992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33.38300000000001</c:v>
                </c:pt>
                <c:pt idx="65">
                  <c:v>30.475000000000009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31.724999999999994</c:v>
                </c:pt>
                <c:pt idx="69">
                  <c:v>36.680000000000007</c:v>
                </c:pt>
                <c:pt idx="70">
                  <c:v>40.159999999999997</c:v>
                </c:pt>
                <c:pt idx="71">
                  <c:v>38.551999999999992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33.38300000000001</c:v>
                </c:pt>
                <c:pt idx="77">
                  <c:v>30.475000000000009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31.724999999999994</c:v>
                </c:pt>
                <c:pt idx="81">
                  <c:v>36.680000000000007</c:v>
                </c:pt>
                <c:pt idx="82">
                  <c:v>40.159999999999997</c:v>
                </c:pt>
                <c:pt idx="83">
                  <c:v>38.551999999999992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64.188999999999993</c:v>
                </c:pt>
                <c:pt idx="1">
                  <c:v>63.930000000000007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55.570999999999998</c:v>
                </c:pt>
                <c:pt idx="11">
                  <c:v>61.938999999999993</c:v>
                </c:pt>
                <c:pt idx="12">
                  <c:v>64.188999999999993</c:v>
                </c:pt>
                <c:pt idx="13">
                  <c:v>63.930000000000007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55.570999999999998</c:v>
                </c:pt>
                <c:pt idx="23">
                  <c:v>61.938999999999993</c:v>
                </c:pt>
                <c:pt idx="24">
                  <c:v>64.188999999999993</c:v>
                </c:pt>
                <c:pt idx="25">
                  <c:v>63.930000000000007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55.570999999999998</c:v>
                </c:pt>
                <c:pt idx="35">
                  <c:v>61.938999999999993</c:v>
                </c:pt>
                <c:pt idx="36">
                  <c:v>64.188999999999993</c:v>
                </c:pt>
                <c:pt idx="37">
                  <c:v>63.930000000000007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55.570999999999998</c:v>
                </c:pt>
                <c:pt idx="47">
                  <c:v>61.938999999999993</c:v>
                </c:pt>
                <c:pt idx="48">
                  <c:v>64.188999999999993</c:v>
                </c:pt>
                <c:pt idx="49">
                  <c:v>63.930000000000007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55.570999999999998</c:v>
                </c:pt>
                <c:pt idx="59">
                  <c:v>61.938999999999993</c:v>
                </c:pt>
                <c:pt idx="60">
                  <c:v>64.188999999999993</c:v>
                </c:pt>
                <c:pt idx="61">
                  <c:v>63.930000000000007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55.570999999999998</c:v>
                </c:pt>
                <c:pt idx="71">
                  <c:v>61.938999999999993</c:v>
                </c:pt>
                <c:pt idx="72">
                  <c:v>64.188999999999993</c:v>
                </c:pt>
                <c:pt idx="73">
                  <c:v>63.930000000000007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55.570999999999998</c:v>
                </c:pt>
                <c:pt idx="83">
                  <c:v>61.938999999999993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27.212000000000018</c:v>
                </c:pt>
                <c:pt idx="1">
                  <c:v>29.456999999999994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18.265999999999991</c:v>
                </c:pt>
                <c:pt idx="8">
                  <c:v>15.246000000000009</c:v>
                </c:pt>
                <c:pt idx="9">
                  <c:v>21.920999999999992</c:v>
                </c:pt>
                <c:pt idx="10">
                  <c:v>16.993000000000023</c:v>
                </c:pt>
                <c:pt idx="11">
                  <c:v>12.334000000000003</c:v>
                </c:pt>
                <c:pt idx="12">
                  <c:v>27.212000000000018</c:v>
                </c:pt>
                <c:pt idx="13">
                  <c:v>29.456999999999994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18.265999999999991</c:v>
                </c:pt>
                <c:pt idx="20">
                  <c:v>15.246000000000009</c:v>
                </c:pt>
                <c:pt idx="21">
                  <c:v>21.920999999999992</c:v>
                </c:pt>
                <c:pt idx="22">
                  <c:v>16.993000000000023</c:v>
                </c:pt>
                <c:pt idx="23">
                  <c:v>12.334000000000003</c:v>
                </c:pt>
                <c:pt idx="24">
                  <c:v>27.212000000000018</c:v>
                </c:pt>
                <c:pt idx="25">
                  <c:v>29.456999999999994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18.265999999999991</c:v>
                </c:pt>
                <c:pt idx="32">
                  <c:v>15.246000000000009</c:v>
                </c:pt>
                <c:pt idx="33">
                  <c:v>21.920999999999992</c:v>
                </c:pt>
                <c:pt idx="34">
                  <c:v>16.993000000000023</c:v>
                </c:pt>
                <c:pt idx="35">
                  <c:v>12.334000000000003</c:v>
                </c:pt>
                <c:pt idx="36">
                  <c:v>27.212000000000018</c:v>
                </c:pt>
                <c:pt idx="37">
                  <c:v>29.456999999999994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18.265999999999991</c:v>
                </c:pt>
                <c:pt idx="44">
                  <c:v>15.246000000000009</c:v>
                </c:pt>
                <c:pt idx="45">
                  <c:v>21.920999999999992</c:v>
                </c:pt>
                <c:pt idx="46">
                  <c:v>16.993000000000023</c:v>
                </c:pt>
                <c:pt idx="47">
                  <c:v>12.334000000000003</c:v>
                </c:pt>
                <c:pt idx="48">
                  <c:v>27.212000000000018</c:v>
                </c:pt>
                <c:pt idx="49">
                  <c:v>29.456999999999994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18.265999999999991</c:v>
                </c:pt>
                <c:pt idx="56">
                  <c:v>15.246000000000009</c:v>
                </c:pt>
                <c:pt idx="57">
                  <c:v>21.920999999999992</c:v>
                </c:pt>
                <c:pt idx="58">
                  <c:v>16.993000000000023</c:v>
                </c:pt>
                <c:pt idx="59">
                  <c:v>12.334000000000003</c:v>
                </c:pt>
                <c:pt idx="60">
                  <c:v>27.212000000000018</c:v>
                </c:pt>
                <c:pt idx="61">
                  <c:v>29.456999999999994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18.265999999999991</c:v>
                </c:pt>
                <c:pt idx="68">
                  <c:v>15.246000000000009</c:v>
                </c:pt>
                <c:pt idx="69">
                  <c:v>21.920999999999992</c:v>
                </c:pt>
                <c:pt idx="70">
                  <c:v>16.993000000000023</c:v>
                </c:pt>
                <c:pt idx="71">
                  <c:v>12.334000000000003</c:v>
                </c:pt>
                <c:pt idx="72">
                  <c:v>27.212000000000018</c:v>
                </c:pt>
                <c:pt idx="73">
                  <c:v>29.456999999999994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18.265999999999991</c:v>
                </c:pt>
                <c:pt idx="80">
                  <c:v>15.246000000000009</c:v>
                </c:pt>
                <c:pt idx="81">
                  <c:v>21.920999999999992</c:v>
                </c:pt>
                <c:pt idx="82">
                  <c:v>16.993000000000023</c:v>
                </c:pt>
                <c:pt idx="83">
                  <c:v>12.334000000000003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0864"/>
        <c:axId val="42620142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131.268</c:v>
                </c:pt>
                <c:pt idx="1">
                  <c:v>121.96299999999999</c:v>
                </c:pt>
                <c:pt idx="2">
                  <c:v>118.73699999999999</c:v>
                </c:pt>
                <c:pt idx="3">
                  <c:v>118.791</c:v>
                </c:pt>
                <c:pt idx="4">
                  <c:v>122.13200000000001</c:v>
                </c:pt>
                <c:pt idx="5">
                  <c:v>122.46299999999999</c:v>
                </c:pt>
                <c:pt idx="6">
                  <c:v>126.02</c:v>
                </c:pt>
                <c:pt idx="7">
                  <c:v>129.06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129.77600000000001</c:v>
                </c:pt>
                <c:pt idx="28">
                  <c:v>135.40199999999999</c:v>
                </c:pt>
                <c:pt idx="29">
                  <c:v>139.636</c:v>
                </c:pt>
                <c:pt idx="30">
                  <c:v>142.053</c:v>
                </c:pt>
                <c:pt idx="31">
                  <c:v>152.529</c:v>
                </c:pt>
                <c:pt idx="32">
                  <c:v>149.40299999999999</c:v>
                </c:pt>
                <c:pt idx="33">
                  <c:v>143.625</c:v>
                </c:pt>
                <c:pt idx="34">
                  <c:v>157.21</c:v>
                </c:pt>
                <c:pt idx="35">
                  <c:v>161.32599999999999</c:v>
                </c:pt>
                <c:pt idx="36">
                  <c:v>160.595</c:v>
                </c:pt>
                <c:pt idx="37">
                  <c:v>162.49600000000001</c:v>
                </c:pt>
                <c:pt idx="38">
                  <c:v>160.07300000000001</c:v>
                </c:pt>
                <c:pt idx="39">
                  <c:v>154.74100000000001</c:v>
                </c:pt>
                <c:pt idx="40">
                  <c:v>154.947</c:v>
                </c:pt>
                <c:pt idx="41">
                  <c:v>149.767</c:v>
                </c:pt>
                <c:pt idx="42">
                  <c:v>156.50700000000001</c:v>
                </c:pt>
                <c:pt idx="43">
                  <c:v>160.33799999999999</c:v>
                </c:pt>
                <c:pt idx="44">
                  <c:v>161.05099999999999</c:v>
                </c:pt>
                <c:pt idx="45">
                  <c:v>154.715</c:v>
                </c:pt>
                <c:pt idx="46">
                  <c:v>161.27799999999999</c:v>
                </c:pt>
                <c:pt idx="47">
                  <c:v>166.095</c:v>
                </c:pt>
                <c:pt idx="48">
                  <c:v>170.24700000000001</c:v>
                </c:pt>
                <c:pt idx="49">
                  <c:v>162.83199999999999</c:v>
                </c:pt>
                <c:pt idx="50">
                  <c:v>152.029</c:v>
                </c:pt>
                <c:pt idx="51">
                  <c:v>154.95699999999999</c:v>
                </c:pt>
                <c:pt idx="52">
                  <c:v>154.24700000000001</c:v>
                </c:pt>
                <c:pt idx="53">
                  <c:v>152.06</c:v>
                </c:pt>
                <c:pt idx="54">
                  <c:v>151.494</c:v>
                </c:pt>
                <c:pt idx="55">
                  <c:v>147.80600000000001</c:v>
                </c:pt>
                <c:pt idx="56">
                  <c:v>137.33099999999999</c:v>
                </c:pt>
                <c:pt idx="57">
                  <c:v>130.053</c:v>
                </c:pt>
                <c:pt idx="58">
                  <c:v>133.387</c:v>
                </c:pt>
                <c:pt idx="59">
                  <c:v>145.63800000000001</c:v>
                </c:pt>
                <c:pt idx="60">
                  <c:v>141.12899999999999</c:v>
                </c:pt>
                <c:pt idx="61">
                  <c:v>138.578</c:v>
                </c:pt>
                <c:pt idx="62">
                  <c:v>130.39099999999999</c:v>
                </c:pt>
                <c:pt idx="63">
                  <c:v>120.59099999999999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127.081</c:v>
                </c:pt>
                <c:pt idx="67">
                  <c:v>134.00057143000001</c:v>
                </c:pt>
                <c:pt idx="68">
                  <c:v>135.95500554</c:v>
                </c:pt>
                <c:pt idx="69">
                  <c:v>128.5539</c:v>
                </c:pt>
                <c:pt idx="70">
                  <c:v>132.8467</c:v>
                </c:pt>
                <c:pt idx="71">
                  <c:v>139.3391</c:v>
                </c:pt>
                <c:pt idx="72">
                  <c:v>137.46209999999999</c:v>
                </c:pt>
                <c:pt idx="73">
                  <c:v>133.09039999999999</c:v>
                </c:pt>
                <c:pt idx="74">
                  <c:v>128.79859999999999</c:v>
                </c:pt>
                <c:pt idx="75">
                  <c:v>127.7474</c:v>
                </c:pt>
                <c:pt idx="76">
                  <c:v>129.08029999999999</c:v>
                </c:pt>
                <c:pt idx="77">
                  <c:v>130.78100000000001</c:v>
                </c:pt>
                <c:pt idx="78">
                  <c:v>135.7166</c:v>
                </c:pt>
                <c:pt idx="79">
                  <c:v>137.28110000000001</c:v>
                </c:pt>
                <c:pt idx="80">
                  <c:v>135.4272</c:v>
                </c:pt>
                <c:pt idx="81">
                  <c:v>128.8546</c:v>
                </c:pt>
                <c:pt idx="82">
                  <c:v>133.4648</c:v>
                </c:pt>
                <c:pt idx="83">
                  <c:v>140.33179999999999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234.43600000000001</c:v>
                </c:pt>
                <c:pt idx="1">
                  <c:v>226.762</c:v>
                </c:pt>
                <c:pt idx="2">
                  <c:v>224.67</c:v>
                </c:pt>
                <c:pt idx="3">
                  <c:v>220.768</c:v>
                </c:pt>
                <c:pt idx="4">
                  <c:v>221.33199999999999</c:v>
                </c:pt>
                <c:pt idx="5">
                  <c:v>224.36600000000001</c:v>
                </c:pt>
                <c:pt idx="6">
                  <c:v>222.35599999999999</c:v>
                </c:pt>
                <c:pt idx="7">
                  <c:v>217.59700000000001</c:v>
                </c:pt>
                <c:pt idx="8">
                  <c:v>219.785</c:v>
                </c:pt>
                <c:pt idx="9">
                  <c:v>213.977</c:v>
                </c:pt>
                <c:pt idx="10">
                  <c:v>216.84899999999999</c:v>
                </c:pt>
                <c:pt idx="11">
                  <c:v>228.03399999999999</c:v>
                </c:pt>
                <c:pt idx="12">
                  <c:v>235.85499999999999</c:v>
                </c:pt>
                <c:pt idx="13">
                  <c:v>229.499</c:v>
                </c:pt>
                <c:pt idx="14">
                  <c:v>221.61199999999999</c:v>
                </c:pt>
                <c:pt idx="15">
                  <c:v>216.76</c:v>
                </c:pt>
                <c:pt idx="16">
                  <c:v>218.15199999999999</c:v>
                </c:pt>
                <c:pt idx="17">
                  <c:v>219.25200000000001</c:v>
                </c:pt>
                <c:pt idx="18">
                  <c:v>217.56100000000001</c:v>
                </c:pt>
                <c:pt idx="19">
                  <c:v>212.14500000000001</c:v>
                </c:pt>
                <c:pt idx="20">
                  <c:v>212.45099999999999</c:v>
                </c:pt>
                <c:pt idx="21">
                  <c:v>203.673</c:v>
                </c:pt>
                <c:pt idx="22">
                  <c:v>219.55500000000001</c:v>
                </c:pt>
                <c:pt idx="23">
                  <c:v>240.36799999999999</c:v>
                </c:pt>
                <c:pt idx="24">
                  <c:v>243.977</c:v>
                </c:pt>
                <c:pt idx="25">
                  <c:v>241.34800000000001</c:v>
                </c:pt>
                <c:pt idx="26">
                  <c:v>232.93100000000001</c:v>
                </c:pt>
                <c:pt idx="27">
                  <c:v>228.58099999999999</c:v>
                </c:pt>
                <c:pt idx="28">
                  <c:v>222.584</c:v>
                </c:pt>
                <c:pt idx="29">
                  <c:v>221.09899999999999</c:v>
                </c:pt>
                <c:pt idx="30">
                  <c:v>217.71899999999999</c:v>
                </c:pt>
                <c:pt idx="31">
                  <c:v>218.255</c:v>
                </c:pt>
                <c:pt idx="32">
                  <c:v>225.21600000000001</c:v>
                </c:pt>
                <c:pt idx="33">
                  <c:v>217.35599999999999</c:v>
                </c:pt>
                <c:pt idx="34">
                  <c:v>222.93700000000001</c:v>
                </c:pt>
                <c:pt idx="35">
                  <c:v>235.465</c:v>
                </c:pt>
                <c:pt idx="36">
                  <c:v>261.64800000000002</c:v>
                </c:pt>
                <c:pt idx="37">
                  <c:v>256.21899999999999</c:v>
                </c:pt>
                <c:pt idx="38">
                  <c:v>243.71600000000001</c:v>
                </c:pt>
                <c:pt idx="39">
                  <c:v>243.47900000000001</c:v>
                </c:pt>
                <c:pt idx="40">
                  <c:v>243.40899999999999</c:v>
                </c:pt>
                <c:pt idx="41">
                  <c:v>242.66200000000001</c:v>
                </c:pt>
                <c:pt idx="42">
                  <c:v>240.93199999999999</c:v>
                </c:pt>
                <c:pt idx="43">
                  <c:v>230.411</c:v>
                </c:pt>
                <c:pt idx="44">
                  <c:v>227.697</c:v>
                </c:pt>
                <c:pt idx="45">
                  <c:v>225.59399999999999</c:v>
                </c:pt>
                <c:pt idx="46">
                  <c:v>233.84200000000001</c:v>
                </c:pt>
                <c:pt idx="47">
                  <c:v>238.58699999999999</c:v>
                </c:pt>
                <c:pt idx="48">
                  <c:v>261.10899999999998</c:v>
                </c:pt>
                <c:pt idx="49">
                  <c:v>253.63499999999999</c:v>
                </c:pt>
                <c:pt idx="50">
                  <c:v>239.55799999999999</c:v>
                </c:pt>
                <c:pt idx="51">
                  <c:v>243.511</c:v>
                </c:pt>
                <c:pt idx="52">
                  <c:v>242.48400000000001</c:v>
                </c:pt>
                <c:pt idx="53">
                  <c:v>238.417</c:v>
                </c:pt>
                <c:pt idx="54">
                  <c:v>232.85900000000001</c:v>
                </c:pt>
                <c:pt idx="55">
                  <c:v>226.78800000000001</c:v>
                </c:pt>
                <c:pt idx="56">
                  <c:v>223.20400000000001</c:v>
                </c:pt>
                <c:pt idx="57">
                  <c:v>215.89599999999999</c:v>
                </c:pt>
                <c:pt idx="58">
                  <c:v>224.91800000000001</c:v>
                </c:pt>
                <c:pt idx="59">
                  <c:v>236.816</c:v>
                </c:pt>
                <c:pt idx="60">
                  <c:v>247.94800000000001</c:v>
                </c:pt>
                <c:pt idx="61">
                  <c:v>252.56700000000001</c:v>
                </c:pt>
                <c:pt idx="62">
                  <c:v>239.62899999999999</c:v>
                </c:pt>
                <c:pt idx="63">
                  <c:v>239.864</c:v>
                </c:pt>
                <c:pt idx="64">
                  <c:v>242.17400000000001</c:v>
                </c:pt>
                <c:pt idx="65">
                  <c:v>240.31200000000001</c:v>
                </c:pt>
                <c:pt idx="66">
                  <c:v>233.91300000000001</c:v>
                </c:pt>
                <c:pt idx="67">
                  <c:v>234.79771428999999</c:v>
                </c:pt>
                <c:pt idx="68">
                  <c:v>234.95229377000001</c:v>
                </c:pt>
                <c:pt idx="69">
                  <c:v>226.0591</c:v>
                </c:pt>
                <c:pt idx="70">
                  <c:v>228.601</c:v>
                </c:pt>
                <c:pt idx="71">
                  <c:v>240.5266</c:v>
                </c:pt>
                <c:pt idx="72">
                  <c:v>250.96010000000001</c:v>
                </c:pt>
                <c:pt idx="73">
                  <c:v>249.65299999999999</c:v>
                </c:pt>
                <c:pt idx="74">
                  <c:v>242.75489999999999</c:v>
                </c:pt>
                <c:pt idx="75">
                  <c:v>237.92699999999999</c:v>
                </c:pt>
                <c:pt idx="76">
                  <c:v>237.71209999999999</c:v>
                </c:pt>
                <c:pt idx="77">
                  <c:v>239.3348</c:v>
                </c:pt>
                <c:pt idx="78">
                  <c:v>238.76599999999999</c:v>
                </c:pt>
                <c:pt idx="79">
                  <c:v>233.82919999999999</c:v>
                </c:pt>
                <c:pt idx="80">
                  <c:v>233.96119999999999</c:v>
                </c:pt>
                <c:pt idx="81">
                  <c:v>228.2518</c:v>
                </c:pt>
                <c:pt idx="82">
                  <c:v>236.17740000000001</c:v>
                </c:pt>
                <c:pt idx="83">
                  <c:v>246.65520000000001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200864"/>
        <c:axId val="42620142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1984"/>
        <c:axId val="426202544"/>
      </c:scatterChart>
      <c:dateAx>
        <c:axId val="4262008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62014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620142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26200864"/>
        <c:crosses val="autoZero"/>
        <c:crossBetween val="midCat"/>
        <c:majorUnit val="20"/>
      </c:valAx>
      <c:valAx>
        <c:axId val="42620198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6202544"/>
        <c:crosses val="max"/>
        <c:crossBetween val="midCat"/>
      </c:valAx>
      <c:valAx>
        <c:axId val="4262025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2620198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8.4491130000000005</c:v>
                </c:pt>
                <c:pt idx="1">
                  <c:v>8.4886009999999992</c:v>
                </c:pt>
                <c:pt idx="2">
                  <c:v>8.6997260000000001</c:v>
                </c:pt>
                <c:pt idx="3">
                  <c:v>8.5949639999999992</c:v>
                </c:pt>
                <c:pt idx="4">
                  <c:v>8.9080209999999997</c:v>
                </c:pt>
                <c:pt idx="5">
                  <c:v>9.1469649999999998</c:v>
                </c:pt>
                <c:pt idx="6">
                  <c:v>8.6346150000000002</c:v>
                </c:pt>
                <c:pt idx="7">
                  <c:v>8.6043129999999994</c:v>
                </c:pt>
                <c:pt idx="8">
                  <c:v>8.3130900000000008</c:v>
                </c:pt>
                <c:pt idx="9">
                  <c:v>8.0406139999999997</c:v>
                </c:pt>
                <c:pt idx="10">
                  <c:v>8.1095179999999996</c:v>
                </c:pt>
                <c:pt idx="11">
                  <c:v>7.53315</c:v>
                </c:pt>
                <c:pt idx="12">
                  <c:v>7.8466019999999999</c:v>
                </c:pt>
                <c:pt idx="13">
                  <c:v>7.1602059999999996</c:v>
                </c:pt>
                <c:pt idx="14">
                  <c:v>7.3899460000000001</c:v>
                </c:pt>
                <c:pt idx="15">
                  <c:v>7.6218690000000002</c:v>
                </c:pt>
                <c:pt idx="16">
                  <c:v>7.6108450000000003</c:v>
                </c:pt>
                <c:pt idx="17">
                  <c:v>7.6068939999999996</c:v>
                </c:pt>
                <c:pt idx="18">
                  <c:v>7.9539140000000002</c:v>
                </c:pt>
                <c:pt idx="19">
                  <c:v>8.0286000000000008</c:v>
                </c:pt>
                <c:pt idx="20">
                  <c:v>7.8179160000000003</c:v>
                </c:pt>
                <c:pt idx="21">
                  <c:v>7.3594629999999999</c:v>
                </c:pt>
                <c:pt idx="22">
                  <c:v>7.1556509999999998</c:v>
                </c:pt>
                <c:pt idx="23">
                  <c:v>7.5511439999999999</c:v>
                </c:pt>
                <c:pt idx="24">
                  <c:v>7.3410010000000003</c:v>
                </c:pt>
                <c:pt idx="25">
                  <c:v>6.952318</c:v>
                </c:pt>
                <c:pt idx="26">
                  <c:v>7.0223620000000002</c:v>
                </c:pt>
                <c:pt idx="27">
                  <c:v>7.2730370000000004</c:v>
                </c:pt>
                <c:pt idx="28">
                  <c:v>6.8583850000000002</c:v>
                </c:pt>
                <c:pt idx="29">
                  <c:v>6.6730520000000002</c:v>
                </c:pt>
                <c:pt idx="30">
                  <c:v>7.2093360000000004</c:v>
                </c:pt>
                <c:pt idx="31">
                  <c:v>7.0810719999999998</c:v>
                </c:pt>
                <c:pt idx="32">
                  <c:v>7.1457249999999997</c:v>
                </c:pt>
                <c:pt idx="33">
                  <c:v>6.7724690000000001</c:v>
                </c:pt>
                <c:pt idx="34">
                  <c:v>6.7741899999999999</c:v>
                </c:pt>
                <c:pt idx="35">
                  <c:v>6.8040180000000001</c:v>
                </c:pt>
                <c:pt idx="36">
                  <c:v>6.6765330000000001</c:v>
                </c:pt>
                <c:pt idx="37">
                  <c:v>6.6581149999999996</c:v>
                </c:pt>
                <c:pt idx="38">
                  <c:v>7.1546649999999996</c:v>
                </c:pt>
                <c:pt idx="39">
                  <c:v>6.6086640000000001</c:v>
                </c:pt>
                <c:pt idx="40">
                  <c:v>6.7182659999999998</c:v>
                </c:pt>
                <c:pt idx="41">
                  <c:v>6.8754379999999999</c:v>
                </c:pt>
                <c:pt idx="42">
                  <c:v>6.8137549999999996</c:v>
                </c:pt>
                <c:pt idx="43">
                  <c:v>7.2556820000000002</c:v>
                </c:pt>
                <c:pt idx="44">
                  <c:v>6.8174530000000004</c:v>
                </c:pt>
                <c:pt idx="45">
                  <c:v>6.6021879999999999</c:v>
                </c:pt>
                <c:pt idx="46">
                  <c:v>7.051253</c:v>
                </c:pt>
                <c:pt idx="47">
                  <c:v>7.5097639999999997</c:v>
                </c:pt>
                <c:pt idx="48">
                  <c:v>7.1254619999999997</c:v>
                </c:pt>
                <c:pt idx="49">
                  <c:v>7.4596780000000003</c:v>
                </c:pt>
                <c:pt idx="50">
                  <c:v>7.416506</c:v>
                </c:pt>
                <c:pt idx="51">
                  <c:v>6.987679</c:v>
                </c:pt>
                <c:pt idx="52">
                  <c:v>7.1398349999999997</c:v>
                </c:pt>
                <c:pt idx="53">
                  <c:v>7.0295759999999996</c:v>
                </c:pt>
                <c:pt idx="54">
                  <c:v>7.5604620000000002</c:v>
                </c:pt>
                <c:pt idx="55">
                  <c:v>7.2951889999999997</c:v>
                </c:pt>
                <c:pt idx="56">
                  <c:v>7.2657489999999996</c:v>
                </c:pt>
                <c:pt idx="57">
                  <c:v>7.0681960000000004</c:v>
                </c:pt>
                <c:pt idx="58">
                  <c:v>7.417357</c:v>
                </c:pt>
                <c:pt idx="59">
                  <c:v>7.3489389999999997</c:v>
                </c:pt>
                <c:pt idx="60">
                  <c:v>7.7666180000000002</c:v>
                </c:pt>
                <c:pt idx="61">
                  <c:v>6.7309140000000003</c:v>
                </c:pt>
                <c:pt idx="62">
                  <c:v>7.2349480000000002</c:v>
                </c:pt>
                <c:pt idx="63">
                  <c:v>7.0765719999999996</c:v>
                </c:pt>
                <c:pt idx="64">
                  <c:v>7.3889509999999996</c:v>
                </c:pt>
                <c:pt idx="65">
                  <c:v>7.2241460000000002</c:v>
                </c:pt>
                <c:pt idx="66">
                  <c:v>6.9589410000000003</c:v>
                </c:pt>
                <c:pt idx="67">
                  <c:v>7.1055869999999999</c:v>
                </c:pt>
                <c:pt idx="68">
                  <c:v>5.860284</c:v>
                </c:pt>
                <c:pt idx="69">
                  <c:v>5.9607099999999997</c:v>
                </c:pt>
                <c:pt idx="70">
                  <c:v>6.1302190000000003</c:v>
                </c:pt>
                <c:pt idx="71">
                  <c:v>6.2600389999999999</c:v>
                </c:pt>
                <c:pt idx="72">
                  <c:v>6.6708629999999998</c:v>
                </c:pt>
                <c:pt idx="73">
                  <c:v>5.8876819999999999</c:v>
                </c:pt>
                <c:pt idx="74">
                  <c:v>5.9443020000000004</c:v>
                </c:pt>
                <c:pt idx="75">
                  <c:v>6.4887170000000003</c:v>
                </c:pt>
                <c:pt idx="76">
                  <c:v>5.8192089999999999</c:v>
                </c:pt>
                <c:pt idx="77">
                  <c:v>6.2799519999999998</c:v>
                </c:pt>
                <c:pt idx="78">
                  <c:v>5.7846330000000004</c:v>
                </c:pt>
                <c:pt idx="79">
                  <c:v>6.3807741934999997</c:v>
                </c:pt>
                <c:pt idx="80">
                  <c:v>5.7611391999999997</c:v>
                </c:pt>
                <c:pt idx="81">
                  <c:v>5.18818</c:v>
                </c:pt>
                <c:pt idx="82">
                  <c:v>5.3949590000000001</c:v>
                </c:pt>
                <c:pt idx="83">
                  <c:v>5.5711979999999999</c:v>
                </c:pt>
                <c:pt idx="84">
                  <c:v>5.4282310000000003</c:v>
                </c:pt>
                <c:pt idx="85">
                  <c:v>5.1737070000000003</c:v>
                </c:pt>
                <c:pt idx="86">
                  <c:v>5.5894180000000002</c:v>
                </c:pt>
                <c:pt idx="87">
                  <c:v>5.4189980000000002</c:v>
                </c:pt>
                <c:pt idx="88">
                  <c:v>5.6199919999999999</c:v>
                </c:pt>
                <c:pt idx="89">
                  <c:v>5.3397180000000004</c:v>
                </c:pt>
                <c:pt idx="90">
                  <c:v>5.433764</c:v>
                </c:pt>
                <c:pt idx="91">
                  <c:v>5.5612969999999997</c:v>
                </c:pt>
                <c:pt idx="92">
                  <c:v>5.1347250000000004</c:v>
                </c:pt>
                <c:pt idx="93">
                  <c:v>4.6915519999999997</c:v>
                </c:pt>
                <c:pt idx="94">
                  <c:v>4.6060309999999998</c:v>
                </c:pt>
                <c:pt idx="95">
                  <c:v>4.5412179999999998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-0.40855599999999997</c:v>
                </c:pt>
                <c:pt idx="1">
                  <c:v>-0.99287099999999995</c:v>
                </c:pt>
                <c:pt idx="2">
                  <c:v>-1.2104870000000001</c:v>
                </c:pt>
                <c:pt idx="3">
                  <c:v>-1.2562340000000001</c:v>
                </c:pt>
                <c:pt idx="4">
                  <c:v>-0.998054</c:v>
                </c:pt>
                <c:pt idx="5">
                  <c:v>-0.93848799999999999</c:v>
                </c:pt>
                <c:pt idx="6">
                  <c:v>-1.078406</c:v>
                </c:pt>
                <c:pt idx="7">
                  <c:v>-0.80618800000000002</c:v>
                </c:pt>
                <c:pt idx="8">
                  <c:v>-1.0015879999999999</c:v>
                </c:pt>
                <c:pt idx="9">
                  <c:v>-1.248016</c:v>
                </c:pt>
                <c:pt idx="10">
                  <c:v>-1.332239</c:v>
                </c:pt>
                <c:pt idx="11">
                  <c:v>-1.525299</c:v>
                </c:pt>
                <c:pt idx="12">
                  <c:v>-0.63896500000000001</c:v>
                </c:pt>
                <c:pt idx="13">
                  <c:v>-1.1536839999999999</c:v>
                </c:pt>
                <c:pt idx="14">
                  <c:v>-0.96693399999999996</c:v>
                </c:pt>
                <c:pt idx="15">
                  <c:v>-0.68905799999999995</c:v>
                </c:pt>
                <c:pt idx="16">
                  <c:v>-0.90831899999999999</c:v>
                </c:pt>
                <c:pt idx="17">
                  <c:v>-1.3188500000000001</c:v>
                </c:pt>
                <c:pt idx="18">
                  <c:v>-1.504672</c:v>
                </c:pt>
                <c:pt idx="19">
                  <c:v>-1.5043150000000001</c:v>
                </c:pt>
                <c:pt idx="20">
                  <c:v>-1.413176</c:v>
                </c:pt>
                <c:pt idx="21">
                  <c:v>-1.8247930000000001</c:v>
                </c:pt>
                <c:pt idx="22">
                  <c:v>-1.7368790000000001</c:v>
                </c:pt>
                <c:pt idx="23">
                  <c:v>-2.6133929999999999</c:v>
                </c:pt>
                <c:pt idx="24">
                  <c:v>-1.9472400000000001</c:v>
                </c:pt>
                <c:pt idx="25">
                  <c:v>-1.4550449999999999</c:v>
                </c:pt>
                <c:pt idx="26">
                  <c:v>-1.759333</c:v>
                </c:pt>
                <c:pt idx="27">
                  <c:v>-1.6471389999999999</c:v>
                </c:pt>
                <c:pt idx="28">
                  <c:v>-1.5838890000000001</c:v>
                </c:pt>
                <c:pt idx="29">
                  <c:v>-1.991042</c:v>
                </c:pt>
                <c:pt idx="30">
                  <c:v>-2.177689</c:v>
                </c:pt>
                <c:pt idx="31">
                  <c:v>-2.2196639999999999</c:v>
                </c:pt>
                <c:pt idx="32">
                  <c:v>-1.911557</c:v>
                </c:pt>
                <c:pt idx="33">
                  <c:v>-1.9820059999999999</c:v>
                </c:pt>
                <c:pt idx="34">
                  <c:v>-2.1183369999999999</c:v>
                </c:pt>
                <c:pt idx="35">
                  <c:v>-2.2939229999999999</c:v>
                </c:pt>
                <c:pt idx="36">
                  <c:v>-1.7907310000000001</c:v>
                </c:pt>
                <c:pt idx="37">
                  <c:v>-2.0258259999999999</c:v>
                </c:pt>
                <c:pt idx="38">
                  <c:v>-1.627316</c:v>
                </c:pt>
                <c:pt idx="39">
                  <c:v>-2.1724290000000002</c:v>
                </c:pt>
                <c:pt idx="40">
                  <c:v>-2.0687769999999999</c:v>
                </c:pt>
                <c:pt idx="41">
                  <c:v>-1.927373</c:v>
                </c:pt>
                <c:pt idx="42">
                  <c:v>-2.202874</c:v>
                </c:pt>
                <c:pt idx="43">
                  <c:v>-1.9047320000000001</c:v>
                </c:pt>
                <c:pt idx="44">
                  <c:v>-2.3109120000000001</c:v>
                </c:pt>
                <c:pt idx="45">
                  <c:v>-2.377224</c:v>
                </c:pt>
                <c:pt idx="46">
                  <c:v>-2.8034789999999998</c:v>
                </c:pt>
                <c:pt idx="47">
                  <c:v>-3.0336080000000001</c:v>
                </c:pt>
                <c:pt idx="48">
                  <c:v>-2.3954680000000002</c:v>
                </c:pt>
                <c:pt idx="49">
                  <c:v>-2.3276460000000001</c:v>
                </c:pt>
                <c:pt idx="50">
                  <c:v>-2.5068570000000001</c:v>
                </c:pt>
                <c:pt idx="51">
                  <c:v>-2.3609049999999998</c:v>
                </c:pt>
                <c:pt idx="52">
                  <c:v>-2.6985999999999999</c:v>
                </c:pt>
                <c:pt idx="53">
                  <c:v>-2.4123610000000002</c:v>
                </c:pt>
                <c:pt idx="54">
                  <c:v>-2.2546580000000001</c:v>
                </c:pt>
                <c:pt idx="55">
                  <c:v>-2.0694590000000002</c:v>
                </c:pt>
                <c:pt idx="56">
                  <c:v>-2.5057140000000002</c:v>
                </c:pt>
                <c:pt idx="57">
                  <c:v>-2.3536769999999998</c:v>
                </c:pt>
                <c:pt idx="58">
                  <c:v>-2.55078</c:v>
                </c:pt>
                <c:pt idx="59">
                  <c:v>-3.130363</c:v>
                </c:pt>
                <c:pt idx="60">
                  <c:v>-2.6661130000000002</c:v>
                </c:pt>
                <c:pt idx="61">
                  <c:v>-3.1582129999999999</c:v>
                </c:pt>
                <c:pt idx="62">
                  <c:v>-3.1051660000000001</c:v>
                </c:pt>
                <c:pt idx="63">
                  <c:v>-3.0317319999999999</c:v>
                </c:pt>
                <c:pt idx="64">
                  <c:v>-2.891391</c:v>
                </c:pt>
                <c:pt idx="65">
                  <c:v>-3.15083</c:v>
                </c:pt>
                <c:pt idx="66">
                  <c:v>-3.2961459999999998</c:v>
                </c:pt>
                <c:pt idx="67">
                  <c:v>-2.6586530000000002</c:v>
                </c:pt>
                <c:pt idx="68">
                  <c:v>-2.3966479999999999</c:v>
                </c:pt>
                <c:pt idx="69">
                  <c:v>-3.3061919999999998</c:v>
                </c:pt>
                <c:pt idx="70">
                  <c:v>-3.3980260000000002</c:v>
                </c:pt>
                <c:pt idx="71">
                  <c:v>-3.4608669999999999</c:v>
                </c:pt>
                <c:pt idx="72">
                  <c:v>-3.011517</c:v>
                </c:pt>
                <c:pt idx="73">
                  <c:v>-3.15124</c:v>
                </c:pt>
                <c:pt idx="74">
                  <c:v>-3.2283539999999999</c:v>
                </c:pt>
                <c:pt idx="75">
                  <c:v>-3.8546320000000001</c:v>
                </c:pt>
                <c:pt idx="76">
                  <c:v>-3.1074830000000002</c:v>
                </c:pt>
                <c:pt idx="77">
                  <c:v>-3.374676</c:v>
                </c:pt>
                <c:pt idx="78">
                  <c:v>-3.4358029999999999</c:v>
                </c:pt>
                <c:pt idx="79">
                  <c:v>-3.3633769474999999</c:v>
                </c:pt>
                <c:pt idx="80">
                  <c:v>-3.3668508454000001</c:v>
                </c:pt>
                <c:pt idx="81">
                  <c:v>-3.3498869999999998</c:v>
                </c:pt>
                <c:pt idx="82">
                  <c:v>-3.8895810000000002</c:v>
                </c:pt>
                <c:pt idx="83">
                  <c:v>-3.996686</c:v>
                </c:pt>
                <c:pt idx="84">
                  <c:v>-3.4305279999999998</c:v>
                </c:pt>
                <c:pt idx="85">
                  <c:v>-3.427489</c:v>
                </c:pt>
                <c:pt idx="86">
                  <c:v>-3.5741830000000001</c:v>
                </c:pt>
                <c:pt idx="87">
                  <c:v>-3.488048</c:v>
                </c:pt>
                <c:pt idx="88">
                  <c:v>-3.499304</c:v>
                </c:pt>
                <c:pt idx="89">
                  <c:v>-3.606795</c:v>
                </c:pt>
                <c:pt idx="90">
                  <c:v>-3.5216880000000002</c:v>
                </c:pt>
                <c:pt idx="91">
                  <c:v>-3.7287159999999999</c:v>
                </c:pt>
                <c:pt idx="92">
                  <c:v>-3.6836449999999998</c:v>
                </c:pt>
                <c:pt idx="93">
                  <c:v>-3.4768590000000001</c:v>
                </c:pt>
                <c:pt idx="94">
                  <c:v>-3.8935550000000001</c:v>
                </c:pt>
                <c:pt idx="95">
                  <c:v>-4.125972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8144"/>
        <c:axId val="42620870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8.0405569999999997</c:v>
                </c:pt>
                <c:pt idx="1">
                  <c:v>7.4957299999999991</c:v>
                </c:pt>
                <c:pt idx="2">
                  <c:v>7.4892389999999995</c:v>
                </c:pt>
                <c:pt idx="3">
                  <c:v>7.3387299999999991</c:v>
                </c:pt>
                <c:pt idx="4">
                  <c:v>7.909967</c:v>
                </c:pt>
                <c:pt idx="5">
                  <c:v>8.2084770000000002</c:v>
                </c:pt>
                <c:pt idx="6">
                  <c:v>7.556209</c:v>
                </c:pt>
                <c:pt idx="7">
                  <c:v>7.7981249999999998</c:v>
                </c:pt>
                <c:pt idx="8">
                  <c:v>7.3115020000000008</c:v>
                </c:pt>
                <c:pt idx="9">
                  <c:v>6.7925979999999999</c:v>
                </c:pt>
                <c:pt idx="10">
                  <c:v>6.7772790000000001</c:v>
                </c:pt>
                <c:pt idx="11">
                  <c:v>6.0078510000000005</c:v>
                </c:pt>
                <c:pt idx="12">
                  <c:v>7.2076370000000001</c:v>
                </c:pt>
                <c:pt idx="13">
                  <c:v>6.0065219999999995</c:v>
                </c:pt>
                <c:pt idx="14">
                  <c:v>6.4230119999999999</c:v>
                </c:pt>
                <c:pt idx="15">
                  <c:v>6.9328110000000001</c:v>
                </c:pt>
                <c:pt idx="16">
                  <c:v>6.7025260000000006</c:v>
                </c:pt>
                <c:pt idx="17">
                  <c:v>6.2880439999999993</c:v>
                </c:pt>
                <c:pt idx="18">
                  <c:v>6.4492419999999999</c:v>
                </c:pt>
                <c:pt idx="19">
                  <c:v>6.5242850000000008</c:v>
                </c:pt>
                <c:pt idx="20">
                  <c:v>6.4047400000000003</c:v>
                </c:pt>
                <c:pt idx="21">
                  <c:v>5.5346700000000002</c:v>
                </c:pt>
                <c:pt idx="22">
                  <c:v>5.4187719999999997</c:v>
                </c:pt>
                <c:pt idx="23">
                  <c:v>4.9377510000000004</c:v>
                </c:pt>
                <c:pt idx="24">
                  <c:v>5.3937610000000005</c:v>
                </c:pt>
                <c:pt idx="25">
                  <c:v>5.4972729999999999</c:v>
                </c:pt>
                <c:pt idx="26">
                  <c:v>5.2630290000000004</c:v>
                </c:pt>
                <c:pt idx="27">
                  <c:v>5.6258980000000003</c:v>
                </c:pt>
                <c:pt idx="28">
                  <c:v>5.2744960000000001</c:v>
                </c:pt>
                <c:pt idx="29">
                  <c:v>4.68201</c:v>
                </c:pt>
                <c:pt idx="30">
                  <c:v>5.0316470000000004</c:v>
                </c:pt>
                <c:pt idx="31">
                  <c:v>4.861408</c:v>
                </c:pt>
                <c:pt idx="32">
                  <c:v>5.2341679999999995</c:v>
                </c:pt>
                <c:pt idx="33">
                  <c:v>4.7904629999999999</c:v>
                </c:pt>
                <c:pt idx="34">
                  <c:v>4.6558530000000005</c:v>
                </c:pt>
                <c:pt idx="35">
                  <c:v>4.5100949999999997</c:v>
                </c:pt>
                <c:pt idx="36">
                  <c:v>4.885802</c:v>
                </c:pt>
                <c:pt idx="37">
                  <c:v>4.6322890000000001</c:v>
                </c:pt>
                <c:pt idx="38">
                  <c:v>5.5273489999999992</c:v>
                </c:pt>
                <c:pt idx="39">
                  <c:v>4.4362349999999999</c:v>
                </c:pt>
                <c:pt idx="40">
                  <c:v>4.649489</c:v>
                </c:pt>
                <c:pt idx="41">
                  <c:v>4.9480649999999997</c:v>
                </c:pt>
                <c:pt idx="42">
                  <c:v>4.6108809999999991</c:v>
                </c:pt>
                <c:pt idx="43">
                  <c:v>5.3509500000000001</c:v>
                </c:pt>
                <c:pt idx="44">
                  <c:v>4.5065410000000004</c:v>
                </c:pt>
                <c:pt idx="45">
                  <c:v>4.2249639999999999</c:v>
                </c:pt>
                <c:pt idx="46">
                  <c:v>4.2477739999999997</c:v>
                </c:pt>
                <c:pt idx="47">
                  <c:v>4.4761559999999996</c:v>
                </c:pt>
                <c:pt idx="48">
                  <c:v>4.7299939999999996</c:v>
                </c:pt>
                <c:pt idx="49">
                  <c:v>5.1320320000000006</c:v>
                </c:pt>
                <c:pt idx="50">
                  <c:v>4.9096489999999999</c:v>
                </c:pt>
                <c:pt idx="51">
                  <c:v>4.6267740000000002</c:v>
                </c:pt>
                <c:pt idx="52">
                  <c:v>4.4412349999999998</c:v>
                </c:pt>
                <c:pt idx="53">
                  <c:v>4.6172149999999998</c:v>
                </c:pt>
                <c:pt idx="54">
                  <c:v>5.3058040000000002</c:v>
                </c:pt>
                <c:pt idx="55">
                  <c:v>5.2257299999999995</c:v>
                </c:pt>
                <c:pt idx="56">
                  <c:v>4.7600349999999993</c:v>
                </c:pt>
                <c:pt idx="57">
                  <c:v>4.714519000000001</c:v>
                </c:pt>
                <c:pt idx="58">
                  <c:v>4.8665769999999995</c:v>
                </c:pt>
                <c:pt idx="59">
                  <c:v>4.2185759999999997</c:v>
                </c:pt>
                <c:pt idx="60">
                  <c:v>5.1005050000000001</c:v>
                </c:pt>
                <c:pt idx="61">
                  <c:v>3.5727010000000003</c:v>
                </c:pt>
                <c:pt idx="62">
                  <c:v>4.1297820000000005</c:v>
                </c:pt>
                <c:pt idx="63">
                  <c:v>4.0448399999999998</c:v>
                </c:pt>
                <c:pt idx="64">
                  <c:v>4.49756</c:v>
                </c:pt>
                <c:pt idx="65">
                  <c:v>4.0733160000000002</c:v>
                </c:pt>
                <c:pt idx="66">
                  <c:v>3.6627950000000005</c:v>
                </c:pt>
                <c:pt idx="67">
                  <c:v>4.4469339999999997</c:v>
                </c:pt>
                <c:pt idx="68">
                  <c:v>3.4636360000000002</c:v>
                </c:pt>
                <c:pt idx="69">
                  <c:v>2.6545179999999999</c:v>
                </c:pt>
                <c:pt idx="70">
                  <c:v>2.7321930000000001</c:v>
                </c:pt>
                <c:pt idx="71">
                  <c:v>2.799172</c:v>
                </c:pt>
                <c:pt idx="72">
                  <c:v>3.6593459999999998</c:v>
                </c:pt>
                <c:pt idx="73">
                  <c:v>2.7364419999999998</c:v>
                </c:pt>
                <c:pt idx="74">
                  <c:v>2.7159480000000005</c:v>
                </c:pt>
                <c:pt idx="75">
                  <c:v>2.6340850000000002</c:v>
                </c:pt>
                <c:pt idx="76">
                  <c:v>2.7117259999999996</c:v>
                </c:pt>
                <c:pt idx="77">
                  <c:v>2.9052759999999997</c:v>
                </c:pt>
                <c:pt idx="78">
                  <c:v>2.3488300000000004</c:v>
                </c:pt>
                <c:pt idx="79">
                  <c:v>3.0173972459999998</c:v>
                </c:pt>
                <c:pt idx="80">
                  <c:v>2.3942883545999996</c:v>
                </c:pt>
                <c:pt idx="81">
                  <c:v>1.8382930000000002</c:v>
                </c:pt>
                <c:pt idx="82">
                  <c:v>1.5053779999999999</c:v>
                </c:pt>
                <c:pt idx="83">
                  <c:v>1.5745119999999999</c:v>
                </c:pt>
                <c:pt idx="84">
                  <c:v>1.9977030000000005</c:v>
                </c:pt>
                <c:pt idx="85">
                  <c:v>1.7462180000000003</c:v>
                </c:pt>
                <c:pt idx="86">
                  <c:v>2.0152350000000001</c:v>
                </c:pt>
                <c:pt idx="87">
                  <c:v>1.9309500000000002</c:v>
                </c:pt>
                <c:pt idx="88">
                  <c:v>2.1206879999999999</c:v>
                </c:pt>
                <c:pt idx="89">
                  <c:v>1.7329230000000004</c:v>
                </c:pt>
                <c:pt idx="90">
                  <c:v>1.9120759999999999</c:v>
                </c:pt>
                <c:pt idx="91">
                  <c:v>1.8325809999999998</c:v>
                </c:pt>
                <c:pt idx="92">
                  <c:v>1.4510800000000006</c:v>
                </c:pt>
                <c:pt idx="93">
                  <c:v>1.2146929999999996</c:v>
                </c:pt>
                <c:pt idx="94">
                  <c:v>0.71247599999999967</c:v>
                </c:pt>
                <c:pt idx="95">
                  <c:v>0.41524599999999978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208144"/>
        <c:axId val="42620870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81</c:v>
                </c:pt>
                <c:pt idx="1">
                  <c:v>81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9264"/>
        <c:axId val="426209824"/>
      </c:scatterChart>
      <c:dateAx>
        <c:axId val="426208144"/>
        <c:scaling>
          <c:orientation val="minMax"/>
          <c:max val="43800"/>
          <c:min val="409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620870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62087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6208144"/>
        <c:crosses val="autoZero"/>
        <c:crossBetween val="midCat"/>
      </c:valAx>
      <c:valAx>
        <c:axId val="42620926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6209824"/>
        <c:crosses val="max"/>
        <c:crossBetween val="midCat"/>
      </c:valAx>
      <c:valAx>
        <c:axId val="4262098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62092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0.14300664159999998</c:v>
                </c:pt>
                <c:pt idx="1">
                  <c:v>0.15331113100000016</c:v>
                </c:pt>
                <c:pt idx="2">
                  <c:v>0.29697238209999988</c:v>
                </c:pt>
                <c:pt idx="3">
                  <c:v>0.18718918230000003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2.1997082399999979E-2</c:v>
                </c:pt>
                <c:pt idx="1">
                  <c:v>6.9786476500000028E-2</c:v>
                </c:pt>
                <c:pt idx="2">
                  <c:v>0.15422681380000003</c:v>
                </c:pt>
                <c:pt idx="3">
                  <c:v>0.13486619719999982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2.1122416800000154E-3</c:v>
                </c:pt>
                <c:pt idx="1">
                  <c:v>3.1025218589999959E-2</c:v>
                </c:pt>
                <c:pt idx="2">
                  <c:v>7.6426954700000049E-2</c:v>
                </c:pt>
                <c:pt idx="3">
                  <c:v>7.2984863379999987E-2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-2.6996198000001081E-4</c:v>
                </c:pt>
                <c:pt idx="1">
                  <c:v>1.9450759240000004E-2</c:v>
                </c:pt>
                <c:pt idx="2">
                  <c:v>4.8861667130000008E-2</c:v>
                </c:pt>
                <c:pt idx="3">
                  <c:v>4.4105287940000015E-2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6217104"/>
        <c:axId val="426217664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0.16684600369999997</c:v>
                </c:pt>
                <c:pt idx="1">
                  <c:v>0.27357358533000015</c:v>
                </c:pt>
                <c:pt idx="2">
                  <c:v>0.57648781772999991</c:v>
                </c:pt>
                <c:pt idx="3">
                  <c:v>0.43914553081999985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217104"/>
        <c:axId val="426217664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18784"/>
        <c:axId val="426218224"/>
      </c:scatterChart>
      <c:catAx>
        <c:axId val="4262171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17664"/>
        <c:crosses val="autoZero"/>
        <c:auto val="1"/>
        <c:lblAlgn val="ctr"/>
        <c:lblOffset val="100"/>
        <c:tickLblSkip val="1"/>
        <c:noMultiLvlLbl val="0"/>
      </c:catAx>
      <c:valAx>
        <c:axId val="426217664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17104"/>
        <c:crosses val="autoZero"/>
        <c:crossBetween val="between"/>
        <c:majorUnit val="0.1"/>
      </c:valAx>
      <c:valAx>
        <c:axId val="426218224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6218784"/>
        <c:crosses val="max"/>
        <c:crossBetween val="midCat"/>
        <c:majorUnit val="0.5"/>
      </c:valAx>
      <c:valAx>
        <c:axId val="426218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6218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3.3447740000000001</c:v>
                </c:pt>
                <c:pt idx="1">
                  <c:v>3.3693439999999999</c:v>
                </c:pt>
                <c:pt idx="2">
                  <c:v>3.5557089999999998</c:v>
                </c:pt>
                <c:pt idx="3">
                  <c:v>3.5703999999999998</c:v>
                </c:pt>
                <c:pt idx="4">
                  <c:v>3.6716769999999999</c:v>
                </c:pt>
                <c:pt idx="5">
                  <c:v>3.662433</c:v>
                </c:pt>
                <c:pt idx="6">
                  <c:v>3.6038380000000001</c:v>
                </c:pt>
                <c:pt idx="7">
                  <c:v>3.4103219999999999</c:v>
                </c:pt>
                <c:pt idx="8">
                  <c:v>3.427333</c:v>
                </c:pt>
                <c:pt idx="9">
                  <c:v>3.5443220000000002</c:v>
                </c:pt>
                <c:pt idx="10">
                  <c:v>3.5957659999999998</c:v>
                </c:pt>
                <c:pt idx="11">
                  <c:v>3.3521930000000002</c:v>
                </c:pt>
                <c:pt idx="12">
                  <c:v>3.395032</c:v>
                </c:pt>
                <c:pt idx="13">
                  <c:v>3.6327859999999998</c:v>
                </c:pt>
                <c:pt idx="14">
                  <c:v>3.6852580000000001</c:v>
                </c:pt>
                <c:pt idx="15">
                  <c:v>3.6822330000000001</c:v>
                </c:pt>
                <c:pt idx="16">
                  <c:v>3.7710970000000001</c:v>
                </c:pt>
                <c:pt idx="17">
                  <c:v>3.8073000000000001</c:v>
                </c:pt>
                <c:pt idx="18">
                  <c:v>3.8220969999999999</c:v>
                </c:pt>
                <c:pt idx="19">
                  <c:v>3.7635160000000001</c:v>
                </c:pt>
                <c:pt idx="20">
                  <c:v>3.731033</c:v>
                </c:pt>
                <c:pt idx="21">
                  <c:v>4.0197419999999999</c:v>
                </c:pt>
                <c:pt idx="22">
                  <c:v>4.1056670000000004</c:v>
                </c:pt>
                <c:pt idx="23">
                  <c:v>3.9689679999999998</c:v>
                </c:pt>
                <c:pt idx="24">
                  <c:v>3.8246449999999999</c:v>
                </c:pt>
                <c:pt idx="25">
                  <c:v>4.02325</c:v>
                </c:pt>
                <c:pt idx="26">
                  <c:v>4.1732259999999997</c:v>
                </c:pt>
                <c:pt idx="27">
                  <c:v>4.2598330000000004</c:v>
                </c:pt>
                <c:pt idx="28">
                  <c:v>4.3214839999999999</c:v>
                </c:pt>
                <c:pt idx="29">
                  <c:v>4.3256329999999998</c:v>
                </c:pt>
                <c:pt idx="30">
                  <c:v>4.4112900000000002</c:v>
                </c:pt>
                <c:pt idx="31">
                  <c:v>4.5176805589000004</c:v>
                </c:pt>
                <c:pt idx="32">
                  <c:v>4.5532060679999997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4.5532060679999997</c:v>
                </c:pt>
                <c:pt idx="33">
                  <c:v>4.6655879999999996</c:v>
                </c:pt>
                <c:pt idx="34">
                  <c:v>4.6432989999999998</c:v>
                </c:pt>
                <c:pt idx="35">
                  <c:v>4.5702790000000002</c:v>
                </c:pt>
                <c:pt idx="36">
                  <c:v>4.5522460000000002</c:v>
                </c:pt>
                <c:pt idx="37">
                  <c:v>4.6347129999999996</c:v>
                </c:pt>
                <c:pt idx="38">
                  <c:v>4.7232719999999997</c:v>
                </c:pt>
                <c:pt idx="39">
                  <c:v>4.7087459999999997</c:v>
                </c:pt>
                <c:pt idx="40">
                  <c:v>4.7480630000000001</c:v>
                </c:pt>
                <c:pt idx="41">
                  <c:v>4.7530479999999997</c:v>
                </c:pt>
                <c:pt idx="42">
                  <c:v>4.776967</c:v>
                </c:pt>
                <c:pt idx="43">
                  <c:v>4.8895819999999999</c:v>
                </c:pt>
                <c:pt idx="44">
                  <c:v>4.9235189999999998</c:v>
                </c:pt>
                <c:pt idx="45">
                  <c:v>4.9533160000000001</c:v>
                </c:pt>
                <c:pt idx="46">
                  <c:v>5.0011929999999998</c:v>
                </c:pt>
                <c:pt idx="47">
                  <c:v>4.9062640000000002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3.5090092499999996</c:v>
                </c:pt>
                <c:pt idx="2">
                  <c:v>3.5090092499999996</c:v>
                </c:pt>
                <c:pt idx="3">
                  <c:v>3.5090092499999996</c:v>
                </c:pt>
                <c:pt idx="4">
                  <c:v>3.5090092499999996</c:v>
                </c:pt>
                <c:pt idx="5">
                  <c:v>3.5090092499999996</c:v>
                </c:pt>
                <c:pt idx="6">
                  <c:v>3.5090092499999996</c:v>
                </c:pt>
                <c:pt idx="7">
                  <c:v>3.5090092499999996</c:v>
                </c:pt>
                <c:pt idx="8">
                  <c:v>3.5090092499999996</c:v>
                </c:pt>
                <c:pt idx="9">
                  <c:v>3.5090092499999996</c:v>
                </c:pt>
                <c:pt idx="10">
                  <c:v>3.5090092499999996</c:v>
                </c:pt>
                <c:pt idx="13">
                  <c:v>3.7820607499999999</c:v>
                </c:pt>
                <c:pt idx="14">
                  <c:v>3.7820607499999999</c:v>
                </c:pt>
                <c:pt idx="15">
                  <c:v>3.7820607499999999</c:v>
                </c:pt>
                <c:pt idx="16">
                  <c:v>3.7820607499999999</c:v>
                </c:pt>
                <c:pt idx="17">
                  <c:v>3.7820607499999999</c:v>
                </c:pt>
                <c:pt idx="18">
                  <c:v>3.7820607499999999</c:v>
                </c:pt>
                <c:pt idx="19">
                  <c:v>3.7820607499999999</c:v>
                </c:pt>
                <c:pt idx="20">
                  <c:v>3.7820607499999999</c:v>
                </c:pt>
                <c:pt idx="21">
                  <c:v>3.7820607499999999</c:v>
                </c:pt>
                <c:pt idx="22">
                  <c:v>3.7820607499999999</c:v>
                </c:pt>
                <c:pt idx="25">
                  <c:v>4.3574511355750003</c:v>
                </c:pt>
                <c:pt idx="26">
                  <c:v>4.3574511355750003</c:v>
                </c:pt>
                <c:pt idx="27">
                  <c:v>4.3574511355750003</c:v>
                </c:pt>
                <c:pt idx="28">
                  <c:v>4.3574511355750003</c:v>
                </c:pt>
                <c:pt idx="29">
                  <c:v>4.3574511355750003</c:v>
                </c:pt>
                <c:pt idx="30">
                  <c:v>4.3574511355750003</c:v>
                </c:pt>
                <c:pt idx="31">
                  <c:v>4.3574511355750003</c:v>
                </c:pt>
                <c:pt idx="32">
                  <c:v>4.3574511355750003</c:v>
                </c:pt>
                <c:pt idx="33">
                  <c:v>4.3574511355750003</c:v>
                </c:pt>
                <c:pt idx="34">
                  <c:v>4.3574511355750003</c:v>
                </c:pt>
                <c:pt idx="37">
                  <c:v>4.7975774166666669</c:v>
                </c:pt>
                <c:pt idx="38">
                  <c:v>4.7975774166666669</c:v>
                </c:pt>
                <c:pt idx="39">
                  <c:v>4.7975774166666669</c:v>
                </c:pt>
                <c:pt idx="40">
                  <c:v>4.7975774166666669</c:v>
                </c:pt>
                <c:pt idx="41">
                  <c:v>4.7975774166666669</c:v>
                </c:pt>
                <c:pt idx="42">
                  <c:v>4.7975774166666669</c:v>
                </c:pt>
                <c:pt idx="43">
                  <c:v>4.7975774166666669</c:v>
                </c:pt>
                <c:pt idx="44">
                  <c:v>4.7975774166666669</c:v>
                </c:pt>
                <c:pt idx="45">
                  <c:v>4.7975774166666669</c:v>
                </c:pt>
                <c:pt idx="46">
                  <c:v>4.7975774166666669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222704"/>
        <c:axId val="426223264"/>
      </c:lineChart>
      <c:catAx>
        <c:axId val="42622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232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6223264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2270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5.525869129999994E-2</c:v>
                </c:pt>
                <c:pt idx="1">
                  <c:v>0.11081549229999998</c:v>
                </c:pt>
                <c:pt idx="2">
                  <c:v>0.24374023830000002</c:v>
                </c:pt>
                <c:pt idx="3">
                  <c:v>0.11831450960000001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-3.212173659999995E-2</c:v>
                </c:pt>
                <c:pt idx="1">
                  <c:v>-1.2596685300000132E-2</c:v>
                </c:pt>
                <c:pt idx="2">
                  <c:v>2.5064523299999975E-2</c:v>
                </c:pt>
                <c:pt idx="3">
                  <c:v>-4.1475358999998324E-3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-2.882915900199999E-2</c:v>
                </c:pt>
                <c:pt idx="1">
                  <c:v>3.6109060370999993E-2</c:v>
                </c:pt>
                <c:pt idx="2">
                  <c:v>-1.4088885204999999E-2</c:v>
                </c:pt>
                <c:pt idx="3">
                  <c:v>-1.9986590685E-2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-9.7980210599999951E-3</c:v>
                </c:pt>
                <c:pt idx="1">
                  <c:v>-2.762622004000001E-2</c:v>
                </c:pt>
                <c:pt idx="2">
                  <c:v>2.0003976720000011E-2</c:v>
                </c:pt>
                <c:pt idx="3">
                  <c:v>2.4206933419999993E-2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6229984"/>
        <c:axId val="426230544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7.60995500562429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-1.5490225361999996E-2</c:v>
                </c:pt>
                <c:pt idx="1">
                  <c:v>0.10670164733099984</c:v>
                </c:pt>
                <c:pt idx="2">
                  <c:v>0.27471985311499997</c:v>
                </c:pt>
                <c:pt idx="3">
                  <c:v>0.11838731643500017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229984"/>
        <c:axId val="426230544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31664"/>
        <c:axId val="426231104"/>
      </c:scatterChart>
      <c:catAx>
        <c:axId val="4262299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30544"/>
        <c:crosses val="autoZero"/>
        <c:auto val="1"/>
        <c:lblAlgn val="ctr"/>
        <c:lblOffset val="100"/>
        <c:tickLblSkip val="1"/>
        <c:noMultiLvlLbl val="0"/>
      </c:catAx>
      <c:valAx>
        <c:axId val="426230544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6229984"/>
        <c:crosses val="autoZero"/>
        <c:crossBetween val="between"/>
        <c:majorUnit val="0.25"/>
      </c:valAx>
      <c:valAx>
        <c:axId val="426231104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26231664"/>
        <c:crosses val="max"/>
        <c:crossBetween val="midCat"/>
        <c:majorUnit val="0.25"/>
      </c:valAx>
      <c:valAx>
        <c:axId val="42623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623110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2.9580700000000002</c:v>
                </c:pt>
                <c:pt idx="1">
                  <c:v>2.7981189999999998</c:v>
                </c:pt>
                <c:pt idx="2">
                  <c:v>2.613194</c:v>
                </c:pt>
                <c:pt idx="3">
                  <c:v>2.402549</c:v>
                </c:pt>
                <c:pt idx="4">
                  <c:v>2.3829880000000001</c:v>
                </c:pt>
                <c:pt idx="5">
                  <c:v>2.2693880000000002</c:v>
                </c:pt>
                <c:pt idx="6">
                  <c:v>2.4212579999999999</c:v>
                </c:pt>
                <c:pt idx="7">
                  <c:v>2.3081499999999999</c:v>
                </c:pt>
                <c:pt idx="8">
                  <c:v>2.4291779999999998</c:v>
                </c:pt>
                <c:pt idx="9">
                  <c:v>2.5566909999999998</c:v>
                </c:pt>
                <c:pt idx="10">
                  <c:v>2.5195810000000001</c:v>
                </c:pt>
                <c:pt idx="11">
                  <c:v>2.7747679999999999</c:v>
                </c:pt>
                <c:pt idx="12">
                  <c:v>3.0485129999999998</c:v>
                </c:pt>
                <c:pt idx="13">
                  <c:v>2.6554099999999998</c:v>
                </c:pt>
                <c:pt idx="14">
                  <c:v>2.7292900000000002</c:v>
                </c:pt>
                <c:pt idx="15">
                  <c:v>2.5240390000000001</c:v>
                </c:pt>
                <c:pt idx="16">
                  <c:v>2.4512649999999998</c:v>
                </c:pt>
                <c:pt idx="17">
                  <c:v>2.478907</c:v>
                </c:pt>
                <c:pt idx="18">
                  <c:v>2.587777</c:v>
                </c:pt>
                <c:pt idx="19">
                  <c:v>2.2493460000000001</c:v>
                </c:pt>
                <c:pt idx="20">
                  <c:v>2.3473290000000002</c:v>
                </c:pt>
                <c:pt idx="21">
                  <c:v>2.6141139999999998</c:v>
                </c:pt>
                <c:pt idx="22">
                  <c:v>2.9017499999999998</c:v>
                </c:pt>
                <c:pt idx="23">
                  <c:v>3.1175250000000001</c:v>
                </c:pt>
                <c:pt idx="24">
                  <c:v>3.45051</c:v>
                </c:pt>
                <c:pt idx="25">
                  <c:v>3.119272</c:v>
                </c:pt>
                <c:pt idx="26">
                  <c:v>3.068619</c:v>
                </c:pt>
                <c:pt idx="27">
                  <c:v>2.8299470000000002</c:v>
                </c:pt>
                <c:pt idx="28">
                  <c:v>2.5431680000000001</c:v>
                </c:pt>
                <c:pt idx="29">
                  <c:v>2.6319780000000002</c:v>
                </c:pt>
                <c:pt idx="30">
                  <c:v>2.80559</c:v>
                </c:pt>
                <c:pt idx="31">
                  <c:v>2.6156889741999998</c:v>
                </c:pt>
                <c:pt idx="32">
                  <c:v>2.6779410000000001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2.6779410000000001</c:v>
                </c:pt>
                <c:pt idx="33">
                  <c:v>2.93777</c:v>
                </c:pt>
                <c:pt idx="34">
                  <c:v>3.05768</c:v>
                </c:pt>
                <c:pt idx="35">
                  <c:v>3.2770969999999999</c:v>
                </c:pt>
                <c:pt idx="36">
                  <c:v>3.3781189999999999</c:v>
                </c:pt>
                <c:pt idx="37">
                  <c:v>3.1853250000000002</c:v>
                </c:pt>
                <c:pt idx="38">
                  <c:v>3.0058240000000001</c:v>
                </c:pt>
                <c:pt idx="39">
                  <c:v>2.7933219999999999</c:v>
                </c:pt>
                <c:pt idx="40">
                  <c:v>2.7256119999999999</c:v>
                </c:pt>
                <c:pt idx="41">
                  <c:v>2.7616070000000001</c:v>
                </c:pt>
                <c:pt idx="42">
                  <c:v>2.8782220000000001</c:v>
                </c:pt>
                <c:pt idx="43">
                  <c:v>2.8613</c:v>
                </c:pt>
                <c:pt idx="44">
                  <c:v>3.0006339999999998</c:v>
                </c:pt>
                <c:pt idx="45">
                  <c:v>3.1462829999999999</c:v>
                </c:pt>
                <c:pt idx="46">
                  <c:v>3.2425099999999998</c:v>
                </c:pt>
                <c:pt idx="47">
                  <c:v>3.4561829999999998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2.5361611666666666</c:v>
                </c:pt>
                <c:pt idx="2">
                  <c:v>2.5361611666666666</c:v>
                </c:pt>
                <c:pt idx="3">
                  <c:v>2.5361611666666666</c:v>
                </c:pt>
                <c:pt idx="4">
                  <c:v>2.5361611666666666</c:v>
                </c:pt>
                <c:pt idx="5">
                  <c:v>2.5361611666666666</c:v>
                </c:pt>
                <c:pt idx="6">
                  <c:v>2.5361611666666666</c:v>
                </c:pt>
                <c:pt idx="7">
                  <c:v>2.5361611666666666</c:v>
                </c:pt>
                <c:pt idx="8">
                  <c:v>2.5361611666666666</c:v>
                </c:pt>
                <c:pt idx="9">
                  <c:v>2.5361611666666666</c:v>
                </c:pt>
                <c:pt idx="10">
                  <c:v>2.5361611666666666</c:v>
                </c:pt>
                <c:pt idx="13">
                  <c:v>2.6421054166666664</c:v>
                </c:pt>
                <c:pt idx="14">
                  <c:v>2.6421054166666664</c:v>
                </c:pt>
                <c:pt idx="15">
                  <c:v>2.6421054166666664</c:v>
                </c:pt>
                <c:pt idx="16">
                  <c:v>2.6421054166666664</c:v>
                </c:pt>
                <c:pt idx="17">
                  <c:v>2.6421054166666664</c:v>
                </c:pt>
                <c:pt idx="18">
                  <c:v>2.6421054166666664</c:v>
                </c:pt>
                <c:pt idx="19">
                  <c:v>2.6421054166666664</c:v>
                </c:pt>
                <c:pt idx="20">
                  <c:v>2.6421054166666664</c:v>
                </c:pt>
                <c:pt idx="21">
                  <c:v>2.6421054166666664</c:v>
                </c:pt>
                <c:pt idx="22">
                  <c:v>2.6421054166666664</c:v>
                </c:pt>
                <c:pt idx="25">
                  <c:v>2.9179384145166671</c:v>
                </c:pt>
                <c:pt idx="26">
                  <c:v>2.9179384145166671</c:v>
                </c:pt>
                <c:pt idx="27">
                  <c:v>2.9179384145166671</c:v>
                </c:pt>
                <c:pt idx="28">
                  <c:v>2.9179384145166671</c:v>
                </c:pt>
                <c:pt idx="29">
                  <c:v>2.9179384145166671</c:v>
                </c:pt>
                <c:pt idx="30">
                  <c:v>2.9179384145166671</c:v>
                </c:pt>
                <c:pt idx="31">
                  <c:v>2.9179384145166671</c:v>
                </c:pt>
                <c:pt idx="32">
                  <c:v>2.9179384145166671</c:v>
                </c:pt>
                <c:pt idx="33">
                  <c:v>2.9179384145166671</c:v>
                </c:pt>
                <c:pt idx="34">
                  <c:v>2.9179384145166671</c:v>
                </c:pt>
                <c:pt idx="37">
                  <c:v>3.0362450833333336</c:v>
                </c:pt>
                <c:pt idx="38">
                  <c:v>3.0362450833333336</c:v>
                </c:pt>
                <c:pt idx="39">
                  <c:v>3.0362450833333336</c:v>
                </c:pt>
                <c:pt idx="40">
                  <c:v>3.0362450833333336</c:v>
                </c:pt>
                <c:pt idx="41">
                  <c:v>3.0362450833333336</c:v>
                </c:pt>
                <c:pt idx="42">
                  <c:v>3.0362450833333336</c:v>
                </c:pt>
                <c:pt idx="43">
                  <c:v>3.0362450833333336</c:v>
                </c:pt>
                <c:pt idx="44">
                  <c:v>3.0362450833333336</c:v>
                </c:pt>
                <c:pt idx="45">
                  <c:v>3.0362450833333336</c:v>
                </c:pt>
                <c:pt idx="46">
                  <c:v>3.0362450833333336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7731344"/>
        <c:axId val="427731904"/>
      </c:lineChart>
      <c:catAx>
        <c:axId val="42773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319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773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31344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'22'!$C$26:$V$26</c:f>
              <c:numCache>
                <c:formatCode>0.00</c:formatCode>
                <c:ptCount val="20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-0.83492999808000001</c:v>
                </c:pt>
                <c:pt idx="19">
                  <c:v>-0.91936429233000005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'22'!$C$27:$V$27</c:f>
              <c:numCache>
                <c:formatCode>0.00</c:formatCode>
                <c:ptCount val="20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-0.26577468794999998</c:v>
                </c:pt>
                <c:pt idx="19">
                  <c:v>-0.30981915533999999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'22'!$C$29:$V$29</c:f>
              <c:numCache>
                <c:formatCode>0.00</c:formatCode>
                <c:ptCount val="20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-0.21331638301</c:v>
                </c:pt>
                <c:pt idx="19">
                  <c:v>-0.26851339123000001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'22'!$C$28:$V$28</c:f>
              <c:numCache>
                <c:formatCode>0.00</c:formatCode>
                <c:ptCount val="20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-0.18100289889999999</c:v>
                </c:pt>
                <c:pt idx="19">
                  <c:v>-0.24380977917999999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27738064"/>
        <c:axId val="427738624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'22'!$C$30:$V$30</c:f>
              <c:numCache>
                <c:formatCode>0.00</c:formatCode>
                <c:ptCount val="20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-1.4950239679399999</c:v>
                </c:pt>
                <c:pt idx="19">
                  <c:v>-1.7415066180800001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738064"/>
        <c:axId val="427738624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739744"/>
        <c:axId val="427739184"/>
      </c:scatterChart>
      <c:dateAx>
        <c:axId val="427738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7738624"/>
        <c:crosses val="autoZero"/>
        <c:auto val="0"/>
        <c:lblOffset val="100"/>
        <c:baseTimeUnit val="days"/>
        <c:majorUnit val="2"/>
      </c:dateAx>
      <c:valAx>
        <c:axId val="427738624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7738064"/>
        <c:crosses val="autoZero"/>
        <c:crossBetween val="between"/>
        <c:majorUnit val="0.5"/>
      </c:valAx>
      <c:valAx>
        <c:axId val="427739184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7739744"/>
        <c:crosses val="max"/>
        <c:crossBetween val="midCat"/>
      </c:valAx>
      <c:valAx>
        <c:axId val="427739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773918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50.439</c:v>
                </c:pt>
                <c:pt idx="18">
                  <c:v>55.261000000000003</c:v>
                </c:pt>
                <c:pt idx="19">
                  <c:v>60.87</c:v>
                </c:pt>
                <c:pt idx="20">
                  <c:v>63.12</c:v>
                </c:pt>
                <c:pt idx="21">
                  <c:v>58.127000000000002</c:v>
                </c:pt>
                <c:pt idx="22">
                  <c:v>51.600999999999999</c:v>
                </c:pt>
                <c:pt idx="23">
                  <c:v>40.341999999999999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50.439</c:v>
                </c:pt>
                <c:pt idx="30">
                  <c:v>55.261000000000003</c:v>
                </c:pt>
                <c:pt idx="31">
                  <c:v>60.87</c:v>
                </c:pt>
                <c:pt idx="32">
                  <c:v>63.12</c:v>
                </c:pt>
                <c:pt idx="33">
                  <c:v>58.127000000000002</c:v>
                </c:pt>
                <c:pt idx="34">
                  <c:v>51.600999999999999</c:v>
                </c:pt>
                <c:pt idx="35">
                  <c:v>40.341999999999999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50.439</c:v>
                </c:pt>
                <c:pt idx="42">
                  <c:v>55.261000000000003</c:v>
                </c:pt>
                <c:pt idx="43">
                  <c:v>60.87</c:v>
                </c:pt>
                <c:pt idx="44">
                  <c:v>63.12</c:v>
                </c:pt>
                <c:pt idx="45">
                  <c:v>58.127000000000002</c:v>
                </c:pt>
                <c:pt idx="46">
                  <c:v>51.600999999999999</c:v>
                </c:pt>
                <c:pt idx="47">
                  <c:v>40.341999999999999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50.439</c:v>
                </c:pt>
                <c:pt idx="54">
                  <c:v>55.261000000000003</c:v>
                </c:pt>
                <c:pt idx="55">
                  <c:v>60.87</c:v>
                </c:pt>
                <c:pt idx="56">
                  <c:v>63.12</c:v>
                </c:pt>
                <c:pt idx="57">
                  <c:v>58.127000000000002</c:v>
                </c:pt>
                <c:pt idx="58">
                  <c:v>51.600999999999999</c:v>
                </c:pt>
                <c:pt idx="59">
                  <c:v>40.341999999999999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50.439</c:v>
                </c:pt>
                <c:pt idx="66">
                  <c:v>55.261000000000003</c:v>
                </c:pt>
                <c:pt idx="67">
                  <c:v>60.87</c:v>
                </c:pt>
                <c:pt idx="68">
                  <c:v>63.12</c:v>
                </c:pt>
                <c:pt idx="69">
                  <c:v>58.127000000000002</c:v>
                </c:pt>
                <c:pt idx="70">
                  <c:v>51.600999999999999</c:v>
                </c:pt>
                <c:pt idx="71">
                  <c:v>40.341999999999999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50.439</c:v>
                </c:pt>
                <c:pt idx="78">
                  <c:v>55.261000000000003</c:v>
                </c:pt>
                <c:pt idx="79">
                  <c:v>60.87</c:v>
                </c:pt>
                <c:pt idx="80">
                  <c:v>63.12</c:v>
                </c:pt>
                <c:pt idx="81">
                  <c:v>58.127000000000002</c:v>
                </c:pt>
                <c:pt idx="82">
                  <c:v>51.600999999999999</c:v>
                </c:pt>
                <c:pt idx="83">
                  <c:v>40.341999999999999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29.380999999999993</c:v>
                </c:pt>
                <c:pt idx="6">
                  <c:v>30.547000000000004</c:v>
                </c:pt>
                <c:pt idx="7">
                  <c:v>33.289000000000009</c:v>
                </c:pt>
                <c:pt idx="8">
                  <c:v>35.854999999999997</c:v>
                </c:pt>
                <c:pt idx="9">
                  <c:v>41.086999999999996</c:v>
                </c:pt>
                <c:pt idx="10">
                  <c:v>48.176000000000002</c:v>
                </c:pt>
                <c:pt idx="11">
                  <c:v>51.037000000000006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29.380999999999993</c:v>
                </c:pt>
                <c:pt idx="18">
                  <c:v>30.547000000000004</c:v>
                </c:pt>
                <c:pt idx="19">
                  <c:v>33.289000000000009</c:v>
                </c:pt>
                <c:pt idx="20">
                  <c:v>35.854999999999997</c:v>
                </c:pt>
                <c:pt idx="21">
                  <c:v>41.086999999999996</c:v>
                </c:pt>
                <c:pt idx="22">
                  <c:v>48.176000000000002</c:v>
                </c:pt>
                <c:pt idx="23">
                  <c:v>51.037000000000006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29.380999999999993</c:v>
                </c:pt>
                <c:pt idx="30">
                  <c:v>30.547000000000004</c:v>
                </c:pt>
                <c:pt idx="31">
                  <c:v>33.289000000000009</c:v>
                </c:pt>
                <c:pt idx="32">
                  <c:v>35.854999999999997</c:v>
                </c:pt>
                <c:pt idx="33">
                  <c:v>41.086999999999996</c:v>
                </c:pt>
                <c:pt idx="34">
                  <c:v>48.176000000000002</c:v>
                </c:pt>
                <c:pt idx="35">
                  <c:v>51.037000000000006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29.380999999999993</c:v>
                </c:pt>
                <c:pt idx="42">
                  <c:v>30.547000000000004</c:v>
                </c:pt>
                <c:pt idx="43">
                  <c:v>33.289000000000009</c:v>
                </c:pt>
                <c:pt idx="44">
                  <c:v>35.854999999999997</c:v>
                </c:pt>
                <c:pt idx="45">
                  <c:v>41.086999999999996</c:v>
                </c:pt>
                <c:pt idx="46">
                  <c:v>48.176000000000002</c:v>
                </c:pt>
                <c:pt idx="47">
                  <c:v>51.037000000000006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29.380999999999993</c:v>
                </c:pt>
                <c:pt idx="54">
                  <c:v>30.547000000000004</c:v>
                </c:pt>
                <c:pt idx="55">
                  <c:v>33.289000000000009</c:v>
                </c:pt>
                <c:pt idx="56">
                  <c:v>35.854999999999997</c:v>
                </c:pt>
                <c:pt idx="57">
                  <c:v>41.086999999999996</c:v>
                </c:pt>
                <c:pt idx="58">
                  <c:v>48.176000000000002</c:v>
                </c:pt>
                <c:pt idx="59">
                  <c:v>51.037000000000006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29.380999999999993</c:v>
                </c:pt>
                <c:pt idx="66">
                  <c:v>30.547000000000004</c:v>
                </c:pt>
                <c:pt idx="67">
                  <c:v>33.289000000000009</c:v>
                </c:pt>
                <c:pt idx="68">
                  <c:v>35.854999999999997</c:v>
                </c:pt>
                <c:pt idx="69">
                  <c:v>41.086999999999996</c:v>
                </c:pt>
                <c:pt idx="70">
                  <c:v>48.176000000000002</c:v>
                </c:pt>
                <c:pt idx="71">
                  <c:v>51.037000000000006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29.380999999999993</c:v>
                </c:pt>
                <c:pt idx="78">
                  <c:v>30.547000000000004</c:v>
                </c:pt>
                <c:pt idx="79">
                  <c:v>33.289000000000009</c:v>
                </c:pt>
                <c:pt idx="80">
                  <c:v>35.854999999999997</c:v>
                </c:pt>
                <c:pt idx="81">
                  <c:v>41.086999999999996</c:v>
                </c:pt>
                <c:pt idx="82">
                  <c:v>48.176000000000002</c:v>
                </c:pt>
                <c:pt idx="83">
                  <c:v>51.037000000000006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744784"/>
        <c:axId val="427745344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51.564999999999998</c:v>
                </c:pt>
                <c:pt idx="1">
                  <c:v>42.808</c:v>
                </c:pt>
                <c:pt idx="2">
                  <c:v>35.853999999999999</c:v>
                </c:pt>
                <c:pt idx="3">
                  <c:v>35.506</c:v>
                </c:pt>
                <c:pt idx="4">
                  <c:v>42.506999999999998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62.774999999999999</c:v>
                </c:pt>
                <c:pt idx="19">
                  <c:v>71.921999999999997</c:v>
                </c:pt>
                <c:pt idx="20">
                  <c:v>76.191000000000003</c:v>
                </c:pt>
                <c:pt idx="21">
                  <c:v>76.733999999999995</c:v>
                </c:pt>
                <c:pt idx="22">
                  <c:v>75.091999999999999</c:v>
                </c:pt>
                <c:pt idx="23">
                  <c:v>72.296999999999997</c:v>
                </c:pt>
                <c:pt idx="24">
                  <c:v>62.917999999999999</c:v>
                </c:pt>
                <c:pt idx="25">
                  <c:v>50.23</c:v>
                </c:pt>
                <c:pt idx="26">
                  <c:v>53.320999999999998</c:v>
                </c:pt>
                <c:pt idx="27">
                  <c:v>61.402000000000001</c:v>
                </c:pt>
                <c:pt idx="28">
                  <c:v>71.649000000000001</c:v>
                </c:pt>
                <c:pt idx="29">
                  <c:v>78.064999999999998</c:v>
                </c:pt>
                <c:pt idx="30">
                  <c:v>84.828000000000003</c:v>
                </c:pt>
                <c:pt idx="31">
                  <c:v>91.41</c:v>
                </c:pt>
                <c:pt idx="32">
                  <c:v>94.433999999999997</c:v>
                </c:pt>
                <c:pt idx="33">
                  <c:v>99.213999999999999</c:v>
                </c:pt>
                <c:pt idx="34">
                  <c:v>99.777000000000001</c:v>
                </c:pt>
                <c:pt idx="35">
                  <c:v>91.379000000000005</c:v>
                </c:pt>
                <c:pt idx="36">
                  <c:v>74.698999999999998</c:v>
                </c:pt>
                <c:pt idx="37">
                  <c:v>61.234999999999999</c:v>
                </c:pt>
                <c:pt idx="38">
                  <c:v>61.761000000000003</c:v>
                </c:pt>
                <c:pt idx="39">
                  <c:v>68.766000000000005</c:v>
                </c:pt>
                <c:pt idx="40">
                  <c:v>71.302000000000007</c:v>
                </c:pt>
                <c:pt idx="41">
                  <c:v>79.819999999999993</c:v>
                </c:pt>
                <c:pt idx="42">
                  <c:v>85.808000000000007</c:v>
                </c:pt>
                <c:pt idx="43">
                  <c:v>94.159000000000006</c:v>
                </c:pt>
                <c:pt idx="44">
                  <c:v>98.974999999999994</c:v>
                </c:pt>
                <c:pt idx="45">
                  <c:v>96.251999999999995</c:v>
                </c:pt>
                <c:pt idx="46">
                  <c:v>94.394000000000005</c:v>
                </c:pt>
                <c:pt idx="47">
                  <c:v>77.046999999999997</c:v>
                </c:pt>
                <c:pt idx="48">
                  <c:v>53.362000000000002</c:v>
                </c:pt>
                <c:pt idx="49">
                  <c:v>47.26</c:v>
                </c:pt>
                <c:pt idx="50">
                  <c:v>40.182000000000002</c:v>
                </c:pt>
                <c:pt idx="51">
                  <c:v>38.515000000000001</c:v>
                </c:pt>
                <c:pt idx="52">
                  <c:v>46.17</c:v>
                </c:pt>
                <c:pt idx="53">
                  <c:v>56.920999999999999</c:v>
                </c:pt>
                <c:pt idx="54">
                  <c:v>63.698</c:v>
                </c:pt>
                <c:pt idx="55">
                  <c:v>73.896000000000001</c:v>
                </c:pt>
                <c:pt idx="56">
                  <c:v>71.418000000000006</c:v>
                </c:pt>
                <c:pt idx="57">
                  <c:v>72.965999999999994</c:v>
                </c:pt>
                <c:pt idx="58">
                  <c:v>69.951999999999998</c:v>
                </c:pt>
                <c:pt idx="59">
                  <c:v>62.21</c:v>
                </c:pt>
                <c:pt idx="60">
                  <c:v>45.719000000000001</c:v>
                </c:pt>
                <c:pt idx="61">
                  <c:v>38.656999999999996</c:v>
                </c:pt>
                <c:pt idx="62">
                  <c:v>33.825000000000003</c:v>
                </c:pt>
                <c:pt idx="63">
                  <c:v>34.874000000000002</c:v>
                </c:pt>
                <c:pt idx="64">
                  <c:v>43.844000000000001</c:v>
                </c:pt>
                <c:pt idx="65">
                  <c:v>56.505000000000003</c:v>
                </c:pt>
                <c:pt idx="66">
                  <c:v>60.075000000000003</c:v>
                </c:pt>
                <c:pt idx="67">
                  <c:v>69.331790643000005</c:v>
                </c:pt>
                <c:pt idx="68">
                  <c:v>75.431730833000003</c:v>
                </c:pt>
                <c:pt idx="69">
                  <c:v>75.443209999999993</c:v>
                </c:pt>
                <c:pt idx="70">
                  <c:v>72.593990000000005</c:v>
                </c:pt>
                <c:pt idx="71">
                  <c:v>62.52008</c:v>
                </c:pt>
                <c:pt idx="72">
                  <c:v>47.930399999999999</c:v>
                </c:pt>
                <c:pt idx="73">
                  <c:v>39.852640000000001</c:v>
                </c:pt>
                <c:pt idx="74">
                  <c:v>39.675249999999998</c:v>
                </c:pt>
                <c:pt idx="75">
                  <c:v>46.484960000000001</c:v>
                </c:pt>
                <c:pt idx="76">
                  <c:v>56.799489999999999</c:v>
                </c:pt>
                <c:pt idx="77">
                  <c:v>66.472790000000003</c:v>
                </c:pt>
                <c:pt idx="78">
                  <c:v>75.52167</c:v>
                </c:pt>
                <c:pt idx="79">
                  <c:v>84.488569999999996</c:v>
                </c:pt>
                <c:pt idx="80">
                  <c:v>89.756720000000001</c:v>
                </c:pt>
                <c:pt idx="81">
                  <c:v>91.413460000000001</c:v>
                </c:pt>
                <c:pt idx="82">
                  <c:v>90.333489999999998</c:v>
                </c:pt>
                <c:pt idx="83">
                  <c:v>81.188249999999996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744784"/>
        <c:axId val="427745344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745904"/>
        <c:axId val="427746464"/>
      </c:scatterChart>
      <c:dateAx>
        <c:axId val="4277447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774534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277453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7744784"/>
        <c:crosses val="autoZero"/>
        <c:crossBetween val="midCat"/>
        <c:majorUnit val="25"/>
      </c:valAx>
      <c:valAx>
        <c:axId val="42774590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7746464"/>
        <c:crosses val="max"/>
        <c:crossBetween val="midCat"/>
      </c:valAx>
      <c:valAx>
        <c:axId val="4277464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277459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53802141514317"/>
          <c:y val="0.13019614967300092"/>
          <c:w val="0.80785040278269715"/>
          <c:h val="0.7094278840144981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-0.25905859929999986</c:v>
                </c:pt>
                <c:pt idx="1">
                  <c:v>-0.37558647460000039</c:v>
                </c:pt>
                <c:pt idx="2">
                  <c:v>-0.29332952879999974</c:v>
                </c:pt>
                <c:pt idx="3">
                  <c:v>1.0727931499999954E-2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-0.940406940999992</c:v>
                </c:pt>
                <c:pt idx="1">
                  <c:v>2.7373473759999882</c:v>
                </c:pt>
                <c:pt idx="2">
                  <c:v>9.2471308719999996</c:v>
                </c:pt>
                <c:pt idx="3">
                  <c:v>5.7237081010000139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7753184"/>
        <c:axId val="427753744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07407407393E-2"/>
                  <c:y val="3.77280964879390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-1.1994655402999919</c:v>
                </c:pt>
                <c:pt idx="1">
                  <c:v>2.3617609013999878</c:v>
                </c:pt>
                <c:pt idx="2">
                  <c:v>8.9538013432000003</c:v>
                </c:pt>
                <c:pt idx="3">
                  <c:v>5.7344360325000139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753184"/>
        <c:axId val="427753744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754864"/>
        <c:axId val="427754304"/>
      </c:scatterChart>
      <c:catAx>
        <c:axId val="4277531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53744"/>
        <c:crosses val="autoZero"/>
        <c:auto val="1"/>
        <c:lblAlgn val="ctr"/>
        <c:lblOffset val="100"/>
        <c:tickLblSkip val="1"/>
        <c:noMultiLvlLbl val="0"/>
      </c:catAx>
      <c:valAx>
        <c:axId val="427753744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53184"/>
        <c:crosses val="autoZero"/>
        <c:crossBetween val="between"/>
        <c:majorUnit val="3"/>
      </c:valAx>
      <c:valAx>
        <c:axId val="42775430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7754864"/>
        <c:crosses val="max"/>
        <c:crossBetween val="midCat"/>
      </c:valAx>
      <c:valAx>
        <c:axId val="427754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7754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3538328008095027"/>
          <c:w val="0.80381889763779524"/>
          <c:h val="0.7091266716660417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78.560495516000003</c:v>
                </c:pt>
                <c:pt idx="1">
                  <c:v>79.673152793</c:v>
                </c:pt>
                <c:pt idx="2">
                  <c:v>78.773416452000006</c:v>
                </c:pt>
                <c:pt idx="3">
                  <c:v>78.718453533000002</c:v>
                </c:pt>
                <c:pt idx="4">
                  <c:v>77.821785289999994</c:v>
                </c:pt>
                <c:pt idx="5">
                  <c:v>77.076280967000002</c:v>
                </c:pt>
                <c:pt idx="6">
                  <c:v>77.706927194000002</c:v>
                </c:pt>
                <c:pt idx="7">
                  <c:v>77.090734257999998</c:v>
                </c:pt>
                <c:pt idx="8">
                  <c:v>76.580057832999998</c:v>
                </c:pt>
                <c:pt idx="9">
                  <c:v>76.279981226000004</c:v>
                </c:pt>
                <c:pt idx="10">
                  <c:v>76.916482966999993</c:v>
                </c:pt>
                <c:pt idx="11">
                  <c:v>76.050186354999994</c:v>
                </c:pt>
                <c:pt idx="12">
                  <c:v>75.979681515999999</c:v>
                </c:pt>
                <c:pt idx="13">
                  <c:v>76.625913749999995</c:v>
                </c:pt>
                <c:pt idx="14">
                  <c:v>78.418810065000002</c:v>
                </c:pt>
                <c:pt idx="15">
                  <c:v>78.502159832999993</c:v>
                </c:pt>
                <c:pt idx="16">
                  <c:v>78.371707870999998</c:v>
                </c:pt>
                <c:pt idx="17">
                  <c:v>78.987322599999999</c:v>
                </c:pt>
                <c:pt idx="18">
                  <c:v>79.955689226000004</c:v>
                </c:pt>
                <c:pt idx="19">
                  <c:v>79.936718225999996</c:v>
                </c:pt>
                <c:pt idx="20">
                  <c:v>81.133553966999997</c:v>
                </c:pt>
                <c:pt idx="21">
                  <c:v>82.268117064999998</c:v>
                </c:pt>
                <c:pt idx="22">
                  <c:v>84.499417367000007</c:v>
                </c:pt>
                <c:pt idx="23">
                  <c:v>84.999681386999995</c:v>
                </c:pt>
                <c:pt idx="24">
                  <c:v>83.432426323000001</c:v>
                </c:pt>
                <c:pt idx="25">
                  <c:v>85.163614499999994</c:v>
                </c:pt>
                <c:pt idx="26">
                  <c:v>86.223440934999999</c:v>
                </c:pt>
                <c:pt idx="27">
                  <c:v>86.596001200000003</c:v>
                </c:pt>
                <c:pt idx="28">
                  <c:v>87.530164612999997</c:v>
                </c:pt>
                <c:pt idx="29">
                  <c:v>88.092216332999996</c:v>
                </c:pt>
                <c:pt idx="30">
                  <c:v>89.770812418999995</c:v>
                </c:pt>
                <c:pt idx="31">
                  <c:v>91.016419999999997</c:v>
                </c:pt>
                <c:pt idx="32">
                  <c:v>91.671329999999998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91.671329999999998</c:v>
                </c:pt>
                <c:pt idx="33">
                  <c:v>92.044970000000006</c:v>
                </c:pt>
                <c:pt idx="34">
                  <c:v>92.536850000000001</c:v>
                </c:pt>
                <c:pt idx="35">
                  <c:v>92.888189999999994</c:v>
                </c:pt>
                <c:pt idx="36">
                  <c:v>93.226349999999996</c:v>
                </c:pt>
                <c:pt idx="37">
                  <c:v>93.618560000000002</c:v>
                </c:pt>
                <c:pt idx="38">
                  <c:v>93.900620000000004</c:v>
                </c:pt>
                <c:pt idx="39">
                  <c:v>94.066590000000005</c:v>
                </c:pt>
                <c:pt idx="40">
                  <c:v>94.197950000000006</c:v>
                </c:pt>
                <c:pt idx="41">
                  <c:v>94.352519999999998</c:v>
                </c:pt>
                <c:pt idx="42">
                  <c:v>94.475110000000001</c:v>
                </c:pt>
                <c:pt idx="43">
                  <c:v>94.902709999999999</c:v>
                </c:pt>
                <c:pt idx="44">
                  <c:v>95.213629999999995</c:v>
                </c:pt>
                <c:pt idx="45">
                  <c:v>95.562989999999999</c:v>
                </c:pt>
                <c:pt idx="46">
                  <c:v>95.895570000000006</c:v>
                </c:pt>
                <c:pt idx="47">
                  <c:v>96.146619999999999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77.603996198666664</c:v>
                </c:pt>
                <c:pt idx="2">
                  <c:v>77.603996198666664</c:v>
                </c:pt>
                <c:pt idx="3">
                  <c:v>77.603996198666664</c:v>
                </c:pt>
                <c:pt idx="4">
                  <c:v>77.603996198666664</c:v>
                </c:pt>
                <c:pt idx="5">
                  <c:v>77.603996198666664</c:v>
                </c:pt>
                <c:pt idx="6">
                  <c:v>77.603996198666664</c:v>
                </c:pt>
                <c:pt idx="7">
                  <c:v>77.603996198666664</c:v>
                </c:pt>
                <c:pt idx="8">
                  <c:v>77.603996198666664</c:v>
                </c:pt>
                <c:pt idx="9">
                  <c:v>77.603996198666664</c:v>
                </c:pt>
                <c:pt idx="10">
                  <c:v>77.603996198666664</c:v>
                </c:pt>
                <c:pt idx="13">
                  <c:v>79.973231072749996</c:v>
                </c:pt>
                <c:pt idx="14">
                  <c:v>79.973231072749996</c:v>
                </c:pt>
                <c:pt idx="15">
                  <c:v>79.973231072749996</c:v>
                </c:pt>
                <c:pt idx="16">
                  <c:v>79.973231072749996</c:v>
                </c:pt>
                <c:pt idx="17">
                  <c:v>79.973231072749996</c:v>
                </c:pt>
                <c:pt idx="18">
                  <c:v>79.973231072749996</c:v>
                </c:pt>
                <c:pt idx="19">
                  <c:v>79.973231072749996</c:v>
                </c:pt>
                <c:pt idx="20">
                  <c:v>79.973231072749996</c:v>
                </c:pt>
                <c:pt idx="21">
                  <c:v>79.973231072749996</c:v>
                </c:pt>
                <c:pt idx="22">
                  <c:v>79.973231072749996</c:v>
                </c:pt>
                <c:pt idx="25">
                  <c:v>88.913869693583322</c:v>
                </c:pt>
                <c:pt idx="26">
                  <c:v>88.913869693583322</c:v>
                </c:pt>
                <c:pt idx="27">
                  <c:v>88.913869693583322</c:v>
                </c:pt>
                <c:pt idx="28">
                  <c:v>88.913869693583322</c:v>
                </c:pt>
                <c:pt idx="29">
                  <c:v>88.913869693583322</c:v>
                </c:pt>
                <c:pt idx="30">
                  <c:v>88.913869693583322</c:v>
                </c:pt>
                <c:pt idx="31">
                  <c:v>88.913869693583322</c:v>
                </c:pt>
                <c:pt idx="32">
                  <c:v>88.913869693583322</c:v>
                </c:pt>
                <c:pt idx="33">
                  <c:v>88.913869693583322</c:v>
                </c:pt>
                <c:pt idx="34">
                  <c:v>88.913869693583322</c:v>
                </c:pt>
                <c:pt idx="37">
                  <c:v>94.629934999999989</c:v>
                </c:pt>
                <c:pt idx="38">
                  <c:v>94.629934999999989</c:v>
                </c:pt>
                <c:pt idx="39">
                  <c:v>94.629934999999989</c:v>
                </c:pt>
                <c:pt idx="40">
                  <c:v>94.629934999999989</c:v>
                </c:pt>
                <c:pt idx="41">
                  <c:v>94.629934999999989</c:v>
                </c:pt>
                <c:pt idx="42">
                  <c:v>94.629934999999989</c:v>
                </c:pt>
                <c:pt idx="43">
                  <c:v>94.629934999999989</c:v>
                </c:pt>
                <c:pt idx="44">
                  <c:v>94.629934999999989</c:v>
                </c:pt>
                <c:pt idx="45">
                  <c:v>94.629934999999989</c:v>
                </c:pt>
                <c:pt idx="46">
                  <c:v>94.629934999999989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7758784"/>
        <c:axId val="427759344"/>
      </c:lineChart>
      <c:catAx>
        <c:axId val="427758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593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7759344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758784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0.94415813199999832</c:v>
                </c:pt>
                <c:pt idx="1">
                  <c:v>-1.9395106769999977</c:v>
                </c:pt>
                <c:pt idx="2">
                  <c:v>3.3762488809999986</c:v>
                </c:pt>
                <c:pt idx="3">
                  <c:v>-0.50663254499999866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0.50868050000000054</c:v>
                </c:pt>
                <c:pt idx="1">
                  <c:v>0.66199621300000189</c:v>
                </c:pt>
                <c:pt idx="2">
                  <c:v>0.76956194499999953</c:v>
                </c:pt>
                <c:pt idx="3">
                  <c:v>-5.0891069000002176E-2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-1.0378658354000017</c:v>
                </c:pt>
                <c:pt idx="1">
                  <c:v>0.3850904933999999</c:v>
                </c:pt>
                <c:pt idx="2">
                  <c:v>1.5289887155000024</c:v>
                </c:pt>
                <c:pt idx="3">
                  <c:v>-9.5889939800002821E-2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-7.1461156599994524E-2</c:v>
                </c:pt>
                <c:pt idx="1">
                  <c:v>0.18292142959998614</c:v>
                </c:pt>
                <c:pt idx="2">
                  <c:v>0.62964084250000951</c:v>
                </c:pt>
                <c:pt idx="3">
                  <c:v>0.49084380779999037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441360"/>
        <c:axId val="429441920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9004811898512722E-2"/>
                  <c:y val="-9.1676665416822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088145231846024E-2"/>
                  <c:y val="9.08630171228594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2.97322209723784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9414760654918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0.34351164000000267</c:v>
                </c:pt>
                <c:pt idx="1">
                  <c:v>-0.70950254100000976</c:v>
                </c:pt>
                <c:pt idx="2">
                  <c:v>6.3044403840000101</c:v>
                </c:pt>
                <c:pt idx="3">
                  <c:v>-0.16256974600001328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41360"/>
        <c:axId val="429441920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43040"/>
        <c:axId val="429442480"/>
      </c:scatterChart>
      <c:catAx>
        <c:axId val="4294413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1920"/>
        <c:crosses val="autoZero"/>
        <c:auto val="1"/>
        <c:lblAlgn val="ctr"/>
        <c:lblOffset val="100"/>
        <c:tickLblSkip val="1"/>
        <c:noMultiLvlLbl val="0"/>
      </c:catAx>
      <c:valAx>
        <c:axId val="429441920"/>
        <c:scaling>
          <c:orientation val="minMax"/>
          <c:max val="7"/>
          <c:min val="-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1360"/>
        <c:crosses val="autoZero"/>
        <c:crossBetween val="between"/>
        <c:majorUnit val="2"/>
      </c:valAx>
      <c:valAx>
        <c:axId val="42944248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9443040"/>
        <c:crosses val="max"/>
        <c:crossBetween val="midCat"/>
      </c:valAx>
      <c:valAx>
        <c:axId val="429443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442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99.732019773999994</c:v>
                </c:pt>
                <c:pt idx="1">
                  <c:v>91.457169726999993</c:v>
                </c:pt>
                <c:pt idx="2">
                  <c:v>76.009562127999999</c:v>
                </c:pt>
                <c:pt idx="3">
                  <c:v>69.461554766999996</c:v>
                </c:pt>
                <c:pt idx="4">
                  <c:v>63.412751839000002</c:v>
                </c:pt>
                <c:pt idx="5">
                  <c:v>66.688463866999996</c:v>
                </c:pt>
                <c:pt idx="6">
                  <c:v>70.535909384999997</c:v>
                </c:pt>
                <c:pt idx="7">
                  <c:v>71.237811579999999</c:v>
                </c:pt>
                <c:pt idx="8">
                  <c:v>64.924982063000002</c:v>
                </c:pt>
                <c:pt idx="9">
                  <c:v>62.103255230000002</c:v>
                </c:pt>
                <c:pt idx="10">
                  <c:v>71.981428532999999</c:v>
                </c:pt>
                <c:pt idx="11">
                  <c:v>92.460310518</c:v>
                </c:pt>
                <c:pt idx="12">
                  <c:v>93.575921093000005</c:v>
                </c:pt>
                <c:pt idx="13">
                  <c:v>83.182613962999994</c:v>
                </c:pt>
                <c:pt idx="14">
                  <c:v>81.591391552000005</c:v>
                </c:pt>
                <c:pt idx="15">
                  <c:v>64.261881567000003</c:v>
                </c:pt>
                <c:pt idx="16">
                  <c:v>61.189743069000002</c:v>
                </c:pt>
                <c:pt idx="17">
                  <c:v>63.73566907</c:v>
                </c:pt>
                <c:pt idx="18">
                  <c:v>68.796721069</c:v>
                </c:pt>
                <c:pt idx="19">
                  <c:v>67.899483226000001</c:v>
                </c:pt>
                <c:pt idx="20">
                  <c:v>64.085240202999998</c:v>
                </c:pt>
                <c:pt idx="21">
                  <c:v>65.707732063999998</c:v>
                </c:pt>
                <c:pt idx="22">
                  <c:v>78.375887669999997</c:v>
                </c:pt>
                <c:pt idx="23">
                  <c:v>98.895941188999998</c:v>
                </c:pt>
                <c:pt idx="24">
                  <c:v>107.03821177</c:v>
                </c:pt>
                <c:pt idx="25">
                  <c:v>95.255299359000006</c:v>
                </c:pt>
                <c:pt idx="26">
                  <c:v>88.972438773999997</c:v>
                </c:pt>
                <c:pt idx="27">
                  <c:v>77.867854332999997</c:v>
                </c:pt>
                <c:pt idx="28">
                  <c:v>65.902644288000005</c:v>
                </c:pt>
                <c:pt idx="29">
                  <c:v>68.371613999999994</c:v>
                </c:pt>
                <c:pt idx="30">
                  <c:v>75.360531515999995</c:v>
                </c:pt>
                <c:pt idx="31">
                  <c:v>72.529738499999993</c:v>
                </c:pt>
                <c:pt idx="32">
                  <c:v>69.469374500000001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69.469374500000001</c:v>
                </c:pt>
                <c:pt idx="33">
                  <c:v>69.245580000000004</c:v>
                </c:pt>
                <c:pt idx="34">
                  <c:v>80.626329999999996</c:v>
                </c:pt>
                <c:pt idx="35">
                  <c:v>96.891360000000006</c:v>
                </c:pt>
                <c:pt idx="36">
                  <c:v>104.96040000000001</c:v>
                </c:pt>
                <c:pt idx="37">
                  <c:v>98.792670000000001</c:v>
                </c:pt>
                <c:pt idx="38">
                  <c:v>86.901340000000005</c:v>
                </c:pt>
                <c:pt idx="39">
                  <c:v>73.101060000000004</c:v>
                </c:pt>
                <c:pt idx="40">
                  <c:v>67.497529999999998</c:v>
                </c:pt>
                <c:pt idx="41">
                  <c:v>69.673150000000007</c:v>
                </c:pt>
                <c:pt idx="42">
                  <c:v>72.796710000000004</c:v>
                </c:pt>
                <c:pt idx="43">
                  <c:v>72.984840000000005</c:v>
                </c:pt>
                <c:pt idx="44">
                  <c:v>68.545649999999995</c:v>
                </c:pt>
                <c:pt idx="45">
                  <c:v>70.636399999999995</c:v>
                </c:pt>
                <c:pt idx="46">
                  <c:v>82.001940000000005</c:v>
                </c:pt>
                <c:pt idx="47">
                  <c:v>97.970280000000002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75.000434950916656</c:v>
                </c:pt>
                <c:pt idx="2">
                  <c:v>75.000434950916656</c:v>
                </c:pt>
                <c:pt idx="3">
                  <c:v>75.000434950916656</c:v>
                </c:pt>
                <c:pt idx="4">
                  <c:v>75.000434950916656</c:v>
                </c:pt>
                <c:pt idx="5">
                  <c:v>75.000434950916656</c:v>
                </c:pt>
                <c:pt idx="6">
                  <c:v>75.000434950916656</c:v>
                </c:pt>
                <c:pt idx="7">
                  <c:v>75.000434950916656</c:v>
                </c:pt>
                <c:pt idx="8">
                  <c:v>75.000434950916656</c:v>
                </c:pt>
                <c:pt idx="9">
                  <c:v>75.000434950916656</c:v>
                </c:pt>
                <c:pt idx="10">
                  <c:v>75.000434950916656</c:v>
                </c:pt>
                <c:pt idx="13">
                  <c:v>74.274852144583335</c:v>
                </c:pt>
                <c:pt idx="14">
                  <c:v>74.274852144583335</c:v>
                </c:pt>
                <c:pt idx="15">
                  <c:v>74.274852144583335</c:v>
                </c:pt>
                <c:pt idx="16">
                  <c:v>74.274852144583335</c:v>
                </c:pt>
                <c:pt idx="17">
                  <c:v>74.274852144583335</c:v>
                </c:pt>
                <c:pt idx="18">
                  <c:v>74.274852144583335</c:v>
                </c:pt>
                <c:pt idx="19">
                  <c:v>74.274852144583335</c:v>
                </c:pt>
                <c:pt idx="20">
                  <c:v>74.274852144583335</c:v>
                </c:pt>
                <c:pt idx="21">
                  <c:v>74.274852144583335</c:v>
                </c:pt>
                <c:pt idx="22">
                  <c:v>74.274852144583335</c:v>
                </c:pt>
                <c:pt idx="25">
                  <c:v>80.627581419999999</c:v>
                </c:pt>
                <c:pt idx="26">
                  <c:v>80.627581419999999</c:v>
                </c:pt>
                <c:pt idx="27">
                  <c:v>80.627581419999999</c:v>
                </c:pt>
                <c:pt idx="28">
                  <c:v>80.627581419999999</c:v>
                </c:pt>
                <c:pt idx="29">
                  <c:v>80.627581419999999</c:v>
                </c:pt>
                <c:pt idx="30">
                  <c:v>80.627581419999999</c:v>
                </c:pt>
                <c:pt idx="31">
                  <c:v>80.627581419999999</c:v>
                </c:pt>
                <c:pt idx="32">
                  <c:v>80.627581419999999</c:v>
                </c:pt>
                <c:pt idx="33">
                  <c:v>80.627581419999999</c:v>
                </c:pt>
                <c:pt idx="34">
                  <c:v>80.627581419999999</c:v>
                </c:pt>
                <c:pt idx="37">
                  <c:v>80.488497499999994</c:v>
                </c:pt>
                <c:pt idx="38">
                  <c:v>80.488497499999994</c:v>
                </c:pt>
                <c:pt idx="39">
                  <c:v>80.488497499999994</c:v>
                </c:pt>
                <c:pt idx="40">
                  <c:v>80.488497499999994</c:v>
                </c:pt>
                <c:pt idx="41">
                  <c:v>80.488497499999994</c:v>
                </c:pt>
                <c:pt idx="42">
                  <c:v>80.488497499999994</c:v>
                </c:pt>
                <c:pt idx="43">
                  <c:v>80.488497499999994</c:v>
                </c:pt>
                <c:pt idx="44">
                  <c:v>80.488497499999994</c:v>
                </c:pt>
                <c:pt idx="45">
                  <c:v>80.488497499999994</c:v>
                </c:pt>
                <c:pt idx="46">
                  <c:v>80.488497499999994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446960"/>
        <c:axId val="429447520"/>
      </c:lineChart>
      <c:catAx>
        <c:axId val="42944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75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9447520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446960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10.395516484</c:v>
                </c:pt>
                <c:pt idx="2">
                  <c:v>9.9945326087000002</c:v>
                </c:pt>
                <c:pt idx="3">
                  <c:v>0</c:v>
                </c:pt>
                <c:pt idx="4">
                  <c:v>0</c:v>
                </c:pt>
                <c:pt idx="5">
                  <c:v>13.024571429</c:v>
                </c:pt>
                <c:pt idx="6">
                  <c:v>13.287673913000001</c:v>
                </c:pt>
                <c:pt idx="7">
                  <c:v>0</c:v>
                </c:pt>
                <c:pt idx="8">
                  <c:v>0</c:v>
                </c:pt>
                <c:pt idx="9">
                  <c:v>13.256956044000001</c:v>
                </c:pt>
                <c:pt idx="10">
                  <c:v>10.751391304</c:v>
                </c:pt>
                <c:pt idx="11">
                  <c:v>0.54411956522000005</c:v>
                </c:pt>
                <c:pt idx="12">
                  <c:v>0</c:v>
                </c:pt>
                <c:pt idx="13">
                  <c:v>8.0905714286000006</c:v>
                </c:pt>
                <c:pt idx="14">
                  <c:v>5.8496847825999998</c:v>
                </c:pt>
                <c:pt idx="15">
                  <c:v>0</c:v>
                </c:pt>
                <c:pt idx="16">
                  <c:v>0</c:v>
                </c:pt>
                <c:pt idx="17">
                  <c:v>9.0154945054999995</c:v>
                </c:pt>
                <c:pt idx="18">
                  <c:v>7.1957608695999999</c:v>
                </c:pt>
                <c:pt idx="19">
                  <c:v>0</c:v>
                </c:pt>
                <c:pt idx="20">
                  <c:v>0</c:v>
                </c:pt>
                <c:pt idx="21">
                  <c:v>8.8314945055000003</c:v>
                </c:pt>
                <c:pt idx="22">
                  <c:v>8.0138090062000007</c:v>
                </c:pt>
                <c:pt idx="23">
                  <c:v>0</c:v>
                </c:pt>
                <c:pt idx="24">
                  <c:v>0</c:v>
                </c:pt>
                <c:pt idx="25">
                  <c:v>10.408185824</c:v>
                </c:pt>
                <c:pt idx="26">
                  <c:v>7.7082676086999999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-19.238800000000001</c:v>
                </c:pt>
                <c:pt idx="1">
                  <c:v>0</c:v>
                </c:pt>
                <c:pt idx="2">
                  <c:v>0</c:v>
                </c:pt>
                <c:pt idx="3">
                  <c:v>-7.3930108696000003</c:v>
                </c:pt>
                <c:pt idx="4">
                  <c:v>-23.335100000000001</c:v>
                </c:pt>
                <c:pt idx="5">
                  <c:v>0</c:v>
                </c:pt>
                <c:pt idx="6">
                  <c:v>0</c:v>
                </c:pt>
                <c:pt idx="7">
                  <c:v>-0.58723913042999998</c:v>
                </c:pt>
                <c:pt idx="8">
                  <c:v>-18.874111111000001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-13.242186813</c:v>
                </c:pt>
                <c:pt idx="13">
                  <c:v>0</c:v>
                </c:pt>
                <c:pt idx="14">
                  <c:v>0</c:v>
                </c:pt>
                <c:pt idx="15">
                  <c:v>-4.4541413043000002</c:v>
                </c:pt>
                <c:pt idx="16">
                  <c:v>-13.737655556</c:v>
                </c:pt>
                <c:pt idx="17">
                  <c:v>0</c:v>
                </c:pt>
                <c:pt idx="18">
                  <c:v>0</c:v>
                </c:pt>
                <c:pt idx="19">
                  <c:v>-5.7643586957000004</c:v>
                </c:pt>
                <c:pt idx="20">
                  <c:v>-18.290777777999999</c:v>
                </c:pt>
                <c:pt idx="21">
                  <c:v>0</c:v>
                </c:pt>
                <c:pt idx="22">
                  <c:v>0</c:v>
                </c:pt>
                <c:pt idx="23">
                  <c:v>-1.4398798370000001</c:v>
                </c:pt>
                <c:pt idx="24">
                  <c:v>-15.848095455999999</c:v>
                </c:pt>
                <c:pt idx="25">
                  <c:v>0</c:v>
                </c:pt>
                <c:pt idx="26">
                  <c:v>0</c:v>
                </c:pt>
                <c:pt idx="27">
                  <c:v>-3.9037446086999998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29455920"/>
        <c:axId val="429456480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55920"/>
        <c:axId val="429456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65.322388888999996</c:v>
                      </c:pt>
                      <c:pt idx="1">
                        <c:v>65.931626374000004</c:v>
                      </c:pt>
                      <c:pt idx="2">
                        <c:v>66.938793477999994</c:v>
                      </c:pt>
                      <c:pt idx="3">
                        <c:v>67.047358696000003</c:v>
                      </c:pt>
                      <c:pt idx="4">
                        <c:v>67.987677778000005</c:v>
                      </c:pt>
                      <c:pt idx="5">
                        <c:v>70.404945054999999</c:v>
                      </c:pt>
                      <c:pt idx="6">
                        <c:v>72.273456522000004</c:v>
                      </c:pt>
                      <c:pt idx="7">
                        <c:v>72.985858695999994</c:v>
                      </c:pt>
                      <c:pt idx="8">
                        <c:v>73.796366667000001</c:v>
                      </c:pt>
                      <c:pt idx="9">
                        <c:v>74.423439560000006</c:v>
                      </c:pt>
                      <c:pt idx="10">
                        <c:v>74.394119564999997</c:v>
                      </c:pt>
                      <c:pt idx="11">
                        <c:v>73.989010870000001</c:v>
                      </c:pt>
                      <c:pt idx="12">
                        <c:v>73.959274725</c:v>
                      </c:pt>
                      <c:pt idx="13">
                        <c:v>72.914340659000004</c:v>
                      </c:pt>
                      <c:pt idx="14">
                        <c:v>72.221652173999999</c:v>
                      </c:pt>
                      <c:pt idx="15">
                        <c:v>71.545858695999996</c:v>
                      </c:pt>
                      <c:pt idx="16">
                        <c:v>71.993366667000004</c:v>
                      </c:pt>
                      <c:pt idx="17">
                        <c:v>73.485934065999999</c:v>
                      </c:pt>
                      <c:pt idx="18">
                        <c:v>75.089652173999994</c:v>
                      </c:pt>
                      <c:pt idx="19">
                        <c:v>78.438543478</c:v>
                      </c:pt>
                      <c:pt idx="20">
                        <c:v>79.143855556000005</c:v>
                      </c:pt>
                      <c:pt idx="21">
                        <c:v>81.213769231000001</c:v>
                      </c:pt>
                      <c:pt idx="22">
                        <c:v>84.356030109000002</c:v>
                      </c:pt>
                      <c:pt idx="23">
                        <c:v>85.863108478000001</c:v>
                      </c:pt>
                      <c:pt idx="24">
                        <c:v>86.826559000000003</c:v>
                      </c:pt>
                      <c:pt idx="25">
                        <c:v>87.357240110000006</c:v>
                      </c:pt>
                      <c:pt idx="26">
                        <c:v>87.914815434999994</c:v>
                      </c:pt>
                      <c:pt idx="27">
                        <c:v>88.798739022000007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88.522688286999994</c:v>
                      </c:pt>
                      <c:pt idx="1">
                        <c:v>60.031168428999997</c:v>
                      </c:pt>
                      <c:pt idx="2">
                        <c:v>61.094280042000001</c:v>
                      </c:pt>
                      <c:pt idx="3">
                        <c:v>77.222712228999995</c:v>
                      </c:pt>
                      <c:pt idx="4">
                        <c:v>94.480549389000004</c:v>
                      </c:pt>
                      <c:pt idx="5">
                        <c:v>60.629018051999999</c:v>
                      </c:pt>
                      <c:pt idx="6">
                        <c:v>61.123470302999998</c:v>
                      </c:pt>
                      <c:pt idx="7">
                        <c:v>75.537899134</c:v>
                      </c:pt>
                      <c:pt idx="8">
                        <c:v>95.905291656000003</c:v>
                      </c:pt>
                      <c:pt idx="9">
                        <c:v>63.362289979000003</c:v>
                      </c:pt>
                      <c:pt idx="10">
                        <c:v>65.454016856999999</c:v>
                      </c:pt>
                      <c:pt idx="11">
                        <c:v>74.180554001000004</c:v>
                      </c:pt>
                      <c:pt idx="12">
                        <c:v>89.013702867999996</c:v>
                      </c:pt>
                      <c:pt idx="13">
                        <c:v>66.486767757999999</c:v>
                      </c:pt>
                      <c:pt idx="14">
                        <c:v>68.942769694000006</c:v>
                      </c:pt>
                      <c:pt idx="15">
                        <c:v>75.553406457999998</c:v>
                      </c:pt>
                      <c:pt idx="16">
                        <c:v>86.214443144000001</c:v>
                      </c:pt>
                      <c:pt idx="17">
                        <c:v>63.041852245000001</c:v>
                      </c:pt>
                      <c:pt idx="18">
                        <c:v>66.958038470000005</c:v>
                      </c:pt>
                      <c:pt idx="19">
                        <c:v>81.021635880000005</c:v>
                      </c:pt>
                      <c:pt idx="20">
                        <c:v>97.149761655999995</c:v>
                      </c:pt>
                      <c:pt idx="21">
                        <c:v>70.661165087000001</c:v>
                      </c:pt>
                      <c:pt idx="22">
                        <c:v>72.485647885999995</c:v>
                      </c:pt>
                      <c:pt idx="23">
                        <c:v>82.272120000000001</c:v>
                      </c:pt>
                      <c:pt idx="24">
                        <c:v>96.821207778000002</c:v>
                      </c:pt>
                      <c:pt idx="25">
                        <c:v>70.062084944999995</c:v>
                      </c:pt>
                      <c:pt idx="26">
                        <c:v>71.473886413000002</c:v>
                      </c:pt>
                      <c:pt idx="27">
                        <c:v>83.552883477999998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7.7231951978</c:v>
                      </c:pt>
                      <c:pt idx="22">
                        <c:v>7.5471902608999999</c:v>
                      </c:pt>
                      <c:pt idx="23">
                        <c:v>7.5830606087000003</c:v>
                      </c:pt>
                      <c:pt idx="24">
                        <c:v>7.7032525443999997</c:v>
                      </c:pt>
                      <c:pt idx="25">
                        <c:v>6.0015723297000001</c:v>
                      </c:pt>
                      <c:pt idx="26">
                        <c:v>5.6195133042999998</c:v>
                      </c:pt>
                      <c:pt idx="27">
                        <c:v>6.3594968261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-18.290777777999999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-1.4398798370000001</c:v>
                      </c:pt>
                      <c:pt idx="24">
                        <c:v>-15.848095455999999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-3.9037446086999998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55920"/>
        <c:axId val="42945648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10.080769402</c:v>
                      </c:pt>
                      <c:pt idx="23">
                        <c:v>11.705226739</c:v>
                      </c:pt>
                      <c:pt idx="24">
                        <c:v>13.772710667</c:v>
                      </c:pt>
                      <c:pt idx="25">
                        <c:v>13.092846813</c:v>
                      </c:pt>
                      <c:pt idx="26">
                        <c:v>13.988272825999999</c:v>
                      </c:pt>
                      <c:pt idx="27">
                        <c:v>15.371955978000001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3.6361596778000003</c:v>
                      </c:pt>
                      <c:pt idx="1">
                        <c:v>3.1849712966999997</c:v>
                      </c:pt>
                      <c:pt idx="2">
                        <c:v>3.6409734674000003</c:v>
                      </c:pt>
                      <c:pt idx="3">
                        <c:v>3.9009339021000002</c:v>
                      </c:pt>
                      <c:pt idx="4">
                        <c:v>3.9122504777999998</c:v>
                      </c:pt>
                      <c:pt idx="5">
                        <c:v>2.7811335604000003</c:v>
                      </c:pt>
                      <c:pt idx="6">
                        <c:v>2.6824365542999997</c:v>
                      </c:pt>
                      <c:pt idx="7">
                        <c:v>3.5778995325999992</c:v>
                      </c:pt>
                      <c:pt idx="8">
                        <c:v>3.7495253666999995</c:v>
                      </c:pt>
                      <c:pt idx="9">
                        <c:v>2.3402167033000003</c:v>
                      </c:pt>
                      <c:pt idx="10">
                        <c:v>2.0477072608000002</c:v>
                      </c:pt>
                      <c:pt idx="11">
                        <c:v>2.1279889456000003</c:v>
                      </c:pt>
                      <c:pt idx="12">
                        <c:v>2.6367814616</c:v>
                      </c:pt>
                      <c:pt idx="13">
                        <c:v>2.0041725824999999</c:v>
                      </c:pt>
                      <c:pt idx="14">
                        <c:v>1.7456647609000004</c:v>
                      </c:pt>
                      <c:pt idx="15">
                        <c:v>0.95720925000000001</c:v>
                      </c:pt>
                      <c:pt idx="16">
                        <c:v>0.31292997779999965</c:v>
                      </c:pt>
                      <c:pt idx="17">
                        <c:v>-0.35164689009999961</c:v>
                      </c:pt>
                      <c:pt idx="18">
                        <c:v>-0.19292671740000067</c:v>
                      </c:pt>
                      <c:pt idx="19">
                        <c:v>-1.129137934800001</c:v>
                      </c:pt>
                      <c:pt idx="20">
                        <c:v>-0.56420273330000015</c:v>
                      </c:pt>
                      <c:pt idx="21">
                        <c:v>-1.2202795385000007</c:v>
                      </c:pt>
                      <c:pt idx="22">
                        <c:v>-2.5335791410999997</c:v>
                      </c:pt>
                      <c:pt idx="23">
                        <c:v>-4.1221661303000001</c:v>
                      </c:pt>
                      <c:pt idx="24">
                        <c:v>-6.0694581226000004</c:v>
                      </c:pt>
                      <c:pt idx="25">
                        <c:v>-7.0912744832999994</c:v>
                      </c:pt>
                      <c:pt idx="26">
                        <c:v>-8.3687595216999995</c:v>
                      </c:pt>
                      <c:pt idx="27">
                        <c:v>-9.0124591518999999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29455920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945648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29456480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945592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65.322388888999996</c:v>
                </c:pt>
                <c:pt idx="1">
                  <c:v>65.931626374000004</c:v>
                </c:pt>
                <c:pt idx="2">
                  <c:v>66.938793477999994</c:v>
                </c:pt>
                <c:pt idx="3">
                  <c:v>67.047358696000003</c:v>
                </c:pt>
                <c:pt idx="4">
                  <c:v>67.987677778000005</c:v>
                </c:pt>
                <c:pt idx="5">
                  <c:v>70.404945054999999</c:v>
                </c:pt>
                <c:pt idx="6">
                  <c:v>72.273456522000004</c:v>
                </c:pt>
                <c:pt idx="7">
                  <c:v>72.985858695999994</c:v>
                </c:pt>
                <c:pt idx="8">
                  <c:v>73.796366667000001</c:v>
                </c:pt>
                <c:pt idx="9">
                  <c:v>74.423439560000006</c:v>
                </c:pt>
                <c:pt idx="10">
                  <c:v>74.394119564999997</c:v>
                </c:pt>
                <c:pt idx="11">
                  <c:v>73.989010870000001</c:v>
                </c:pt>
                <c:pt idx="12">
                  <c:v>73.959274725</c:v>
                </c:pt>
                <c:pt idx="13">
                  <c:v>72.914340659000004</c:v>
                </c:pt>
                <c:pt idx="14">
                  <c:v>72.221652173999999</c:v>
                </c:pt>
                <c:pt idx="15">
                  <c:v>71.545858695999996</c:v>
                </c:pt>
                <c:pt idx="16">
                  <c:v>71.993366667000004</c:v>
                </c:pt>
                <c:pt idx="17">
                  <c:v>73.485934065999999</c:v>
                </c:pt>
                <c:pt idx="18">
                  <c:v>75.089652173999994</c:v>
                </c:pt>
                <c:pt idx="19">
                  <c:v>78.438543478</c:v>
                </c:pt>
                <c:pt idx="20">
                  <c:v>79.143855556000005</c:v>
                </c:pt>
                <c:pt idx="21">
                  <c:v>81.213769231000001</c:v>
                </c:pt>
                <c:pt idx="22">
                  <c:v>84.356030109000002</c:v>
                </c:pt>
                <c:pt idx="23">
                  <c:v>85.863108478000001</c:v>
                </c:pt>
                <c:pt idx="24">
                  <c:v>86.826559000000003</c:v>
                </c:pt>
                <c:pt idx="25">
                  <c:v>87.357240110000006</c:v>
                </c:pt>
                <c:pt idx="26">
                  <c:v>87.914815434999994</c:v>
                </c:pt>
                <c:pt idx="27">
                  <c:v>88.798739022000007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88.522688286999994</c:v>
                </c:pt>
                <c:pt idx="1">
                  <c:v>60.031168428999997</c:v>
                </c:pt>
                <c:pt idx="2">
                  <c:v>61.094280042000001</c:v>
                </c:pt>
                <c:pt idx="3">
                  <c:v>77.222712228999995</c:v>
                </c:pt>
                <c:pt idx="4">
                  <c:v>94.480549389000004</c:v>
                </c:pt>
                <c:pt idx="5">
                  <c:v>60.629018051999999</c:v>
                </c:pt>
                <c:pt idx="6">
                  <c:v>61.123470302999998</c:v>
                </c:pt>
                <c:pt idx="7">
                  <c:v>75.537899134</c:v>
                </c:pt>
                <c:pt idx="8">
                  <c:v>95.905291656000003</c:v>
                </c:pt>
                <c:pt idx="9">
                  <c:v>63.362289979000003</c:v>
                </c:pt>
                <c:pt idx="10">
                  <c:v>65.454016856999999</c:v>
                </c:pt>
                <c:pt idx="11">
                  <c:v>74.180554001000004</c:v>
                </c:pt>
                <c:pt idx="12">
                  <c:v>89.013702867999996</c:v>
                </c:pt>
                <c:pt idx="13">
                  <c:v>66.486767757999999</c:v>
                </c:pt>
                <c:pt idx="14">
                  <c:v>68.942769694000006</c:v>
                </c:pt>
                <c:pt idx="15">
                  <c:v>75.553406457999998</c:v>
                </c:pt>
                <c:pt idx="16">
                  <c:v>86.214443144000001</c:v>
                </c:pt>
                <c:pt idx="17">
                  <c:v>63.041852245000001</c:v>
                </c:pt>
                <c:pt idx="18">
                  <c:v>66.958038470000005</c:v>
                </c:pt>
                <c:pt idx="19">
                  <c:v>81.021635880000005</c:v>
                </c:pt>
                <c:pt idx="20">
                  <c:v>97.149761655999995</c:v>
                </c:pt>
                <c:pt idx="21">
                  <c:v>70.661165087000001</c:v>
                </c:pt>
                <c:pt idx="22">
                  <c:v>72.485647885999995</c:v>
                </c:pt>
                <c:pt idx="23">
                  <c:v>82.272120000000001</c:v>
                </c:pt>
                <c:pt idx="24">
                  <c:v>96.821207778000002</c:v>
                </c:pt>
                <c:pt idx="25">
                  <c:v>70.062084944999995</c:v>
                </c:pt>
                <c:pt idx="26">
                  <c:v>71.473886413000002</c:v>
                </c:pt>
                <c:pt idx="27">
                  <c:v>83.552883477999998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3.6361596778000003</c:v>
                </c:pt>
                <c:pt idx="1">
                  <c:v>3.1849712966999997</c:v>
                </c:pt>
                <c:pt idx="2">
                  <c:v>3.6409734674000003</c:v>
                </c:pt>
                <c:pt idx="3">
                  <c:v>3.9009339021000002</c:v>
                </c:pt>
                <c:pt idx="4">
                  <c:v>3.9122504777999998</c:v>
                </c:pt>
                <c:pt idx="5">
                  <c:v>2.7811335604000003</c:v>
                </c:pt>
                <c:pt idx="6">
                  <c:v>2.6824365542999997</c:v>
                </c:pt>
                <c:pt idx="7">
                  <c:v>3.5778995325999992</c:v>
                </c:pt>
                <c:pt idx="8">
                  <c:v>3.7495253666999995</c:v>
                </c:pt>
                <c:pt idx="9">
                  <c:v>2.3402167033000003</c:v>
                </c:pt>
                <c:pt idx="10">
                  <c:v>2.0477072608000002</c:v>
                </c:pt>
                <c:pt idx="11">
                  <c:v>2.1279889456000003</c:v>
                </c:pt>
                <c:pt idx="12">
                  <c:v>2.6367814616</c:v>
                </c:pt>
                <c:pt idx="13">
                  <c:v>2.0041725824999999</c:v>
                </c:pt>
                <c:pt idx="14">
                  <c:v>1.7456647609000004</c:v>
                </c:pt>
                <c:pt idx="15">
                  <c:v>0.95720925000000001</c:v>
                </c:pt>
                <c:pt idx="16">
                  <c:v>0.31292997779999965</c:v>
                </c:pt>
                <c:pt idx="17">
                  <c:v>-0.35164689009999961</c:v>
                </c:pt>
                <c:pt idx="18">
                  <c:v>-0.19292671740000067</c:v>
                </c:pt>
                <c:pt idx="19">
                  <c:v>-1.129137934800001</c:v>
                </c:pt>
                <c:pt idx="20">
                  <c:v>-0.56420273330000015</c:v>
                </c:pt>
                <c:pt idx="21">
                  <c:v>-1.2202795385000007</c:v>
                </c:pt>
                <c:pt idx="22">
                  <c:v>-2.5335791410999997</c:v>
                </c:pt>
                <c:pt idx="23">
                  <c:v>-4.1221661303000001</c:v>
                </c:pt>
                <c:pt idx="24">
                  <c:v>-6.0694581226000004</c:v>
                </c:pt>
                <c:pt idx="25">
                  <c:v>-7.0912744832999994</c:v>
                </c:pt>
                <c:pt idx="26">
                  <c:v>-8.3687595216999995</c:v>
                </c:pt>
                <c:pt idx="27">
                  <c:v>-9.0124591518999999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63760"/>
        <c:axId val="429464320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7.7231951978</c:v>
                      </c:pt>
                      <c:pt idx="22">
                        <c:v>7.5471902608999999</c:v>
                      </c:pt>
                      <c:pt idx="23">
                        <c:v>7.5830606087000003</c:v>
                      </c:pt>
                      <c:pt idx="24">
                        <c:v>7.7032525443999997</c:v>
                      </c:pt>
                      <c:pt idx="25">
                        <c:v>6.0015723297000001</c:v>
                      </c:pt>
                      <c:pt idx="26">
                        <c:v>5.6195133042999998</c:v>
                      </c:pt>
                      <c:pt idx="27">
                        <c:v>6.3594968261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-18.290777777999999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-1.4398798370000001</c:v>
                      </c:pt>
                      <c:pt idx="24">
                        <c:v>-15.848095455999999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-3.9037446086999998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463760"/>
        <c:axId val="42946432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10.080769402</c:v>
                      </c:pt>
                      <c:pt idx="23">
                        <c:v>11.705226739</c:v>
                      </c:pt>
                      <c:pt idx="24">
                        <c:v>13.772710667</c:v>
                      </c:pt>
                      <c:pt idx="25">
                        <c:v>13.092846813</c:v>
                      </c:pt>
                      <c:pt idx="26">
                        <c:v>13.988272825999999</c:v>
                      </c:pt>
                      <c:pt idx="27">
                        <c:v>15.371955978000001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2946376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2946432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29464320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946376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7.1953191151000002</c:v>
                </c:pt>
                <c:pt idx="1">
                  <c:v>7.9720594179999997</c:v>
                </c:pt>
                <c:pt idx="2">
                  <c:v>8.1206433562000004</c:v>
                </c:pt>
                <c:pt idx="3">
                  <c:v>7.7908112959000002</c:v>
                </c:pt>
                <c:pt idx="4">
                  <c:v>6.1982608711999996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0.25071439177999999</c:v>
                </c:pt>
                <c:pt idx="1">
                  <c:v>0.24144010929000001</c:v>
                </c:pt>
                <c:pt idx="2">
                  <c:v>0.21372901095999999</c:v>
                </c:pt>
                <c:pt idx="3">
                  <c:v>0.19022094629</c:v>
                </c:pt>
                <c:pt idx="4">
                  <c:v>0.21682072297999999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-4.8085807096000002</c:v>
                </c:pt>
                <c:pt idx="1">
                  <c:v>-5.8705115519</c:v>
                </c:pt>
                <c:pt idx="2">
                  <c:v>-6.7405887699000004</c:v>
                </c:pt>
                <c:pt idx="3">
                  <c:v>-7.1487978985999998</c:v>
                </c:pt>
                <c:pt idx="4">
                  <c:v>-8.8115466437999999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-7.7754871232999997E-2</c:v>
                </c:pt>
                <c:pt idx="1">
                  <c:v>-0.51049440164000004</c:v>
                </c:pt>
                <c:pt idx="2">
                  <c:v>-1.9384710110000001</c:v>
                </c:pt>
                <c:pt idx="3">
                  <c:v>-2.9538073498999999</c:v>
                </c:pt>
                <c:pt idx="4">
                  <c:v>-5.2490949315000002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315392"/>
        <c:axId val="429315952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-0.19841269841269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619047619047619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0520742198891888E-2"/>
                  <c:y val="0.2619047619047620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3.820592738407716E-2"/>
                  <c:y val="0.2579365079365079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2.5596979260469999</c:v>
                </c:pt>
                <c:pt idx="1">
                  <c:v>1.832493573749999</c:v>
                </c:pt>
                <c:pt idx="2">
                  <c:v>-0.34468741374000023</c:v>
                </c:pt>
                <c:pt idx="3">
                  <c:v>-2.1215730063099993</c:v>
                </c:pt>
                <c:pt idx="4">
                  <c:v>-7.6455599811200008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315392"/>
        <c:axId val="429315952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317072"/>
        <c:axId val="429316512"/>
      </c:scatterChart>
      <c:dateAx>
        <c:axId val="429315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9315952"/>
        <c:crosses val="autoZero"/>
        <c:auto val="0"/>
        <c:lblOffset val="100"/>
        <c:baseTimeUnit val="days"/>
      </c:dateAx>
      <c:valAx>
        <c:axId val="42931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9315392"/>
        <c:crosses val="autoZero"/>
        <c:crossBetween val="between"/>
      </c:valAx>
      <c:valAx>
        <c:axId val="429316512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29317072"/>
        <c:crosses val="max"/>
        <c:crossBetween val="midCat"/>
      </c:valAx>
      <c:valAx>
        <c:axId val="429317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3165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7.184313628319261E-2</c:v>
                </c:pt>
                <c:pt idx="1">
                  <c:v>6.7123183502444617E-2</c:v>
                </c:pt>
                <c:pt idx="2">
                  <c:v>2.0517697328137352E-4</c:v>
                </c:pt>
                <c:pt idx="3">
                  <c:v>-3.8908919818684495E-2</c:v>
                </c:pt>
                <c:pt idx="4">
                  <c:v>-2.989540429819415E-2</c:v>
                </c:pt>
                <c:pt idx="5">
                  <c:v>-1.3016325084242664E-2</c:v>
                </c:pt>
                <c:pt idx="6">
                  <c:v>3.4680579900296937E-3</c:v>
                </c:pt>
                <c:pt idx="7">
                  <c:v>9.2233795522422835E-3</c:v>
                </c:pt>
                <c:pt idx="8">
                  <c:v>1.0462133750055003E-2</c:v>
                </c:pt>
                <c:pt idx="9">
                  <c:v>-4.7345182561966404E-3</c:v>
                </c:pt>
                <c:pt idx="10">
                  <c:v>-3.3156037022516127E-2</c:v>
                </c:pt>
                <c:pt idx="11">
                  <c:v>-9.8446518503969349E-2</c:v>
                </c:pt>
                <c:pt idx="12">
                  <c:v>-0.23562738593192423</c:v>
                </c:pt>
                <c:pt idx="13">
                  <c:v>-0.39003429264357115</c:v>
                </c:pt>
                <c:pt idx="14">
                  <c:v>-0.50141646552189401</c:v>
                </c:pt>
                <c:pt idx="15">
                  <c:v>-0.44755525664865514</c:v>
                </c:pt>
                <c:pt idx="16">
                  <c:v>-0.33834505220210409</c:v>
                </c:pt>
                <c:pt idx="17">
                  <c:v>-0.25098950543103804</c:v>
                </c:pt>
                <c:pt idx="18">
                  <c:v>-0.17997546733362713</c:v>
                </c:pt>
                <c:pt idx="19">
                  <c:v>-0.13015978628132419</c:v>
                </c:pt>
                <c:pt idx="20">
                  <c:v>-9.6547798051127121E-2</c:v>
                </c:pt>
                <c:pt idx="21">
                  <c:v>-6.4634351185921535E-2</c:v>
                </c:pt>
                <c:pt idx="22">
                  <c:v>-8.1015850472542783E-2</c:v>
                </c:pt>
                <c:pt idx="23">
                  <c:v>-2.0039631151639981E-2</c:v>
                </c:pt>
                <c:pt idx="24">
                  <c:v>-4.4149648064617408E-2</c:v>
                </c:pt>
                <c:pt idx="25">
                  <c:v>-0.15338485837256133</c:v>
                </c:pt>
                <c:pt idx="26">
                  <c:v>-0.14423755120119242</c:v>
                </c:pt>
                <c:pt idx="27">
                  <c:v>-7.108072631061213E-2</c:v>
                </c:pt>
                <c:pt idx="28">
                  <c:v>-2.23403821511865E-2</c:v>
                </c:pt>
                <c:pt idx="29">
                  <c:v>-1.1565344258552823E-2</c:v>
                </c:pt>
                <c:pt idx="30">
                  <c:v>-7.8039846790423084E-4</c:v>
                </c:pt>
                <c:pt idx="31">
                  <c:v>1.8531656877762703E-2</c:v>
                </c:pt>
                <c:pt idx="32">
                  <c:v>2.4515890105158755E-2</c:v>
                </c:pt>
                <c:pt idx="33">
                  <c:v>2.793276074594786E-2</c:v>
                </c:pt>
                <c:pt idx="34">
                  <c:v>5.3056953467629508E-2</c:v>
                </c:pt>
                <c:pt idx="35">
                  <c:v>0.14387141282952931</c:v>
                </c:pt>
                <c:pt idx="36">
                  <c:v>0.16669390723086885</c:v>
                </c:pt>
                <c:pt idx="37">
                  <c:v>0.28820663259496859</c:v>
                </c:pt>
                <c:pt idx="38">
                  <c:v>0.44596378277481175</c:v>
                </c:pt>
                <c:pt idx="39">
                  <c:v>0.37054869298053572</c:v>
                </c:pt>
                <c:pt idx="40">
                  <c:v>0.26790369272384895</c:v>
                </c:pt>
                <c:pt idx="41">
                  <c:v>0.18992827336792506</c:v>
                </c:pt>
                <c:pt idx="42">
                  <c:v>0.13374369172210443</c:v>
                </c:pt>
                <c:pt idx="43">
                  <c:v>8.1276201426031092E-2</c:v>
                </c:pt>
                <c:pt idx="44">
                  <c:v>5.033544357012576E-2</c:v>
                </c:pt>
                <c:pt idx="45">
                  <c:v>4.6300739115309186E-2</c:v>
                </c:pt>
                <c:pt idx="46">
                  <c:v>6.6400838407562057E-2</c:v>
                </c:pt>
                <c:pt idx="47">
                  <c:v>2.8540631102286662E-2</c:v>
                </c:pt>
                <c:pt idx="48">
                  <c:v>4.1239990482480504E-2</c:v>
                </c:pt>
                <c:pt idx="49">
                  <c:v>0.18808933491871915</c:v>
                </c:pt>
                <c:pt idx="50">
                  <c:v>0.19948505697499352</c:v>
                </c:pt>
                <c:pt idx="51">
                  <c:v>0.18699620979741627</c:v>
                </c:pt>
                <c:pt idx="52">
                  <c:v>0.12267714592763568</c:v>
                </c:pt>
                <c:pt idx="53">
                  <c:v>8.5642901405909022E-2</c:v>
                </c:pt>
                <c:pt idx="54">
                  <c:v>4.3544116089397233E-2</c:v>
                </c:pt>
                <c:pt idx="55">
                  <c:v>2.1128548425287663E-2</c:v>
                </c:pt>
                <c:pt idx="56">
                  <c:v>1.1234330625787159E-2</c:v>
                </c:pt>
                <c:pt idx="57">
                  <c:v>-4.8646304191389822E-3</c:v>
                </c:pt>
                <c:pt idx="58">
                  <c:v>-5.2859043801324335E-3</c:v>
                </c:pt>
                <c:pt idx="59">
                  <c:v>-5.3925894276206754E-2</c:v>
                </c:pt>
                <c:pt idx="60">
                  <c:v>-0.14987639296173694</c:v>
                </c:pt>
                <c:pt idx="61">
                  <c:v>-0.14943071283804665</c:v>
                </c:pt>
                <c:pt idx="62">
                  <c:v>-0.19026744655628358</c:v>
                </c:pt>
                <c:pt idx="63">
                  <c:v>-0.26048050953518653</c:v>
                </c:pt>
                <c:pt idx="64">
                  <c:v>-0.21015117994699217</c:v>
                </c:pt>
                <c:pt idx="65">
                  <c:v>-0.18003150103648946</c:v>
                </c:pt>
                <c:pt idx="66">
                  <c:v>-0.18628186598603902</c:v>
                </c:pt>
                <c:pt idx="67">
                  <c:v>-0.18132970399018289</c:v>
                </c:pt>
                <c:pt idx="68">
                  <c:v>-0.16874383224754264</c:v>
                </c:pt>
                <c:pt idx="69">
                  <c:v>-0.14210688774157254</c:v>
                </c:pt>
                <c:pt idx="70">
                  <c:v>-0.1196530198387008</c:v>
                </c:pt>
                <c:pt idx="71">
                  <c:v>-0.1265308029909733</c:v>
                </c:pt>
                <c:pt idx="72">
                  <c:v>-0.18125903187511327</c:v>
                </c:pt>
                <c:pt idx="73">
                  <c:v>-0.21268484194397363</c:v>
                </c:pt>
                <c:pt idx="74">
                  <c:v>-0.2011939345778565</c:v>
                </c:pt>
                <c:pt idx="75">
                  <c:v>-0.17672792197410903</c:v>
                </c:pt>
                <c:pt idx="76">
                  <c:v>-0.14398243661453969</c:v>
                </c:pt>
                <c:pt idx="77">
                  <c:v>-0.13326398006019935</c:v>
                </c:pt>
                <c:pt idx="78">
                  <c:v>-0.13788007694646887</c:v>
                </c:pt>
                <c:pt idx="79">
                  <c:v>-0.14683739141757046</c:v>
                </c:pt>
                <c:pt idx="80">
                  <c:v>-0.14110248056056751</c:v>
                </c:pt>
                <c:pt idx="81">
                  <c:v>-0.13898028464369316</c:v>
                </c:pt>
                <c:pt idx="82">
                  <c:v>-0.13682396283803533</c:v>
                </c:pt>
                <c:pt idx="83">
                  <c:v>-0.16682707015178044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29320992"/>
        <c:axId val="429321552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322672"/>
        <c:axId val="429322112"/>
      </c:scatterChart>
      <c:catAx>
        <c:axId val="42932099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29321552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29321552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29320992"/>
        <c:crosses val="max"/>
        <c:crossBetween val="between"/>
        <c:majorUnit val="0.25"/>
      </c:valAx>
      <c:valAx>
        <c:axId val="429322112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29322672"/>
        <c:crosses val="autoZero"/>
        <c:crossBetween val="midCat"/>
        <c:majorUnit val="0.25"/>
      </c:valAx>
      <c:valAx>
        <c:axId val="429322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322112"/>
        <c:crosses val="autoZero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2889.8919999999998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2399.9740000000002</c:v>
                </c:pt>
                <c:pt idx="31">
                  <c:v>2768.3980000000001</c:v>
                </c:pt>
                <c:pt idx="32">
                  <c:v>3187.0160000000001</c:v>
                </c:pt>
                <c:pt idx="33">
                  <c:v>3587.27</c:v>
                </c:pt>
                <c:pt idx="34">
                  <c:v>3426.8679999999999</c:v>
                </c:pt>
                <c:pt idx="35">
                  <c:v>2889.8919999999998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2399.9740000000002</c:v>
                </c:pt>
                <c:pt idx="43">
                  <c:v>2768.3980000000001</c:v>
                </c:pt>
                <c:pt idx="44">
                  <c:v>3187.0160000000001</c:v>
                </c:pt>
                <c:pt idx="45">
                  <c:v>3587.27</c:v>
                </c:pt>
                <c:pt idx="46">
                  <c:v>3426.8679999999999</c:v>
                </c:pt>
                <c:pt idx="47">
                  <c:v>2889.8919999999998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2399.9740000000002</c:v>
                </c:pt>
                <c:pt idx="55">
                  <c:v>2768.3980000000001</c:v>
                </c:pt>
                <c:pt idx="56">
                  <c:v>3187.0160000000001</c:v>
                </c:pt>
                <c:pt idx="57">
                  <c:v>3587.27</c:v>
                </c:pt>
                <c:pt idx="58">
                  <c:v>3426.8679999999999</c:v>
                </c:pt>
                <c:pt idx="59">
                  <c:v>2889.8919999999998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2399.9740000000002</c:v>
                </c:pt>
                <c:pt idx="67">
                  <c:v>2768.3980000000001</c:v>
                </c:pt>
                <c:pt idx="68">
                  <c:v>3187.0160000000001</c:v>
                </c:pt>
                <c:pt idx="69">
                  <c:v>3587.27</c:v>
                </c:pt>
                <c:pt idx="70">
                  <c:v>3426.8679999999999</c:v>
                </c:pt>
                <c:pt idx="71">
                  <c:v>2889.8919999999998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2399.9740000000002</c:v>
                </c:pt>
                <c:pt idx="79">
                  <c:v>2768.3980000000001</c:v>
                </c:pt>
                <c:pt idx="80">
                  <c:v>3187.0160000000001</c:v>
                </c:pt>
                <c:pt idx="81">
                  <c:v>3587.27</c:v>
                </c:pt>
                <c:pt idx="82">
                  <c:v>3426.8679999999999</c:v>
                </c:pt>
                <c:pt idx="83">
                  <c:v>2889.8919999999998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918.16499999999996</c:v>
                </c:pt>
                <c:pt idx="7">
                  <c:v>672.92699999999968</c:v>
                </c:pt>
                <c:pt idx="8">
                  <c:v>518.14499999999998</c:v>
                </c:pt>
                <c:pt idx="9">
                  <c:v>425.45299999999997</c:v>
                </c:pt>
                <c:pt idx="10">
                  <c:v>549.71300000000019</c:v>
                </c:pt>
                <c:pt idx="11">
                  <c:v>776.74000000000024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918.16499999999996</c:v>
                </c:pt>
                <c:pt idx="19">
                  <c:v>672.92699999999968</c:v>
                </c:pt>
                <c:pt idx="20">
                  <c:v>518.14499999999998</c:v>
                </c:pt>
                <c:pt idx="21">
                  <c:v>425.45299999999997</c:v>
                </c:pt>
                <c:pt idx="22">
                  <c:v>549.71300000000019</c:v>
                </c:pt>
                <c:pt idx="23">
                  <c:v>776.74000000000024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918.16499999999996</c:v>
                </c:pt>
                <c:pt idx="31">
                  <c:v>672.92699999999968</c:v>
                </c:pt>
                <c:pt idx="32">
                  <c:v>518.14499999999998</c:v>
                </c:pt>
                <c:pt idx="33">
                  <c:v>425.45299999999997</c:v>
                </c:pt>
                <c:pt idx="34">
                  <c:v>549.71300000000019</c:v>
                </c:pt>
                <c:pt idx="35">
                  <c:v>776.74000000000024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918.16499999999996</c:v>
                </c:pt>
                <c:pt idx="43">
                  <c:v>672.92699999999968</c:v>
                </c:pt>
                <c:pt idx="44">
                  <c:v>518.14499999999998</c:v>
                </c:pt>
                <c:pt idx="45">
                  <c:v>425.45299999999997</c:v>
                </c:pt>
                <c:pt idx="46">
                  <c:v>549.71300000000019</c:v>
                </c:pt>
                <c:pt idx="47">
                  <c:v>776.74000000000024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918.16499999999996</c:v>
                </c:pt>
                <c:pt idx="55">
                  <c:v>672.92699999999968</c:v>
                </c:pt>
                <c:pt idx="56">
                  <c:v>518.14499999999998</c:v>
                </c:pt>
                <c:pt idx="57">
                  <c:v>425.45299999999997</c:v>
                </c:pt>
                <c:pt idx="58">
                  <c:v>549.71300000000019</c:v>
                </c:pt>
                <c:pt idx="59">
                  <c:v>776.74000000000024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918.16499999999996</c:v>
                </c:pt>
                <c:pt idx="67">
                  <c:v>672.92699999999968</c:v>
                </c:pt>
                <c:pt idx="68">
                  <c:v>518.14499999999998</c:v>
                </c:pt>
                <c:pt idx="69">
                  <c:v>425.45299999999997</c:v>
                </c:pt>
                <c:pt idx="70">
                  <c:v>549.71300000000019</c:v>
                </c:pt>
                <c:pt idx="71">
                  <c:v>776.74000000000024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918.16499999999996</c:v>
                </c:pt>
                <c:pt idx="79">
                  <c:v>672.92699999999968</c:v>
                </c:pt>
                <c:pt idx="80">
                  <c:v>518.14499999999998</c:v>
                </c:pt>
                <c:pt idx="81">
                  <c:v>425.45299999999997</c:v>
                </c:pt>
                <c:pt idx="82">
                  <c:v>549.71300000000019</c:v>
                </c:pt>
                <c:pt idx="83">
                  <c:v>776.74000000000024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328272"/>
        <c:axId val="429328832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2699.2260000000001</c:v>
                </c:pt>
                <c:pt idx="1">
                  <c:v>2099.3539999999998</c:v>
                </c:pt>
                <c:pt idx="2">
                  <c:v>1719.8440000000001</c:v>
                </c:pt>
                <c:pt idx="3">
                  <c:v>1855.1869999999999</c:v>
                </c:pt>
                <c:pt idx="4">
                  <c:v>2269.5630000000001</c:v>
                </c:pt>
                <c:pt idx="5">
                  <c:v>2642.6480000000001</c:v>
                </c:pt>
                <c:pt idx="6">
                  <c:v>2936.86</c:v>
                </c:pt>
                <c:pt idx="7">
                  <c:v>3212.0059999999999</c:v>
                </c:pt>
                <c:pt idx="8">
                  <c:v>3564.5039999999999</c:v>
                </c:pt>
                <c:pt idx="9">
                  <c:v>3816.9949999999999</c:v>
                </c:pt>
                <c:pt idx="10">
                  <c:v>3605.3359999999998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3141.2220000000002</c:v>
                </c:pt>
                <c:pt idx="24">
                  <c:v>2407.1210000000001</c:v>
                </c:pt>
                <c:pt idx="25">
                  <c:v>1665.548</c:v>
                </c:pt>
                <c:pt idx="26">
                  <c:v>1471.4760000000001</c:v>
                </c:pt>
                <c:pt idx="27">
                  <c:v>1793.086</c:v>
                </c:pt>
                <c:pt idx="28">
                  <c:v>2287.2379999999998</c:v>
                </c:pt>
                <c:pt idx="29">
                  <c:v>2646.5329999999999</c:v>
                </c:pt>
                <c:pt idx="30">
                  <c:v>2924.4259999999999</c:v>
                </c:pt>
                <c:pt idx="31">
                  <c:v>3241.6309999999999</c:v>
                </c:pt>
                <c:pt idx="32">
                  <c:v>3614.08</c:v>
                </c:pt>
                <c:pt idx="33">
                  <c:v>3942.279</c:v>
                </c:pt>
                <c:pt idx="34">
                  <c:v>3926.8220000000001</c:v>
                </c:pt>
                <c:pt idx="35">
                  <c:v>3666.6320000000001</c:v>
                </c:pt>
                <c:pt idx="36">
                  <c:v>2938.0889999999999</c:v>
                </c:pt>
                <c:pt idx="37">
                  <c:v>2534.2919999999999</c:v>
                </c:pt>
                <c:pt idx="38">
                  <c:v>2486.3220000000001</c:v>
                </c:pt>
                <c:pt idx="39">
                  <c:v>2645.56</c:v>
                </c:pt>
                <c:pt idx="40">
                  <c:v>2966.2649999999999</c:v>
                </c:pt>
                <c:pt idx="41">
                  <c:v>3186.0320000000002</c:v>
                </c:pt>
                <c:pt idx="42">
                  <c:v>3318.1390000000001</c:v>
                </c:pt>
                <c:pt idx="43">
                  <c:v>3441.3249999999998</c:v>
                </c:pt>
                <c:pt idx="44">
                  <c:v>3705.1610000000001</c:v>
                </c:pt>
                <c:pt idx="45">
                  <c:v>4012.723</c:v>
                </c:pt>
                <c:pt idx="46">
                  <c:v>3976.5810000000001</c:v>
                </c:pt>
                <c:pt idx="47">
                  <c:v>3296.944</c:v>
                </c:pt>
                <c:pt idx="48">
                  <c:v>2622.1579999999999</c:v>
                </c:pt>
                <c:pt idx="49">
                  <c:v>2337.3310000000001</c:v>
                </c:pt>
                <c:pt idx="50">
                  <c:v>2062.5039999999999</c:v>
                </c:pt>
                <c:pt idx="51">
                  <c:v>2291.25</c:v>
                </c:pt>
                <c:pt idx="52">
                  <c:v>2626.5070000000001</c:v>
                </c:pt>
                <c:pt idx="53">
                  <c:v>2906.808</c:v>
                </c:pt>
                <c:pt idx="54">
                  <c:v>3054.1509999999998</c:v>
                </c:pt>
                <c:pt idx="55">
                  <c:v>3249.8960000000002</c:v>
                </c:pt>
                <c:pt idx="56">
                  <c:v>3567.2280000000001</c:v>
                </c:pt>
                <c:pt idx="57">
                  <c:v>3816.4960000000001</c:v>
                </c:pt>
                <c:pt idx="58">
                  <c:v>3709.2629999999999</c:v>
                </c:pt>
                <c:pt idx="59">
                  <c:v>3032.6010000000001</c:v>
                </c:pt>
                <c:pt idx="60">
                  <c:v>2140.8690000000001</c:v>
                </c:pt>
                <c:pt idx="61">
                  <c:v>1673.327</c:v>
                </c:pt>
                <c:pt idx="62">
                  <c:v>1392.328</c:v>
                </c:pt>
                <c:pt idx="63">
                  <c:v>1427.489</c:v>
                </c:pt>
                <c:pt idx="64">
                  <c:v>1847.854</c:v>
                </c:pt>
                <c:pt idx="65">
                  <c:v>2195.4650000000001</c:v>
                </c:pt>
                <c:pt idx="66">
                  <c:v>2381.5169999999998</c:v>
                </c:pt>
                <c:pt idx="67">
                  <c:v>2605.5419999999999</c:v>
                </c:pt>
                <c:pt idx="68">
                  <c:v>2932.3374285999998</c:v>
                </c:pt>
                <c:pt idx="69">
                  <c:v>3290.1509999999998</c:v>
                </c:pt>
                <c:pt idx="70">
                  <c:v>3282.7910000000002</c:v>
                </c:pt>
                <c:pt idx="71">
                  <c:v>2799.8690000000001</c:v>
                </c:pt>
                <c:pt idx="72">
                  <c:v>2061.8380000000002</c:v>
                </c:pt>
                <c:pt idx="73">
                  <c:v>1548.8869999999999</c:v>
                </c:pt>
                <c:pt idx="74">
                  <c:v>1373.54</c:v>
                </c:pt>
                <c:pt idx="75">
                  <c:v>1589.1559999999999</c:v>
                </c:pt>
                <c:pt idx="76">
                  <c:v>2002.6559999999999</c:v>
                </c:pt>
                <c:pt idx="77">
                  <c:v>2320.6849999999999</c:v>
                </c:pt>
                <c:pt idx="78">
                  <c:v>2523.1750000000002</c:v>
                </c:pt>
                <c:pt idx="79">
                  <c:v>2715.319</c:v>
                </c:pt>
                <c:pt idx="80">
                  <c:v>3029.8449999999998</c:v>
                </c:pt>
                <c:pt idx="81">
                  <c:v>3302.1419999999998</c:v>
                </c:pt>
                <c:pt idx="82">
                  <c:v>3218.761</c:v>
                </c:pt>
                <c:pt idx="83">
                  <c:v>2670.701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328272"/>
        <c:axId val="429328832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329952"/>
        <c:axId val="429329392"/>
      </c:scatterChart>
      <c:catAx>
        <c:axId val="429328272"/>
        <c:scaling>
          <c:orientation val="minMax"/>
          <c:min val="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29328832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29328832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9328272"/>
        <c:crosses val="autoZero"/>
        <c:crossBetween val="midCat"/>
        <c:majorUnit val="1000"/>
      </c:valAx>
      <c:valAx>
        <c:axId val="429329392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29329952"/>
        <c:crosses val="max"/>
        <c:crossBetween val="midCat"/>
      </c:valAx>
      <c:valAx>
        <c:axId val="429329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32939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-103.42228999999998</c:v>
                </c:pt>
                <c:pt idx="1">
                  <c:v>26.249821999999995</c:v>
                </c:pt>
                <c:pt idx="2">
                  <c:v>-14.282573730000024</c:v>
                </c:pt>
                <c:pt idx="3">
                  <c:v>-6.7219162700000084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-41.681308999999999</c:v>
                </c:pt>
                <c:pt idx="1">
                  <c:v>18.174505000000011</c:v>
                </c:pt>
                <c:pt idx="2">
                  <c:v>-1.5363186300000109</c:v>
                </c:pt>
                <c:pt idx="3">
                  <c:v>-6.429708369999986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-23.472466000000026</c:v>
                </c:pt>
                <c:pt idx="1">
                  <c:v>1.3294280000000072</c:v>
                </c:pt>
                <c:pt idx="2">
                  <c:v>-2.7251581699999861</c:v>
                </c:pt>
                <c:pt idx="3">
                  <c:v>0.52408216999998558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335552"/>
        <c:axId val="429336112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2208690743139551E-2"/>
                  <c:y val="4.02670324852279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2652811848123602E-2"/>
                  <c:y val="-4.3435618789189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5.6210394632736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-168.576065</c:v>
                </c:pt>
                <c:pt idx="1">
                  <c:v>45.753755000000012</c:v>
                </c:pt>
                <c:pt idx="2">
                  <c:v>-18.544050530000021</c:v>
                </c:pt>
                <c:pt idx="3">
                  <c:v>-12.627542470000009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335552"/>
        <c:axId val="429336112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337232"/>
        <c:axId val="429336672"/>
      </c:scatterChart>
      <c:catAx>
        <c:axId val="4293355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336112"/>
        <c:crosses val="autoZero"/>
        <c:auto val="1"/>
        <c:lblAlgn val="ctr"/>
        <c:lblOffset val="100"/>
        <c:tickLblSkip val="1"/>
        <c:noMultiLvlLbl val="0"/>
      </c:catAx>
      <c:valAx>
        <c:axId val="42933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335552"/>
        <c:crosses val="autoZero"/>
        <c:crossBetween val="between"/>
      </c:valAx>
      <c:valAx>
        <c:axId val="429336672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9337232"/>
        <c:crosses val="max"/>
        <c:crossBetween val="midCat"/>
        <c:majorUnit val="30"/>
      </c:valAx>
      <c:valAx>
        <c:axId val="429337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336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86.596905000000007</c:v>
                </c:pt>
                <c:pt idx="1">
                  <c:v>72.250698</c:v>
                </c:pt>
                <c:pt idx="2">
                  <c:v>81.476183000000006</c:v>
                </c:pt>
                <c:pt idx="3">
                  <c:v>75.208629999999999</c:v>
                </c:pt>
                <c:pt idx="4">
                  <c:v>70.414557000000002</c:v>
                </c:pt>
                <c:pt idx="5">
                  <c:v>66.933364999999995</c:v>
                </c:pt>
                <c:pt idx="6">
                  <c:v>76.476217000000005</c:v>
                </c:pt>
                <c:pt idx="7">
                  <c:v>82.623422000000005</c:v>
                </c:pt>
                <c:pt idx="8">
                  <c:v>77.723740000000006</c:v>
                </c:pt>
                <c:pt idx="9">
                  <c:v>75.662374</c:v>
                </c:pt>
                <c:pt idx="10">
                  <c:v>68.573907000000005</c:v>
                </c:pt>
                <c:pt idx="11">
                  <c:v>63.000565000000002</c:v>
                </c:pt>
                <c:pt idx="12">
                  <c:v>60.568714999999997</c:v>
                </c:pt>
                <c:pt idx="13">
                  <c:v>57.328505999999997</c:v>
                </c:pt>
                <c:pt idx="14">
                  <c:v>55.327888000000002</c:v>
                </c:pt>
                <c:pt idx="15">
                  <c:v>48.216355</c:v>
                </c:pt>
                <c:pt idx="16">
                  <c:v>53.123077000000002</c:v>
                </c:pt>
                <c:pt idx="17">
                  <c:v>59.513340999999997</c:v>
                </c:pt>
                <c:pt idx="18">
                  <c:v>61.783814</c:v>
                </c:pt>
                <c:pt idx="19">
                  <c:v>68.246998000000005</c:v>
                </c:pt>
                <c:pt idx="20">
                  <c:v>65.069716999999997</c:v>
                </c:pt>
                <c:pt idx="21">
                  <c:v>68.725230999999994</c:v>
                </c:pt>
                <c:pt idx="22">
                  <c:v>67.149752000000007</c:v>
                </c:pt>
                <c:pt idx="23">
                  <c:v>63.311104</c:v>
                </c:pt>
                <c:pt idx="24">
                  <c:v>68.377663999999996</c:v>
                </c:pt>
                <c:pt idx="25">
                  <c:v>64.354432000000003</c:v>
                </c:pt>
                <c:pt idx="26">
                  <c:v>64.300555000000003</c:v>
                </c:pt>
                <c:pt idx="27">
                  <c:v>58.748719999999999</c:v>
                </c:pt>
                <c:pt idx="28">
                  <c:v>62.110104</c:v>
                </c:pt>
                <c:pt idx="29">
                  <c:v>66.223313000000005</c:v>
                </c:pt>
                <c:pt idx="30">
                  <c:v>62.876919999999998</c:v>
                </c:pt>
                <c:pt idx="31">
                  <c:v>70.482042000000007</c:v>
                </c:pt>
                <c:pt idx="32">
                  <c:v>62.802154999999999</c:v>
                </c:pt>
                <c:pt idx="33">
                  <c:v>66.336682999999994</c:v>
                </c:pt>
                <c:pt idx="34">
                  <c:v>64.315301000000005</c:v>
                </c:pt>
                <c:pt idx="35">
                  <c:v>63.190364000000002</c:v>
                </c:pt>
                <c:pt idx="36">
                  <c:v>61.936683000000002</c:v>
                </c:pt>
                <c:pt idx="37">
                  <c:v>60.235142000000003</c:v>
                </c:pt>
                <c:pt idx="38">
                  <c:v>65.467141999999996</c:v>
                </c:pt>
                <c:pt idx="39">
                  <c:v>58.032114</c:v>
                </c:pt>
                <c:pt idx="40">
                  <c:v>61.195974999999997</c:v>
                </c:pt>
                <c:pt idx="41">
                  <c:v>61.557372000000001</c:v>
                </c:pt>
                <c:pt idx="42">
                  <c:v>63.666983999999999</c:v>
                </c:pt>
                <c:pt idx="43">
                  <c:v>69.490904999999998</c:v>
                </c:pt>
                <c:pt idx="44">
                  <c:v>63.130925468000001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63.130925468000001</c:v>
                </c:pt>
                <c:pt idx="45">
                  <c:v>64.405379999999994</c:v>
                </c:pt>
                <c:pt idx="46">
                  <c:v>61.881570000000004</c:v>
                </c:pt>
                <c:pt idx="47">
                  <c:v>64.574010000000001</c:v>
                </c:pt>
                <c:pt idx="48">
                  <c:v>69.991839999999996</c:v>
                </c:pt>
                <c:pt idx="49">
                  <c:v>60.268680000000003</c:v>
                </c:pt>
                <c:pt idx="50">
                  <c:v>62.076120000000003</c:v>
                </c:pt>
                <c:pt idx="51">
                  <c:v>47.116169999999997</c:v>
                </c:pt>
                <c:pt idx="52">
                  <c:v>56.128059999999998</c:v>
                </c:pt>
                <c:pt idx="53">
                  <c:v>56.434759999999997</c:v>
                </c:pt>
                <c:pt idx="54">
                  <c:v>72.467439999999996</c:v>
                </c:pt>
                <c:pt idx="55">
                  <c:v>71.071690000000004</c:v>
                </c:pt>
                <c:pt idx="56">
                  <c:v>56.92286</c:v>
                </c:pt>
                <c:pt idx="57">
                  <c:v>65.826130000000006</c:v>
                </c:pt>
                <c:pt idx="58">
                  <c:v>61.914369999999998</c:v>
                </c:pt>
                <c:pt idx="59">
                  <c:v>62.728569999999998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74.745046916666666</c:v>
                </c:pt>
                <c:pt idx="2">
                  <c:v>74.745046916666666</c:v>
                </c:pt>
                <c:pt idx="3">
                  <c:v>74.745046916666666</c:v>
                </c:pt>
                <c:pt idx="4">
                  <c:v>74.745046916666666</c:v>
                </c:pt>
                <c:pt idx="5">
                  <c:v>74.745046916666666</c:v>
                </c:pt>
                <c:pt idx="6">
                  <c:v>74.745046916666666</c:v>
                </c:pt>
                <c:pt idx="7">
                  <c:v>74.745046916666666</c:v>
                </c:pt>
                <c:pt idx="8">
                  <c:v>74.745046916666666</c:v>
                </c:pt>
                <c:pt idx="9">
                  <c:v>74.745046916666666</c:v>
                </c:pt>
                <c:pt idx="10">
                  <c:v>74.745046916666666</c:v>
                </c:pt>
                <c:pt idx="13">
                  <c:v>60.697041500000012</c:v>
                </c:pt>
                <c:pt idx="14">
                  <c:v>60.697041500000012</c:v>
                </c:pt>
                <c:pt idx="15">
                  <c:v>60.697041500000012</c:v>
                </c:pt>
                <c:pt idx="16">
                  <c:v>60.697041500000012</c:v>
                </c:pt>
                <c:pt idx="17">
                  <c:v>60.697041500000012</c:v>
                </c:pt>
                <c:pt idx="18">
                  <c:v>60.697041500000012</c:v>
                </c:pt>
                <c:pt idx="19">
                  <c:v>60.697041500000012</c:v>
                </c:pt>
                <c:pt idx="20">
                  <c:v>60.697041500000012</c:v>
                </c:pt>
                <c:pt idx="21">
                  <c:v>60.697041500000012</c:v>
                </c:pt>
                <c:pt idx="22">
                  <c:v>60.697041500000012</c:v>
                </c:pt>
                <c:pt idx="25">
                  <c:v>64.50985441666667</c:v>
                </c:pt>
                <c:pt idx="26">
                  <c:v>64.50985441666667</c:v>
                </c:pt>
                <c:pt idx="27">
                  <c:v>64.50985441666667</c:v>
                </c:pt>
                <c:pt idx="28">
                  <c:v>64.50985441666667</c:v>
                </c:pt>
                <c:pt idx="29">
                  <c:v>64.50985441666667</c:v>
                </c:pt>
                <c:pt idx="30">
                  <c:v>64.50985441666667</c:v>
                </c:pt>
                <c:pt idx="31">
                  <c:v>64.50985441666667</c:v>
                </c:pt>
                <c:pt idx="32">
                  <c:v>64.50985441666667</c:v>
                </c:pt>
                <c:pt idx="33">
                  <c:v>64.50985441666667</c:v>
                </c:pt>
                <c:pt idx="34">
                  <c:v>64.50985441666667</c:v>
                </c:pt>
                <c:pt idx="37">
                  <c:v>62.964516872333341</c:v>
                </c:pt>
                <c:pt idx="38">
                  <c:v>62.964516872333341</c:v>
                </c:pt>
                <c:pt idx="39">
                  <c:v>62.964516872333341</c:v>
                </c:pt>
                <c:pt idx="40">
                  <c:v>62.964516872333341</c:v>
                </c:pt>
                <c:pt idx="41">
                  <c:v>62.964516872333341</c:v>
                </c:pt>
                <c:pt idx="42">
                  <c:v>62.964516872333341</c:v>
                </c:pt>
                <c:pt idx="43">
                  <c:v>62.964516872333341</c:v>
                </c:pt>
                <c:pt idx="44">
                  <c:v>62.964516872333341</c:v>
                </c:pt>
                <c:pt idx="45">
                  <c:v>62.964516872333341</c:v>
                </c:pt>
                <c:pt idx="46">
                  <c:v>62.964516872333341</c:v>
                </c:pt>
                <c:pt idx="49">
                  <c:v>61.912224166666668</c:v>
                </c:pt>
                <c:pt idx="50">
                  <c:v>61.912224166666668</c:v>
                </c:pt>
                <c:pt idx="51">
                  <c:v>61.912224166666668</c:v>
                </c:pt>
                <c:pt idx="52">
                  <c:v>61.912224166666668</c:v>
                </c:pt>
                <c:pt idx="53">
                  <c:v>61.912224166666668</c:v>
                </c:pt>
                <c:pt idx="54">
                  <c:v>61.912224166666668</c:v>
                </c:pt>
                <c:pt idx="55">
                  <c:v>61.912224166666668</c:v>
                </c:pt>
                <c:pt idx="56">
                  <c:v>61.912224166666668</c:v>
                </c:pt>
                <c:pt idx="57">
                  <c:v>61.912224166666668</c:v>
                </c:pt>
                <c:pt idx="58">
                  <c:v>61.912224166666668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341152"/>
        <c:axId val="429341712"/>
      </c:lineChart>
      <c:catAx>
        <c:axId val="42934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3417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9341712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341152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-59.889596359999928</c:v>
                </c:pt>
                <c:pt idx="1">
                  <c:v>-13.80535752000003</c:v>
                </c:pt>
                <c:pt idx="2">
                  <c:v>-24.671138380000002</c:v>
                </c:pt>
                <c:pt idx="3">
                  <c:v>-36.178400420000003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-3.930703887</c:v>
                </c:pt>
                <c:pt idx="1">
                  <c:v>-1.3574301789999978</c:v>
                </c:pt>
                <c:pt idx="2">
                  <c:v>-2.7088346869999995</c:v>
                </c:pt>
                <c:pt idx="3">
                  <c:v>-0.58072822000000102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-3.2236890470000006</c:v>
                </c:pt>
                <c:pt idx="1">
                  <c:v>1.0529550059999977</c:v>
                </c:pt>
                <c:pt idx="2">
                  <c:v>1.5757879810000013</c:v>
                </c:pt>
                <c:pt idx="3">
                  <c:v>1.0311690169999999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043872"/>
        <c:axId val="431044432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-67.043989293999928</c:v>
                </c:pt>
                <c:pt idx="1">
                  <c:v>-14.10983269300003</c:v>
                </c:pt>
                <c:pt idx="2">
                  <c:v>-25.804185086</c:v>
                </c:pt>
                <c:pt idx="3">
                  <c:v>-35.727959623000004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043872"/>
        <c:axId val="431044432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045552"/>
        <c:axId val="431044992"/>
      </c:scatterChart>
      <c:catAx>
        <c:axId val="431043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44432"/>
        <c:crosses val="autoZero"/>
        <c:auto val="1"/>
        <c:lblAlgn val="ctr"/>
        <c:lblOffset val="100"/>
        <c:tickLblSkip val="1"/>
        <c:noMultiLvlLbl val="0"/>
      </c:catAx>
      <c:valAx>
        <c:axId val="431044432"/>
        <c:scaling>
          <c:orientation val="minMax"/>
          <c:max val="20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43872"/>
        <c:crosses val="autoZero"/>
        <c:crossBetween val="between"/>
        <c:majorUnit val="20"/>
      </c:valAx>
      <c:valAx>
        <c:axId val="431044992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1045552"/>
        <c:crosses val="max"/>
        <c:crossBetween val="midCat"/>
      </c:valAx>
      <c:valAx>
        <c:axId val="431045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104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76.894689783999993</c:v>
                </c:pt>
                <c:pt idx="1">
                  <c:v>72.317598724000007</c:v>
                </c:pt>
                <c:pt idx="2">
                  <c:v>63.559966283000001</c:v>
                </c:pt>
                <c:pt idx="3">
                  <c:v>53.207419049999999</c:v>
                </c:pt>
                <c:pt idx="4">
                  <c:v>61.923189532999999</c:v>
                </c:pt>
                <c:pt idx="5">
                  <c:v>73.844880239999995</c:v>
                </c:pt>
                <c:pt idx="6">
                  <c:v>81.448948888000004</c:v>
                </c:pt>
                <c:pt idx="7">
                  <c:v>78.574441152000006</c:v>
                </c:pt>
                <c:pt idx="8">
                  <c:v>69.369491819999993</c:v>
                </c:pt>
                <c:pt idx="9">
                  <c:v>58.404551583</c:v>
                </c:pt>
                <c:pt idx="10">
                  <c:v>53.639953409999997</c:v>
                </c:pt>
                <c:pt idx="11">
                  <c:v>54.929549233000003</c:v>
                </c:pt>
                <c:pt idx="12">
                  <c:v>66.662224447</c:v>
                </c:pt>
                <c:pt idx="13">
                  <c:v>55.210717475999999</c:v>
                </c:pt>
                <c:pt idx="14">
                  <c:v>44.574606430000003</c:v>
                </c:pt>
                <c:pt idx="15">
                  <c:v>43.383704280000003</c:v>
                </c:pt>
                <c:pt idx="16">
                  <c:v>49.342932779000002</c:v>
                </c:pt>
                <c:pt idx="17">
                  <c:v>67.551228989999998</c:v>
                </c:pt>
                <c:pt idx="18">
                  <c:v>78.568539092999998</c:v>
                </c:pt>
                <c:pt idx="19">
                  <c:v>78.174536501999995</c:v>
                </c:pt>
                <c:pt idx="20">
                  <c:v>66.614897790000001</c:v>
                </c:pt>
                <c:pt idx="21">
                  <c:v>58.952702821000003</c:v>
                </c:pt>
                <c:pt idx="22">
                  <c:v>52.533241680000003</c:v>
                </c:pt>
                <c:pt idx="23">
                  <c:v>69.501358113999999</c:v>
                </c:pt>
                <c:pt idx="24">
                  <c:v>67.960657370000007</c:v>
                </c:pt>
                <c:pt idx="25">
                  <c:v>52.299189824000003</c:v>
                </c:pt>
                <c:pt idx="26">
                  <c:v>53.222214375</c:v>
                </c:pt>
                <c:pt idx="27">
                  <c:v>48.527489549999999</c:v>
                </c:pt>
                <c:pt idx="28">
                  <c:v>55.176046446000001</c:v>
                </c:pt>
                <c:pt idx="29">
                  <c:v>63.138346380000002</c:v>
                </c:pt>
                <c:pt idx="30">
                  <c:v>74.349849966999997</c:v>
                </c:pt>
                <c:pt idx="31">
                  <c:v>70.397916429999995</c:v>
                </c:pt>
                <c:pt idx="32">
                  <c:v>59.149493130000003</c:v>
                </c:pt>
                <c:pt idx="33">
                  <c:v>54.555243855999997</c:v>
                </c:pt>
                <c:pt idx="34">
                  <c:v>55.334867250000002</c:v>
                </c:pt>
                <c:pt idx="35">
                  <c:v>62.849543126999997</c:v>
                </c:pt>
                <c:pt idx="36">
                  <c:v>68.935483090999995</c:v>
                </c:pt>
                <c:pt idx="37">
                  <c:v>49.938532868000003</c:v>
                </c:pt>
                <c:pt idx="38">
                  <c:v>48.791411871999998</c:v>
                </c:pt>
                <c:pt idx="39">
                  <c:v>44.767708290000002</c:v>
                </c:pt>
                <c:pt idx="40">
                  <c:v>51.639569979999997</c:v>
                </c:pt>
                <c:pt idx="41">
                  <c:v>60.446444362000001</c:v>
                </c:pt>
                <c:pt idx="42">
                  <c:v>67.906115826000004</c:v>
                </c:pt>
                <c:pt idx="43">
                  <c:v>74.061691730000007</c:v>
                </c:pt>
                <c:pt idx="44">
                  <c:v>61.200105899999997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61.200105899999997</c:v>
                </c:pt>
                <c:pt idx="45">
                  <c:v>52.025480000000002</c:v>
                </c:pt>
                <c:pt idx="46">
                  <c:v>51.265090000000001</c:v>
                </c:pt>
                <c:pt idx="47">
                  <c:v>60.179049999999997</c:v>
                </c:pt>
                <c:pt idx="48">
                  <c:v>67.935689999999994</c:v>
                </c:pt>
                <c:pt idx="49">
                  <c:v>53.689709999999998</c:v>
                </c:pt>
                <c:pt idx="50">
                  <c:v>49.059240000000003</c:v>
                </c:pt>
                <c:pt idx="51">
                  <c:v>41.104889999999997</c:v>
                </c:pt>
                <c:pt idx="52">
                  <c:v>46.652839999999998</c:v>
                </c:pt>
                <c:pt idx="53">
                  <c:v>54.576909999999998</c:v>
                </c:pt>
                <c:pt idx="54">
                  <c:v>66.793409999999994</c:v>
                </c:pt>
                <c:pt idx="55">
                  <c:v>66.278760000000005</c:v>
                </c:pt>
                <c:pt idx="56">
                  <c:v>51.529829999999997</c:v>
                </c:pt>
                <c:pt idx="57">
                  <c:v>51.323480000000004</c:v>
                </c:pt>
                <c:pt idx="58">
                  <c:v>49.220649999999999</c:v>
                </c:pt>
                <c:pt idx="59">
                  <c:v>57.263300000000001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66.509556641666663</c:v>
                </c:pt>
                <c:pt idx="3">
                  <c:v>66.509556641666663</c:v>
                </c:pt>
                <c:pt idx="4">
                  <c:v>66.509556641666663</c:v>
                </c:pt>
                <c:pt idx="5">
                  <c:v>66.509556641666663</c:v>
                </c:pt>
                <c:pt idx="6">
                  <c:v>66.509556641666663</c:v>
                </c:pt>
                <c:pt idx="7">
                  <c:v>66.509556641666663</c:v>
                </c:pt>
                <c:pt idx="8">
                  <c:v>66.509556641666663</c:v>
                </c:pt>
                <c:pt idx="9">
                  <c:v>66.509556641666663</c:v>
                </c:pt>
                <c:pt idx="14">
                  <c:v>60.922557533500019</c:v>
                </c:pt>
                <c:pt idx="15">
                  <c:v>60.922557533500019</c:v>
                </c:pt>
                <c:pt idx="16">
                  <c:v>60.922557533500019</c:v>
                </c:pt>
                <c:pt idx="17">
                  <c:v>60.922557533500019</c:v>
                </c:pt>
                <c:pt idx="18">
                  <c:v>60.922557533500019</c:v>
                </c:pt>
                <c:pt idx="19">
                  <c:v>60.922557533500019</c:v>
                </c:pt>
                <c:pt idx="20">
                  <c:v>60.922557533500019</c:v>
                </c:pt>
                <c:pt idx="21">
                  <c:v>60.922557533500019</c:v>
                </c:pt>
                <c:pt idx="26">
                  <c:v>59.746738142083331</c:v>
                </c:pt>
                <c:pt idx="27">
                  <c:v>59.746738142083331</c:v>
                </c:pt>
                <c:pt idx="28">
                  <c:v>59.746738142083331</c:v>
                </c:pt>
                <c:pt idx="29">
                  <c:v>59.746738142083331</c:v>
                </c:pt>
                <c:pt idx="30">
                  <c:v>59.746738142083331</c:v>
                </c:pt>
                <c:pt idx="31">
                  <c:v>59.746738142083331</c:v>
                </c:pt>
                <c:pt idx="32">
                  <c:v>59.746738142083331</c:v>
                </c:pt>
                <c:pt idx="33">
                  <c:v>59.746738142083331</c:v>
                </c:pt>
                <c:pt idx="38">
                  <c:v>57.596390326583332</c:v>
                </c:pt>
                <c:pt idx="39">
                  <c:v>57.596390326583332</c:v>
                </c:pt>
                <c:pt idx="40">
                  <c:v>57.596390326583332</c:v>
                </c:pt>
                <c:pt idx="41">
                  <c:v>57.596390326583332</c:v>
                </c:pt>
                <c:pt idx="42">
                  <c:v>57.596390326583332</c:v>
                </c:pt>
                <c:pt idx="43">
                  <c:v>57.596390326583332</c:v>
                </c:pt>
                <c:pt idx="44">
                  <c:v>57.596390326583332</c:v>
                </c:pt>
                <c:pt idx="45">
                  <c:v>57.596390326583332</c:v>
                </c:pt>
                <c:pt idx="50">
                  <c:v>54.619059166666659</c:v>
                </c:pt>
                <c:pt idx="51">
                  <c:v>54.619059166666659</c:v>
                </c:pt>
                <c:pt idx="52">
                  <c:v>54.619059166666659</c:v>
                </c:pt>
                <c:pt idx="53">
                  <c:v>54.619059166666659</c:v>
                </c:pt>
                <c:pt idx="54">
                  <c:v>54.619059166666659</c:v>
                </c:pt>
                <c:pt idx="55">
                  <c:v>54.619059166666659</c:v>
                </c:pt>
                <c:pt idx="56">
                  <c:v>54.619059166666659</c:v>
                </c:pt>
                <c:pt idx="57">
                  <c:v>54.619059166666659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049472"/>
        <c:axId val="431050032"/>
      </c:lineChart>
      <c:catAx>
        <c:axId val="431049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500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105003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49472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electric power coal inventories</a:t>
            </a:r>
          </a:p>
          <a:p>
            <a:pPr algn="l">
              <a:defRPr baseline="0"/>
            </a:pPr>
            <a:r>
              <a:rPr lang="en-US" sz="1000" b="0" baseline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5145009240708818"/>
          <c:w val="0.92594126953642986"/>
          <c:h val="0.66874155523458978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'31'!$C$28:$C$147</c:f>
              <c:numCache>
                <c:formatCode>0</c:formatCode>
                <c:ptCount val="120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137.15473499999999</c:v>
                </c:pt>
                <c:pt idx="12">
                  <c:v>133.70472699999999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136.92056299999999</c:v>
                </c:pt>
                <c:pt idx="17">
                  <c:v>133.479434</c:v>
                </c:pt>
                <c:pt idx="18">
                  <c:v>125.869913</c:v>
                </c:pt>
                <c:pt idx="19">
                  <c:v>121.36913199999999</c:v>
                </c:pt>
                <c:pt idx="20">
                  <c:v>124.54611800000001</c:v>
                </c:pt>
                <c:pt idx="21">
                  <c:v>136.96425400000001</c:v>
                </c:pt>
                <c:pt idx="22">
                  <c:v>142.59539599999999</c:v>
                </c:pt>
                <c:pt idx="23">
                  <c:v>137.15473499999999</c:v>
                </c:pt>
                <c:pt idx="24">
                  <c:v>133.70472699999999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136.92056299999999</c:v>
                </c:pt>
                <c:pt idx="29">
                  <c:v>133.479434</c:v>
                </c:pt>
                <c:pt idx="30">
                  <c:v>125.869913</c:v>
                </c:pt>
                <c:pt idx="31">
                  <c:v>121.36913199999999</c:v>
                </c:pt>
                <c:pt idx="32">
                  <c:v>124.54611800000001</c:v>
                </c:pt>
                <c:pt idx="33">
                  <c:v>136.96425400000001</c:v>
                </c:pt>
                <c:pt idx="34">
                  <c:v>142.59539599999999</c:v>
                </c:pt>
                <c:pt idx="35">
                  <c:v>137.15473499999999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137.15473499999999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137.15473499999999</c:v>
                </c:pt>
                <c:pt idx="60">
                  <c:v>133.70472699999999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136.92056299999999</c:v>
                </c:pt>
                <c:pt idx="65">
                  <c:v>133.479434</c:v>
                </c:pt>
                <c:pt idx="66">
                  <c:v>125.869913</c:v>
                </c:pt>
                <c:pt idx="67">
                  <c:v>121.36913199999999</c:v>
                </c:pt>
                <c:pt idx="68">
                  <c:v>124.54611800000001</c:v>
                </c:pt>
                <c:pt idx="69">
                  <c:v>136.96425400000001</c:v>
                </c:pt>
                <c:pt idx="70">
                  <c:v>142.59539599999999</c:v>
                </c:pt>
                <c:pt idx="71">
                  <c:v>137.15473499999999</c:v>
                </c:pt>
                <c:pt idx="72">
                  <c:v>133.70472699999999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136.92056299999999</c:v>
                </c:pt>
                <c:pt idx="77">
                  <c:v>133.479434</c:v>
                </c:pt>
                <c:pt idx="78">
                  <c:v>125.869913</c:v>
                </c:pt>
                <c:pt idx="79">
                  <c:v>121.36913199999999</c:v>
                </c:pt>
                <c:pt idx="80">
                  <c:v>124.54611800000001</c:v>
                </c:pt>
                <c:pt idx="81">
                  <c:v>136.96425400000001</c:v>
                </c:pt>
                <c:pt idx="82">
                  <c:v>142.59539599999999</c:v>
                </c:pt>
                <c:pt idx="83">
                  <c:v>137.15473499999999</c:v>
                </c:pt>
                <c:pt idx="84">
                  <c:v>133.70472699999999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136.92056299999999</c:v>
                </c:pt>
                <c:pt idx="89">
                  <c:v>133.479434</c:v>
                </c:pt>
                <c:pt idx="90">
                  <c:v>125.869913</c:v>
                </c:pt>
                <c:pt idx="91">
                  <c:v>121.36913199999999</c:v>
                </c:pt>
                <c:pt idx="92">
                  <c:v>124.54611800000001</c:v>
                </c:pt>
                <c:pt idx="93">
                  <c:v>136.96425400000001</c:v>
                </c:pt>
                <c:pt idx="94">
                  <c:v>142.59539599999999</c:v>
                </c:pt>
                <c:pt idx="95">
                  <c:v>137.15473499999999</c:v>
                </c:pt>
                <c:pt idx="96">
                  <c:v>133.70472699999999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136.92056299999999</c:v>
                </c:pt>
                <c:pt idx="101">
                  <c:v>133.479434</c:v>
                </c:pt>
                <c:pt idx="102">
                  <c:v>125.869913</c:v>
                </c:pt>
                <c:pt idx="103">
                  <c:v>121.36913199999999</c:v>
                </c:pt>
                <c:pt idx="104">
                  <c:v>124.54611800000001</c:v>
                </c:pt>
                <c:pt idx="105">
                  <c:v>136.96425400000001</c:v>
                </c:pt>
                <c:pt idx="106">
                  <c:v>142.59539599999999</c:v>
                </c:pt>
                <c:pt idx="107">
                  <c:v>137.15473499999999</c:v>
                </c:pt>
                <c:pt idx="108">
                  <c:v>133.70472699999999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136.92056299999999</c:v>
                </c:pt>
                <c:pt idx="113">
                  <c:v>133.479434</c:v>
                </c:pt>
                <c:pt idx="114">
                  <c:v>125.869913</c:v>
                </c:pt>
                <c:pt idx="115">
                  <c:v>121.36913199999999</c:v>
                </c:pt>
                <c:pt idx="116">
                  <c:v>124.54611800000001</c:v>
                </c:pt>
                <c:pt idx="117">
                  <c:v>136.96425400000001</c:v>
                </c:pt>
                <c:pt idx="118">
                  <c:v>142.59539599999999</c:v>
                </c:pt>
                <c:pt idx="119">
                  <c:v>137.15473499999999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'31'!$E$28:$E$147</c:f>
              <c:numCache>
                <c:formatCode>0</c:formatCode>
                <c:ptCount val="120"/>
                <c:pt idx="0">
                  <c:v>53.498320000000007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66.216882000000027</c:v>
                </c:pt>
                <c:pt idx="5">
                  <c:v>64.444556000000006</c:v>
                </c:pt>
                <c:pt idx="6">
                  <c:v>58.088540999999992</c:v>
                </c:pt>
                <c:pt idx="7">
                  <c:v>57.167815000000004</c:v>
                </c:pt>
                <c:pt idx="8">
                  <c:v>57.473533000000003</c:v>
                </c:pt>
                <c:pt idx="9">
                  <c:v>49.431879999999978</c:v>
                </c:pt>
                <c:pt idx="10">
                  <c:v>45.999175000000008</c:v>
                </c:pt>
                <c:pt idx="11">
                  <c:v>58.393302000000006</c:v>
                </c:pt>
                <c:pt idx="12">
                  <c:v>53.498320000000007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66.216882000000027</c:v>
                </c:pt>
                <c:pt idx="17">
                  <c:v>64.444556000000006</c:v>
                </c:pt>
                <c:pt idx="18">
                  <c:v>58.088540999999992</c:v>
                </c:pt>
                <c:pt idx="19">
                  <c:v>57.167815000000004</c:v>
                </c:pt>
                <c:pt idx="20">
                  <c:v>57.473533000000003</c:v>
                </c:pt>
                <c:pt idx="21">
                  <c:v>49.431879999999978</c:v>
                </c:pt>
                <c:pt idx="22">
                  <c:v>45.999175000000008</c:v>
                </c:pt>
                <c:pt idx="23">
                  <c:v>58.393302000000006</c:v>
                </c:pt>
                <c:pt idx="24">
                  <c:v>53.498320000000007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66.216882000000027</c:v>
                </c:pt>
                <c:pt idx="29">
                  <c:v>64.444556000000006</c:v>
                </c:pt>
                <c:pt idx="30">
                  <c:v>58.088540999999992</c:v>
                </c:pt>
                <c:pt idx="31">
                  <c:v>57.167815000000004</c:v>
                </c:pt>
                <c:pt idx="32">
                  <c:v>57.473533000000003</c:v>
                </c:pt>
                <c:pt idx="33">
                  <c:v>49.431879999999978</c:v>
                </c:pt>
                <c:pt idx="34">
                  <c:v>45.999175000000008</c:v>
                </c:pt>
                <c:pt idx="35">
                  <c:v>58.393302000000006</c:v>
                </c:pt>
                <c:pt idx="36">
                  <c:v>53.498320000000007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66.216882000000027</c:v>
                </c:pt>
                <c:pt idx="41">
                  <c:v>64.444556000000006</c:v>
                </c:pt>
                <c:pt idx="42">
                  <c:v>58.088540999999992</c:v>
                </c:pt>
                <c:pt idx="43">
                  <c:v>57.167815000000004</c:v>
                </c:pt>
                <c:pt idx="44">
                  <c:v>57.473533000000003</c:v>
                </c:pt>
                <c:pt idx="45">
                  <c:v>49.431879999999978</c:v>
                </c:pt>
                <c:pt idx="46">
                  <c:v>45.999175000000008</c:v>
                </c:pt>
                <c:pt idx="47">
                  <c:v>58.393302000000006</c:v>
                </c:pt>
                <c:pt idx="48">
                  <c:v>53.498320000000007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66.216882000000027</c:v>
                </c:pt>
                <c:pt idx="53">
                  <c:v>64.444556000000006</c:v>
                </c:pt>
                <c:pt idx="54">
                  <c:v>58.088540999999992</c:v>
                </c:pt>
                <c:pt idx="55">
                  <c:v>57.167815000000004</c:v>
                </c:pt>
                <c:pt idx="56">
                  <c:v>57.473533000000003</c:v>
                </c:pt>
                <c:pt idx="57">
                  <c:v>49.431879999999978</c:v>
                </c:pt>
                <c:pt idx="58">
                  <c:v>45.999175000000008</c:v>
                </c:pt>
                <c:pt idx="59">
                  <c:v>58.393302000000006</c:v>
                </c:pt>
                <c:pt idx="60">
                  <c:v>53.498320000000007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66.216882000000027</c:v>
                </c:pt>
                <c:pt idx="65">
                  <c:v>64.444556000000006</c:v>
                </c:pt>
                <c:pt idx="66">
                  <c:v>58.088540999999992</c:v>
                </c:pt>
                <c:pt idx="67">
                  <c:v>57.167815000000004</c:v>
                </c:pt>
                <c:pt idx="68">
                  <c:v>57.473533000000003</c:v>
                </c:pt>
                <c:pt idx="69">
                  <c:v>49.431879999999978</c:v>
                </c:pt>
                <c:pt idx="70">
                  <c:v>45.999175000000008</c:v>
                </c:pt>
                <c:pt idx="71">
                  <c:v>58.393302000000006</c:v>
                </c:pt>
                <c:pt idx="72">
                  <c:v>53.498320000000007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66.216882000000027</c:v>
                </c:pt>
                <c:pt idx="77">
                  <c:v>64.444556000000006</c:v>
                </c:pt>
                <c:pt idx="78">
                  <c:v>58.088540999999992</c:v>
                </c:pt>
                <c:pt idx="79">
                  <c:v>57.167815000000004</c:v>
                </c:pt>
                <c:pt idx="80">
                  <c:v>57.473533000000003</c:v>
                </c:pt>
                <c:pt idx="81">
                  <c:v>49.431879999999978</c:v>
                </c:pt>
                <c:pt idx="82">
                  <c:v>45.999175000000008</c:v>
                </c:pt>
                <c:pt idx="83">
                  <c:v>58.393302000000006</c:v>
                </c:pt>
                <c:pt idx="84">
                  <c:v>53.498320000000007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66.216882000000027</c:v>
                </c:pt>
                <c:pt idx="89">
                  <c:v>64.444556000000006</c:v>
                </c:pt>
                <c:pt idx="90">
                  <c:v>58.088540999999992</c:v>
                </c:pt>
                <c:pt idx="91">
                  <c:v>57.167815000000004</c:v>
                </c:pt>
                <c:pt idx="92">
                  <c:v>57.473533000000003</c:v>
                </c:pt>
                <c:pt idx="93">
                  <c:v>49.431879999999978</c:v>
                </c:pt>
                <c:pt idx="94">
                  <c:v>45.999175000000008</c:v>
                </c:pt>
                <c:pt idx="95">
                  <c:v>58.393302000000006</c:v>
                </c:pt>
                <c:pt idx="96">
                  <c:v>53.498320000000007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66.216882000000027</c:v>
                </c:pt>
                <c:pt idx="101">
                  <c:v>64.444556000000006</c:v>
                </c:pt>
                <c:pt idx="102">
                  <c:v>58.088540999999992</c:v>
                </c:pt>
                <c:pt idx="103">
                  <c:v>57.167815000000004</c:v>
                </c:pt>
                <c:pt idx="104">
                  <c:v>57.473533000000003</c:v>
                </c:pt>
                <c:pt idx="105">
                  <c:v>49.431879999999978</c:v>
                </c:pt>
                <c:pt idx="106">
                  <c:v>45.999175000000008</c:v>
                </c:pt>
                <c:pt idx="107">
                  <c:v>58.393302000000006</c:v>
                </c:pt>
                <c:pt idx="108">
                  <c:v>53.498320000000007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66.216882000000027</c:v>
                </c:pt>
                <c:pt idx="113">
                  <c:v>64.444556000000006</c:v>
                </c:pt>
                <c:pt idx="114">
                  <c:v>58.088540999999992</c:v>
                </c:pt>
                <c:pt idx="115">
                  <c:v>57.167815000000004</c:v>
                </c:pt>
                <c:pt idx="116">
                  <c:v>57.473533000000003</c:v>
                </c:pt>
                <c:pt idx="117">
                  <c:v>49.431879999999978</c:v>
                </c:pt>
                <c:pt idx="118">
                  <c:v>45.999175000000008</c:v>
                </c:pt>
                <c:pt idx="119">
                  <c:v>58.393302000000006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055072"/>
        <c:axId val="431055632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'31'!$B$28:$B$147</c:f>
              <c:numCache>
                <c:formatCode>0</c:formatCode>
                <c:ptCount val="120"/>
                <c:pt idx="0">
                  <c:v>178.09109699999999</c:v>
                </c:pt>
                <c:pt idx="1">
                  <c:v>171.025848</c:v>
                </c:pt>
                <c:pt idx="2">
                  <c:v>177.74158700000001</c:v>
                </c:pt>
                <c:pt idx="3">
                  <c:v>189.26026899999999</c:v>
                </c:pt>
                <c:pt idx="4">
                  <c:v>191.66898599999999</c:v>
                </c:pt>
                <c:pt idx="5">
                  <c:v>181.489676</c:v>
                </c:pt>
                <c:pt idx="6">
                  <c:v>169.50435999999999</c:v>
                </c:pt>
                <c:pt idx="7">
                  <c:v>159.98734400000001</c:v>
                </c:pt>
                <c:pt idx="8">
                  <c:v>163.77565100000001</c:v>
                </c:pt>
                <c:pt idx="9">
                  <c:v>175.68646699999999</c:v>
                </c:pt>
                <c:pt idx="10">
                  <c:v>183.388507</c:v>
                </c:pt>
                <c:pt idx="11">
                  <c:v>174.91726</c:v>
                </c:pt>
                <c:pt idx="12">
                  <c:v>164.57453000000001</c:v>
                </c:pt>
                <c:pt idx="13">
                  <c:v>161.06355400000001</c:v>
                </c:pt>
                <c:pt idx="14">
                  <c:v>166.255223</c:v>
                </c:pt>
                <c:pt idx="15">
                  <c:v>173.42745400000001</c:v>
                </c:pt>
                <c:pt idx="16">
                  <c:v>174.09295800000001</c:v>
                </c:pt>
                <c:pt idx="17">
                  <c:v>165.14904999999999</c:v>
                </c:pt>
                <c:pt idx="18">
                  <c:v>147.296233</c:v>
                </c:pt>
                <c:pt idx="19">
                  <c:v>138.52697699999999</c:v>
                </c:pt>
                <c:pt idx="20">
                  <c:v>143.710892</c:v>
                </c:pt>
                <c:pt idx="21">
                  <c:v>156.195866</c:v>
                </c:pt>
                <c:pt idx="22">
                  <c:v>167.754198</c:v>
                </c:pt>
                <c:pt idx="23">
                  <c:v>172.38668000000001</c:v>
                </c:pt>
                <c:pt idx="24">
                  <c:v>180.091309</c:v>
                </c:pt>
                <c:pt idx="25">
                  <c:v>186.86552</c:v>
                </c:pt>
                <c:pt idx="26">
                  <c:v>195.37981099999999</c:v>
                </c:pt>
                <c:pt idx="27">
                  <c:v>202.26539299999999</c:v>
                </c:pt>
                <c:pt idx="28">
                  <c:v>203.13744500000001</c:v>
                </c:pt>
                <c:pt idx="29">
                  <c:v>197.92399</c:v>
                </c:pt>
                <c:pt idx="30">
                  <c:v>183.95845399999999</c:v>
                </c:pt>
                <c:pt idx="31">
                  <c:v>178.536947</c:v>
                </c:pt>
                <c:pt idx="32">
                  <c:v>182.01965100000001</c:v>
                </c:pt>
                <c:pt idx="33">
                  <c:v>186.39613399999999</c:v>
                </c:pt>
                <c:pt idx="34">
                  <c:v>188.291324</c:v>
                </c:pt>
                <c:pt idx="35">
                  <c:v>185.11583300000001</c:v>
                </c:pt>
                <c:pt idx="36">
                  <c:v>178.85896299999999</c:v>
                </c:pt>
                <c:pt idx="37">
                  <c:v>175.56505300000001</c:v>
                </c:pt>
                <c:pt idx="38">
                  <c:v>171.73636999999999</c:v>
                </c:pt>
                <c:pt idx="39">
                  <c:v>173.014216</c:v>
                </c:pt>
                <c:pt idx="40">
                  <c:v>177.17407700000001</c:v>
                </c:pt>
                <c:pt idx="41">
                  <c:v>171.12356399999999</c:v>
                </c:pt>
                <c:pt idx="42">
                  <c:v>160.019272</c:v>
                </c:pt>
                <c:pt idx="43">
                  <c:v>154.567047</c:v>
                </c:pt>
                <c:pt idx="44">
                  <c:v>152.693941</c:v>
                </c:pt>
                <c:pt idx="45">
                  <c:v>154.19420600000001</c:v>
                </c:pt>
                <c:pt idx="46">
                  <c:v>156.24880999999999</c:v>
                </c:pt>
                <c:pt idx="47">
                  <c:v>147.88424699999999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151.54845399999999</c:v>
                </c:pt>
                <c:pt idx="60">
                  <c:v>154.389578</c:v>
                </c:pt>
                <c:pt idx="61">
                  <c:v>149.07128700000001</c:v>
                </c:pt>
                <c:pt idx="62">
                  <c:v>154.346698</c:v>
                </c:pt>
                <c:pt idx="63">
                  <c:v>167.06340900000001</c:v>
                </c:pt>
                <c:pt idx="64">
                  <c:v>172.809335</c:v>
                </c:pt>
                <c:pt idx="65">
                  <c:v>166.43659700000001</c:v>
                </c:pt>
                <c:pt idx="66">
                  <c:v>157.93807699999999</c:v>
                </c:pt>
                <c:pt idx="67">
                  <c:v>155.95185499999999</c:v>
                </c:pt>
                <c:pt idx="68">
                  <c:v>162.108619</c:v>
                </c:pt>
                <c:pt idx="69">
                  <c:v>175.587987</c:v>
                </c:pt>
                <c:pt idx="70">
                  <c:v>188.594571</c:v>
                </c:pt>
                <c:pt idx="71">
                  <c:v>195.54803699999999</c:v>
                </c:pt>
                <c:pt idx="72">
                  <c:v>187.203047</c:v>
                </c:pt>
                <c:pt idx="73">
                  <c:v>187.06361799999999</c:v>
                </c:pt>
                <c:pt idx="74">
                  <c:v>191.55273500000001</c:v>
                </c:pt>
                <c:pt idx="75">
                  <c:v>193.18521200000001</c:v>
                </c:pt>
                <c:pt idx="76">
                  <c:v>192.41693000000001</c:v>
                </c:pt>
                <c:pt idx="77">
                  <c:v>182.086476</c:v>
                </c:pt>
                <c:pt idx="78">
                  <c:v>168.11860899999999</c:v>
                </c:pt>
                <c:pt idx="79">
                  <c:v>158.908174</c:v>
                </c:pt>
                <c:pt idx="80">
                  <c:v>156.56690900000001</c:v>
                </c:pt>
                <c:pt idx="81">
                  <c:v>160.93226000000001</c:v>
                </c:pt>
                <c:pt idx="82">
                  <c:v>170.27655799999999</c:v>
                </c:pt>
                <c:pt idx="83">
                  <c:v>162.00901400000001</c:v>
                </c:pt>
                <c:pt idx="84">
                  <c:v>156.174691</c:v>
                </c:pt>
                <c:pt idx="85">
                  <c:v>160.447622</c:v>
                </c:pt>
                <c:pt idx="86">
                  <c:v>161.69028399999999</c:v>
                </c:pt>
                <c:pt idx="87">
                  <c:v>163.72266300000001</c:v>
                </c:pt>
                <c:pt idx="88">
                  <c:v>162.309099</c:v>
                </c:pt>
                <c:pt idx="89">
                  <c:v>157.71925200000001</c:v>
                </c:pt>
                <c:pt idx="90">
                  <c:v>145.376148</c:v>
                </c:pt>
                <c:pt idx="91">
                  <c:v>141.720201</c:v>
                </c:pt>
                <c:pt idx="92">
                  <c:v>139.31500700000001</c:v>
                </c:pt>
                <c:pt idx="93">
                  <c:v>141.20403300000001</c:v>
                </c:pt>
                <c:pt idx="94">
                  <c:v>143.20974699999999</c:v>
                </c:pt>
                <c:pt idx="95">
                  <c:v>137.15473499999999</c:v>
                </c:pt>
                <c:pt idx="96">
                  <c:v>123.49857799999999</c:v>
                </c:pt>
                <c:pt idx="97">
                  <c:v>120.86599099999999</c:v>
                </c:pt>
                <c:pt idx="98">
                  <c:v>126.397733</c:v>
                </c:pt>
                <c:pt idx="99">
                  <c:v>128.980074</c:v>
                </c:pt>
                <c:pt idx="100">
                  <c:v>128.43985699999999</c:v>
                </c:pt>
                <c:pt idx="101">
                  <c:v>121.473169</c:v>
                </c:pt>
                <c:pt idx="102">
                  <c:v>110.485056</c:v>
                </c:pt>
                <c:pt idx="103">
                  <c:v>106.16630000000001</c:v>
                </c:pt>
                <c:pt idx="104">
                  <c:v>101.66759999999999</c:v>
                </c:pt>
                <c:pt idx="105">
                  <c:v>106.8514</c:v>
                </c:pt>
                <c:pt idx="106">
                  <c:v>112.1109</c:v>
                </c:pt>
                <c:pt idx="107">
                  <c:v>109.7898</c:v>
                </c:pt>
                <c:pt idx="108">
                  <c:v>105.2291</c:v>
                </c:pt>
                <c:pt idx="109">
                  <c:v>103.17059999999999</c:v>
                </c:pt>
                <c:pt idx="110">
                  <c:v>109.0296</c:v>
                </c:pt>
                <c:pt idx="111">
                  <c:v>110.0501</c:v>
                </c:pt>
                <c:pt idx="112">
                  <c:v>111.8734</c:v>
                </c:pt>
                <c:pt idx="113">
                  <c:v>107.0729</c:v>
                </c:pt>
                <c:pt idx="114">
                  <c:v>105.968</c:v>
                </c:pt>
                <c:pt idx="115">
                  <c:v>104.4083</c:v>
                </c:pt>
                <c:pt idx="116">
                  <c:v>103.0792</c:v>
                </c:pt>
                <c:pt idx="117">
                  <c:v>108.1965</c:v>
                </c:pt>
                <c:pt idx="118">
                  <c:v>113.21680000000001</c:v>
                </c:pt>
                <c:pt idx="119">
                  <c:v>111.4783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055072"/>
        <c:axId val="431055632"/>
      </c:lineChart>
      <c:scatterChart>
        <c:scatterStyle val="lineMarker"/>
        <c:varyColors val="0"/>
        <c:ser>
          <c:idx val="3"/>
          <c:order val="3"/>
          <c:tx>
            <c:strRef>
              <c:f>'31'!$B$151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'31'!$A$152:$A$153</c:f>
              <c:numCache>
                <c:formatCode>General</c:formatCode>
                <c:ptCount val="2"/>
                <c:pt idx="0">
                  <c:v>105</c:v>
                </c:pt>
                <c:pt idx="1">
                  <c:v>105</c:v>
                </c:pt>
              </c:numCache>
            </c:numRef>
          </c:xVal>
          <c:yVal>
            <c:numRef>
              <c:f>'31'!$B$152:$B$153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056192"/>
        <c:axId val="431056752"/>
      </c:scatterChart>
      <c:dateAx>
        <c:axId val="43105507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105563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1055632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1055072"/>
        <c:crosses val="autoZero"/>
        <c:crossBetween val="midCat"/>
        <c:majorUnit val="25"/>
        <c:minorUnit val="5"/>
      </c:valAx>
      <c:valAx>
        <c:axId val="431056192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056752"/>
        <c:crosses val="max"/>
        <c:crossBetween val="midCat"/>
      </c:valAx>
      <c:valAx>
        <c:axId val="4310567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056192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8.5104222000004484</c:v>
                </c:pt>
                <c:pt idx="1">
                  <c:v>-77.7638292000006</c:v>
                </c:pt>
                <c:pt idx="2">
                  <c:v>227.41515280000021</c:v>
                </c:pt>
                <c:pt idx="3">
                  <c:v>-116.10842459999958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-34.140196399999695</c:v>
                </c:pt>
                <c:pt idx="1">
                  <c:v>-75.625390400000015</c:v>
                </c:pt>
                <c:pt idx="2">
                  <c:v>1.6250979999999799</c:v>
                </c:pt>
                <c:pt idx="3">
                  <c:v>30.614751999999953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6.9702967729999727</c:v>
                </c:pt>
                <c:pt idx="1">
                  <c:v>-38.9041831680006</c:v>
                </c:pt>
                <c:pt idx="2">
                  <c:v>63.556958796000799</c:v>
                </c:pt>
                <c:pt idx="3">
                  <c:v>-27.60890977400004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-4.6718102000000385</c:v>
                </c:pt>
                <c:pt idx="1">
                  <c:v>-3.9049991099999488</c:v>
                </c:pt>
                <c:pt idx="2">
                  <c:v>-2.1400175200000149</c:v>
                </c:pt>
                <c:pt idx="3">
                  <c:v>7.3240395400000011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064032"/>
        <c:axId val="431064592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7124621924629775E-2"/>
                  <c:y val="3.85835271674847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798694715922E-2"/>
                  <c:y val="-4.05929729172896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7.10896023396808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-23.331288000001223</c:v>
                </c:pt>
                <c:pt idx="1">
                  <c:v>-196.19840099999783</c:v>
                </c:pt>
                <c:pt idx="2">
                  <c:v>290.45690299999842</c:v>
                </c:pt>
                <c:pt idx="3">
                  <c:v>-105.77847800000018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064032"/>
        <c:axId val="431064592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065712"/>
        <c:axId val="431065152"/>
      </c:scatterChart>
      <c:catAx>
        <c:axId val="43106403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64592"/>
        <c:crosses val="autoZero"/>
        <c:auto val="1"/>
        <c:lblAlgn val="ctr"/>
        <c:lblOffset val="100"/>
        <c:tickLblSkip val="1"/>
        <c:noMultiLvlLbl val="0"/>
      </c:catAx>
      <c:valAx>
        <c:axId val="43106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64032"/>
        <c:crosses val="autoZero"/>
        <c:crossBetween val="between"/>
      </c:valAx>
      <c:valAx>
        <c:axId val="43106515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1065712"/>
        <c:crosses val="max"/>
        <c:crossBetween val="midCat"/>
      </c:valAx>
      <c:valAx>
        <c:axId val="431065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106515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11028.409390000001</c:v>
                </c:pt>
                <c:pt idx="1">
                  <c:v>11338.27721</c:v>
                </c:pt>
                <c:pt idx="2">
                  <c:v>10208.226280000001</c:v>
                </c:pt>
                <c:pt idx="3">
                  <c:v>9537.2963510000009</c:v>
                </c:pt>
                <c:pt idx="4">
                  <c:v>9653.8179579999996</c:v>
                </c:pt>
                <c:pt idx="5">
                  <c:v>11276.475270000001</c:v>
                </c:pt>
                <c:pt idx="6">
                  <c:v>12125.625180000001</c:v>
                </c:pt>
                <c:pt idx="7">
                  <c:v>12088.63665</c:v>
                </c:pt>
                <c:pt idx="8">
                  <c:v>11499.994839999999</c:v>
                </c:pt>
                <c:pt idx="9">
                  <c:v>9922.5002459999996</c:v>
                </c:pt>
                <c:pt idx="10">
                  <c:v>9586.6746559999992</c:v>
                </c:pt>
                <c:pt idx="11">
                  <c:v>9994.5556830000005</c:v>
                </c:pt>
                <c:pt idx="12">
                  <c:v>10735.82944</c:v>
                </c:pt>
                <c:pt idx="13">
                  <c:v>10616.690930000001</c:v>
                </c:pt>
                <c:pt idx="14">
                  <c:v>9593.1623380000001</c:v>
                </c:pt>
                <c:pt idx="15">
                  <c:v>9347.2501539999994</c:v>
                </c:pt>
                <c:pt idx="16">
                  <c:v>9551.1917690000009</c:v>
                </c:pt>
                <c:pt idx="17">
                  <c:v>11387.90897</c:v>
                </c:pt>
                <c:pt idx="18">
                  <c:v>12410.94657</c:v>
                </c:pt>
                <c:pt idx="19">
                  <c:v>12705.331759999999</c:v>
                </c:pt>
                <c:pt idx="20">
                  <c:v>11613.767389999999</c:v>
                </c:pt>
                <c:pt idx="21">
                  <c:v>9936.4685769999996</c:v>
                </c:pt>
                <c:pt idx="22">
                  <c:v>9619.5098940000007</c:v>
                </c:pt>
                <c:pt idx="23">
                  <c:v>10401.55011</c:v>
                </c:pt>
                <c:pt idx="24">
                  <c:v>10551.216666</c:v>
                </c:pt>
                <c:pt idx="25">
                  <c:v>10157.48993</c:v>
                </c:pt>
                <c:pt idx="26">
                  <c:v>9689.7863250000009</c:v>
                </c:pt>
                <c:pt idx="27">
                  <c:v>9343.9269364000011</c:v>
                </c:pt>
                <c:pt idx="28">
                  <c:v>9704.495116600001</c:v>
                </c:pt>
                <c:pt idx="29">
                  <c:v>11193.902988</c:v>
                </c:pt>
                <c:pt idx="30">
                  <c:v>12085.634910999999</c:v>
                </c:pt>
                <c:pt idx="31">
                  <c:v>11897.403776000001</c:v>
                </c:pt>
                <c:pt idx="32">
                  <c:v>10989.710053999999</c:v>
                </c:pt>
                <c:pt idx="33">
                  <c:v>9905.1657340000002</c:v>
                </c:pt>
                <c:pt idx="34">
                  <c:v>9697.8844449999997</c:v>
                </c:pt>
                <c:pt idx="35">
                  <c:v>10323.043313</c:v>
                </c:pt>
                <c:pt idx="36">
                  <c:v>11365.116341000001</c:v>
                </c:pt>
                <c:pt idx="37">
                  <c:v>10665.313746</c:v>
                </c:pt>
                <c:pt idx="38">
                  <c:v>9733.3256852000013</c:v>
                </c:pt>
                <c:pt idx="39">
                  <c:v>9498.4657001000014</c:v>
                </c:pt>
                <c:pt idx="40">
                  <c:v>9956.7760553000007</c:v>
                </c:pt>
                <c:pt idx="41">
                  <c:v>11500.338510000001</c:v>
                </c:pt>
                <c:pt idx="42">
                  <c:v>12312.986391</c:v>
                </c:pt>
                <c:pt idx="43">
                  <c:v>12315.775846999999</c:v>
                </c:pt>
                <c:pt idx="44">
                  <c:v>11478.295348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11478.295348</c:v>
                </c:pt>
                <c:pt idx="45">
                  <c:v>10104.189999999999</c:v>
                </c:pt>
                <c:pt idx="46">
                  <c:v>9746.5990000000002</c:v>
                </c:pt>
                <c:pt idx="47">
                  <c:v>10363.720000000001</c:v>
                </c:pt>
                <c:pt idx="48">
                  <c:v>11253</c:v>
                </c:pt>
                <c:pt idx="49">
                  <c:v>10782.99</c:v>
                </c:pt>
                <c:pt idx="50">
                  <c:v>9824.4959999999992</c:v>
                </c:pt>
                <c:pt idx="51">
                  <c:v>9395.8770000000004</c:v>
                </c:pt>
                <c:pt idx="52">
                  <c:v>9732.8209999999999</c:v>
                </c:pt>
                <c:pt idx="53">
                  <c:v>11246.53</c:v>
                </c:pt>
                <c:pt idx="54">
                  <c:v>12158.38</c:v>
                </c:pt>
                <c:pt idx="55">
                  <c:v>12125.96</c:v>
                </c:pt>
                <c:pt idx="56">
                  <c:v>11025.67</c:v>
                </c:pt>
                <c:pt idx="57">
                  <c:v>10032.870000000001</c:v>
                </c:pt>
                <c:pt idx="58">
                  <c:v>9804.2010000000009</c:v>
                </c:pt>
                <c:pt idx="59">
                  <c:v>10399.800000000001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10688.374142833332</c:v>
                </c:pt>
                <c:pt idx="2">
                  <c:v>10688.374142833332</c:v>
                </c:pt>
                <c:pt idx="3">
                  <c:v>10688.374142833332</c:v>
                </c:pt>
                <c:pt idx="4">
                  <c:v>10688.374142833332</c:v>
                </c:pt>
                <c:pt idx="5">
                  <c:v>10688.374142833332</c:v>
                </c:pt>
                <c:pt idx="6">
                  <c:v>10688.374142833332</c:v>
                </c:pt>
                <c:pt idx="7">
                  <c:v>10688.374142833332</c:v>
                </c:pt>
                <c:pt idx="8">
                  <c:v>10688.374142833332</c:v>
                </c:pt>
                <c:pt idx="9">
                  <c:v>10688.374142833332</c:v>
                </c:pt>
                <c:pt idx="10">
                  <c:v>10688.374142833332</c:v>
                </c:pt>
                <c:pt idx="13">
                  <c:v>10659.967325166666</c:v>
                </c:pt>
                <c:pt idx="14">
                  <c:v>10659.967325166666</c:v>
                </c:pt>
                <c:pt idx="15">
                  <c:v>10659.967325166666</c:v>
                </c:pt>
                <c:pt idx="16">
                  <c:v>10659.967325166666</c:v>
                </c:pt>
                <c:pt idx="17">
                  <c:v>10659.967325166666</c:v>
                </c:pt>
                <c:pt idx="18">
                  <c:v>10659.967325166666</c:v>
                </c:pt>
                <c:pt idx="19">
                  <c:v>10659.967325166666</c:v>
                </c:pt>
                <c:pt idx="20">
                  <c:v>10659.967325166666</c:v>
                </c:pt>
                <c:pt idx="21">
                  <c:v>10659.967325166666</c:v>
                </c:pt>
                <c:pt idx="22">
                  <c:v>10659.967325166666</c:v>
                </c:pt>
                <c:pt idx="25">
                  <c:v>10461.638349583334</c:v>
                </c:pt>
                <c:pt idx="26">
                  <c:v>10461.638349583334</c:v>
                </c:pt>
                <c:pt idx="27">
                  <c:v>10461.638349583334</c:v>
                </c:pt>
                <c:pt idx="28">
                  <c:v>10461.638349583334</c:v>
                </c:pt>
                <c:pt idx="29">
                  <c:v>10461.638349583334</c:v>
                </c:pt>
                <c:pt idx="30">
                  <c:v>10461.638349583334</c:v>
                </c:pt>
                <c:pt idx="31">
                  <c:v>10461.638349583334</c:v>
                </c:pt>
                <c:pt idx="32">
                  <c:v>10461.638349583334</c:v>
                </c:pt>
                <c:pt idx="33">
                  <c:v>10461.638349583334</c:v>
                </c:pt>
                <c:pt idx="34">
                  <c:v>10461.638349583334</c:v>
                </c:pt>
                <c:pt idx="37">
                  <c:v>10753.408551966668</c:v>
                </c:pt>
                <c:pt idx="38">
                  <c:v>10753.408551966668</c:v>
                </c:pt>
                <c:pt idx="39">
                  <c:v>10753.408551966668</c:v>
                </c:pt>
                <c:pt idx="40">
                  <c:v>10753.408551966668</c:v>
                </c:pt>
                <c:pt idx="41">
                  <c:v>10753.408551966668</c:v>
                </c:pt>
                <c:pt idx="42">
                  <c:v>10753.408551966668</c:v>
                </c:pt>
                <c:pt idx="43">
                  <c:v>10753.408551966668</c:v>
                </c:pt>
                <c:pt idx="44">
                  <c:v>10753.408551966668</c:v>
                </c:pt>
                <c:pt idx="45">
                  <c:v>10753.408551966668</c:v>
                </c:pt>
                <c:pt idx="46">
                  <c:v>10753.408551966668</c:v>
                </c:pt>
                <c:pt idx="49">
                  <c:v>10648.549583333333</c:v>
                </c:pt>
                <c:pt idx="50">
                  <c:v>10648.549583333333</c:v>
                </c:pt>
                <c:pt idx="51">
                  <c:v>10648.549583333333</c:v>
                </c:pt>
                <c:pt idx="52">
                  <c:v>10648.549583333333</c:v>
                </c:pt>
                <c:pt idx="53">
                  <c:v>10648.549583333333</c:v>
                </c:pt>
                <c:pt idx="54">
                  <c:v>10648.549583333333</c:v>
                </c:pt>
                <c:pt idx="55">
                  <c:v>10648.549583333333</c:v>
                </c:pt>
                <c:pt idx="56">
                  <c:v>10648.549583333333</c:v>
                </c:pt>
                <c:pt idx="57">
                  <c:v>10648.549583333333</c:v>
                </c:pt>
                <c:pt idx="58">
                  <c:v>10648.549583333333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069632"/>
        <c:axId val="431070192"/>
      </c:lineChart>
      <c:catAx>
        <c:axId val="43106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701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107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069632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1.379288283845459E-2</c:v>
                </c:pt>
                <c:pt idx="1">
                  <c:v>2.0868738840338796E-2</c:v>
                </c:pt>
                <c:pt idx="2">
                  <c:v>3.2291906060659459E-2</c:v>
                </c:pt>
                <c:pt idx="3">
                  <c:v>1.0652888363746671E-2</c:v>
                </c:pt>
                <c:pt idx="4">
                  <c:v>-8.0926157446510327E-3</c:v>
                </c:pt>
                <c:pt idx="5">
                  <c:v>2.7938002571193499E-2</c:v>
                </c:pt>
                <c:pt idx="6">
                  <c:v>2.445289081098867E-3</c:v>
                </c:pt>
                <c:pt idx="7">
                  <c:v>2.9542814218091129E-2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31074112"/>
        <c:axId val="432222800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23920"/>
        <c:axId val="432223360"/>
      </c:scatterChart>
      <c:catAx>
        <c:axId val="4310741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22800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432222800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1074112"/>
        <c:crosses val="autoZero"/>
        <c:crossBetween val="between"/>
        <c:majorUnit val="2.0000000000000004E-2"/>
      </c:valAx>
      <c:valAx>
        <c:axId val="43222336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32223920"/>
        <c:crosses val="max"/>
        <c:crossBetween val="midCat"/>
        <c:majorUnit val="1"/>
      </c:valAx>
      <c:valAx>
        <c:axId val="432223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222336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11.41</c:v>
                </c:pt>
                <c:pt idx="1">
                  <c:v>11.51</c:v>
                </c:pt>
                <c:pt idx="2">
                  <c:v>11.7</c:v>
                </c:pt>
                <c:pt idx="3">
                  <c:v>11.92</c:v>
                </c:pt>
                <c:pt idx="4">
                  <c:v>11.9</c:v>
                </c:pt>
                <c:pt idx="5">
                  <c:v>12.09</c:v>
                </c:pt>
                <c:pt idx="6">
                  <c:v>12</c:v>
                </c:pt>
                <c:pt idx="7">
                  <c:v>12.17</c:v>
                </c:pt>
                <c:pt idx="8">
                  <c:v>12.3</c:v>
                </c:pt>
                <c:pt idx="9">
                  <c:v>12.03</c:v>
                </c:pt>
                <c:pt idx="10">
                  <c:v>11.75</c:v>
                </c:pt>
                <c:pt idx="11">
                  <c:v>11.62</c:v>
                </c:pt>
                <c:pt idx="12">
                  <c:v>11.46</c:v>
                </c:pt>
                <c:pt idx="13">
                  <c:v>11.63</c:v>
                </c:pt>
                <c:pt idx="14">
                  <c:v>11.61</c:v>
                </c:pt>
                <c:pt idx="15">
                  <c:v>11.93</c:v>
                </c:pt>
                <c:pt idx="16">
                  <c:v>12.4</c:v>
                </c:pt>
                <c:pt idx="17">
                  <c:v>12.54</c:v>
                </c:pt>
                <c:pt idx="18">
                  <c:v>12.65</c:v>
                </c:pt>
                <c:pt idx="19">
                  <c:v>12.53</c:v>
                </c:pt>
                <c:pt idx="20">
                  <c:v>12.51</c:v>
                </c:pt>
                <c:pt idx="21">
                  <c:v>12.36</c:v>
                </c:pt>
                <c:pt idx="22">
                  <c:v>12.1</c:v>
                </c:pt>
                <c:pt idx="23">
                  <c:v>11.72</c:v>
                </c:pt>
                <c:pt idx="24">
                  <c:v>11.65</c:v>
                </c:pt>
                <c:pt idx="25">
                  <c:v>11.94</c:v>
                </c:pt>
                <c:pt idx="26">
                  <c:v>12.25</c:v>
                </c:pt>
                <c:pt idx="27">
                  <c:v>12.31</c:v>
                </c:pt>
                <c:pt idx="28">
                  <c:v>12.85</c:v>
                </c:pt>
                <c:pt idx="29">
                  <c:v>12.99</c:v>
                </c:pt>
                <c:pt idx="30">
                  <c:v>13.09</c:v>
                </c:pt>
                <c:pt idx="31">
                  <c:v>13.04</c:v>
                </c:pt>
                <c:pt idx="32">
                  <c:v>12.95</c:v>
                </c:pt>
                <c:pt idx="33">
                  <c:v>12.6</c:v>
                </c:pt>
                <c:pt idx="34">
                  <c:v>12.48</c:v>
                </c:pt>
                <c:pt idx="35">
                  <c:v>12.17</c:v>
                </c:pt>
                <c:pt idx="36">
                  <c:v>12.1</c:v>
                </c:pt>
                <c:pt idx="37">
                  <c:v>12.29</c:v>
                </c:pt>
                <c:pt idx="38">
                  <c:v>12.33</c:v>
                </c:pt>
                <c:pt idx="39">
                  <c:v>12.62</c:v>
                </c:pt>
                <c:pt idx="40">
                  <c:v>12.93</c:v>
                </c:pt>
                <c:pt idx="41">
                  <c:v>12.92</c:v>
                </c:pt>
                <c:pt idx="42">
                  <c:v>12.94</c:v>
                </c:pt>
                <c:pt idx="43">
                  <c:v>12.91</c:v>
                </c:pt>
                <c:pt idx="44">
                  <c:v>13.03</c:v>
                </c:pt>
                <c:pt idx="45">
                  <c:v>12.72</c:v>
                </c:pt>
                <c:pt idx="46">
                  <c:v>12.71</c:v>
                </c:pt>
                <c:pt idx="47">
                  <c:v>12.32</c:v>
                </c:pt>
                <c:pt idx="48">
                  <c:v>11.99</c:v>
                </c:pt>
                <c:pt idx="49">
                  <c:v>12.14</c:v>
                </c:pt>
                <c:pt idx="50">
                  <c:v>12.56</c:v>
                </c:pt>
                <c:pt idx="51">
                  <c:v>12.43</c:v>
                </c:pt>
                <c:pt idx="52">
                  <c:v>12.79</c:v>
                </c:pt>
                <c:pt idx="53">
                  <c:v>12.73</c:v>
                </c:pt>
                <c:pt idx="54">
                  <c:v>12.68</c:v>
                </c:pt>
                <c:pt idx="55">
                  <c:v>12.88</c:v>
                </c:pt>
                <c:pt idx="56">
                  <c:v>12.87</c:v>
                </c:pt>
                <c:pt idx="57">
                  <c:v>12.46</c:v>
                </c:pt>
                <c:pt idx="58">
                  <c:v>12.75</c:v>
                </c:pt>
                <c:pt idx="59">
                  <c:v>12.23</c:v>
                </c:pt>
                <c:pt idx="60">
                  <c:v>12.21</c:v>
                </c:pt>
                <c:pt idx="61">
                  <c:v>12.78</c:v>
                </c:pt>
                <c:pt idx="62">
                  <c:v>12.89</c:v>
                </c:pt>
                <c:pt idx="63">
                  <c:v>12.69</c:v>
                </c:pt>
                <c:pt idx="64">
                  <c:v>13.01</c:v>
                </c:pt>
                <c:pt idx="65">
                  <c:v>13.21</c:v>
                </c:pt>
                <c:pt idx="66">
                  <c:v>13.11</c:v>
                </c:pt>
                <c:pt idx="67">
                  <c:v>13.19</c:v>
                </c:pt>
                <c:pt idx="68">
                  <c:v>13.3</c:v>
                </c:pt>
                <c:pt idx="69">
                  <c:v>12.84</c:v>
                </c:pt>
                <c:pt idx="70">
                  <c:v>12.97</c:v>
                </c:pt>
                <c:pt idx="71">
                  <c:v>12.5</c:v>
                </c:pt>
                <c:pt idx="72">
                  <c:v>12.23</c:v>
                </c:pt>
                <c:pt idx="73">
                  <c:v>12.62</c:v>
                </c:pt>
                <c:pt idx="74">
                  <c:v>12.99</c:v>
                </c:pt>
                <c:pt idx="75">
                  <c:v>12.89</c:v>
                </c:pt>
                <c:pt idx="76">
                  <c:v>13.15</c:v>
                </c:pt>
                <c:pt idx="77">
                  <c:v>13.02</c:v>
                </c:pt>
                <c:pt idx="78">
                  <c:v>13.12</c:v>
                </c:pt>
                <c:pt idx="79">
                  <c:v>13.237909999999999</c:v>
                </c:pt>
                <c:pt idx="80">
                  <c:v>13.24358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13.24358</c:v>
                </c:pt>
                <c:pt idx="81">
                  <c:v>12.85491</c:v>
                </c:pt>
                <c:pt idx="82">
                  <c:v>13.1478</c:v>
                </c:pt>
                <c:pt idx="83">
                  <c:v>12.7155</c:v>
                </c:pt>
                <c:pt idx="84">
                  <c:v>12.56352</c:v>
                </c:pt>
                <c:pt idx="85">
                  <c:v>12.90704</c:v>
                </c:pt>
                <c:pt idx="86">
                  <c:v>13.271940000000001</c:v>
                </c:pt>
                <c:pt idx="87">
                  <c:v>13.37795</c:v>
                </c:pt>
                <c:pt idx="88">
                  <c:v>13.671609999999999</c:v>
                </c:pt>
                <c:pt idx="89">
                  <c:v>13.571479999999999</c:v>
                </c:pt>
                <c:pt idx="90">
                  <c:v>13.521979999999999</c:v>
                </c:pt>
                <c:pt idx="91">
                  <c:v>13.54791</c:v>
                </c:pt>
                <c:pt idx="92">
                  <c:v>13.735099999999999</c:v>
                </c:pt>
                <c:pt idx="93">
                  <c:v>13.20594</c:v>
                </c:pt>
                <c:pt idx="94">
                  <c:v>13.48269</c:v>
                </c:pt>
                <c:pt idx="95">
                  <c:v>13.03519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27280"/>
        <c:axId val="432227840"/>
      </c:lineChart>
      <c:catAx>
        <c:axId val="4322272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2784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32227840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27280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132.31422194499999</c:v>
                </c:pt>
                <c:pt idx="6">
                  <c:v>141.60966041899999</c:v>
                </c:pt>
                <c:pt idx="7">
                  <c:v>136.44530249299999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804.24644063000005</c:v>
                </c:pt>
                <c:pt idx="6">
                  <c:v>748.83786633</c:v>
                </c:pt>
                <c:pt idx="7">
                  <c:v>734.41371232999995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1060.9443096</c:v>
                </c:pt>
                <c:pt idx="6">
                  <c:v>1154.7546705</c:v>
                </c:pt>
                <c:pt idx="7">
                  <c:v>1220.9540027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2216.6383999999998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3487.2990571999999</c:v>
                </c:pt>
                <c:pt idx="6">
                  <c:v>3964.3883636</c:v>
                </c:pt>
                <c:pt idx="7">
                  <c:v>3924.5601151000001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3309.318632</c:v>
                </c:pt>
                <c:pt idx="6">
                  <c:v>3170.6806012000002</c:v>
                </c:pt>
                <c:pt idx="7">
                  <c:v>3000.5410492999999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4000"/>
        <c:axId val="432234560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5120"/>
        <c:axId val="432235680"/>
      </c:scatterChart>
      <c:catAx>
        <c:axId val="432234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34560"/>
        <c:crosses val="autoZero"/>
        <c:auto val="0"/>
        <c:lblAlgn val="ctr"/>
        <c:lblOffset val="100"/>
        <c:tickLblSkip val="1"/>
        <c:noMultiLvlLbl val="0"/>
      </c:catAx>
      <c:valAx>
        <c:axId val="4322345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34000"/>
        <c:crosses val="autoZero"/>
        <c:crossBetween val="midCat"/>
        <c:majorUnit val="0.2"/>
      </c:valAx>
      <c:valAx>
        <c:axId val="4322351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2235680"/>
        <c:crosses val="autoZero"/>
        <c:crossBetween val="midCat"/>
      </c:valAx>
      <c:valAx>
        <c:axId val="4322356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223512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132.31422194499999</c:v>
                </c:pt>
                <c:pt idx="6">
                  <c:v>141.60966041899999</c:v>
                </c:pt>
                <c:pt idx="7">
                  <c:v>136.44530249299999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804.24644063000005</c:v>
                </c:pt>
                <c:pt idx="6">
                  <c:v>748.83786633</c:v>
                </c:pt>
                <c:pt idx="7">
                  <c:v>734.41371232999995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1060.9443096</c:v>
                </c:pt>
                <c:pt idx="6">
                  <c:v>1154.7546705</c:v>
                </c:pt>
                <c:pt idx="7">
                  <c:v>1220.9540027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2216.6383999999998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745F9D30-DA89-4595-BFEB-5856B25FF40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02FF24C-9409-4D93-B7B2-99E5A6D6679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4504BEC9-F6A0-43CB-9782-DBD2A3BB679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6C9145DE-2D84-4884-9FB8-3440880C0DA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502F5D45-767A-4B87-BECB-70012DA27B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3548BA6E-E11F-4AAE-8454-4792456DBBB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CB3ED65F-475B-4407-8932-DE95DCF2C59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45A0BA66-7859-44CB-B902-18ED4BC3D17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3487.2990571999999</c:v>
                </c:pt>
                <c:pt idx="6">
                  <c:v>3964.3883636</c:v>
                </c:pt>
                <c:pt idx="7">
                  <c:v>3924.5601151000001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30%</c:v>
                  </c:pt>
                  <c:pt idx="1">
                    <c:v>28%</c:v>
                  </c:pt>
                  <c:pt idx="2">
                    <c:v>28%</c:v>
                  </c:pt>
                  <c:pt idx="3">
                    <c:v>33%</c:v>
                  </c:pt>
                  <c:pt idx="4">
                    <c:v>34%</c:v>
                  </c:pt>
                  <c:pt idx="5">
                    <c:v>32%</c:v>
                  </c:pt>
                  <c:pt idx="6">
                    <c:v>35%</c:v>
                  </c:pt>
                  <c:pt idx="7">
                    <c:v>35%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F49D9F72-A04A-4E14-86AB-07091E0E445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F38DD743-3478-4F13-82A4-AEF32E1D0FD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821B31FD-48A1-4318-B864-1BC74DD1D8A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AA4F6377-63FB-4F3E-A934-8403D018A85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47C6E573-7BEE-41D6-A551-3E4AA5B9FFC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F036FE35-6B04-44B1-B410-5017B58D3BD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E5D61784-C28D-49DC-AC7D-9029F5CA5C6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A12E9A30-D430-42DE-BE9D-68C798C6FE1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3309.318632</c:v>
                </c:pt>
                <c:pt idx="6">
                  <c:v>3170.6806012000002</c:v>
                </c:pt>
                <c:pt idx="7">
                  <c:v>3000.5410492999999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37%</c:v>
                  </c:pt>
                  <c:pt idx="1">
                    <c:v>39%</c:v>
                  </c:pt>
                  <c:pt idx="2">
                    <c:v>39%</c:v>
                  </c:pt>
                  <c:pt idx="3">
                    <c:v>33%</c:v>
                  </c:pt>
                  <c:pt idx="4">
                    <c:v>30%</c:v>
                  </c:pt>
                  <c:pt idx="5">
                    <c:v>30%</c:v>
                  </c:pt>
                  <c:pt idx="6">
                    <c:v>28%</c:v>
                  </c:pt>
                  <c:pt idx="7">
                    <c:v>27%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32241840"/>
        <c:axId val="432242400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42960"/>
        <c:axId val="432243520"/>
      </c:scatterChart>
      <c:catAx>
        <c:axId val="43224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42400"/>
        <c:crosses val="autoZero"/>
        <c:auto val="0"/>
        <c:lblAlgn val="ctr"/>
        <c:lblOffset val="100"/>
        <c:noMultiLvlLbl val="0"/>
      </c:catAx>
      <c:valAx>
        <c:axId val="432242400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41840"/>
        <c:crosses val="autoZero"/>
        <c:crossBetween val="between"/>
        <c:majorUnit val="2500"/>
        <c:dispUnits>
          <c:builtInUnit val="thousands"/>
        </c:dispUnits>
      </c:valAx>
      <c:valAx>
        <c:axId val="432242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2243520"/>
        <c:crosses val="autoZero"/>
        <c:crossBetween val="midCat"/>
      </c:valAx>
      <c:valAx>
        <c:axId val="432243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224296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969619642056623E-3"/>
          <c:y val="3.772478259215963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-0.10334348599999998</c:v>
                </c:pt>
                <c:pt idx="1">
                  <c:v>1.3683206000000059E-2</c:v>
                </c:pt>
                <c:pt idx="2">
                  <c:v>4.4526091000000267E-2</c:v>
                </c:pt>
                <c:pt idx="3">
                  <c:v>-2.7773109000000407E-2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-1.5151965000000045E-2</c:v>
                </c:pt>
                <c:pt idx="1">
                  <c:v>-2.0737994999999954E-2</c:v>
                </c:pt>
                <c:pt idx="2">
                  <c:v>6.9380880000000089E-3</c:v>
                </c:pt>
                <c:pt idx="3">
                  <c:v>3.1216000000000577E-4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-2.2320319999999949E-3</c:v>
                </c:pt>
                <c:pt idx="1">
                  <c:v>1.3869559999999947E-3</c:v>
                </c:pt>
                <c:pt idx="2">
                  <c:v>9.4680789999999904E-3</c:v>
                </c:pt>
                <c:pt idx="3">
                  <c:v>8.8471150000000165E-3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8.8978422599999885E-2</c:v>
                </c:pt>
                <c:pt idx="1">
                  <c:v>4.7531301700000084E-2</c:v>
                </c:pt>
                <c:pt idx="2">
                  <c:v>5.6689344199999825E-2</c:v>
                </c:pt>
                <c:pt idx="3">
                  <c:v>1.4312474500000061E-2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0.15126448600000009</c:v>
                </c:pt>
                <c:pt idx="1">
                  <c:v>0.29756905599999994</c:v>
                </c:pt>
                <c:pt idx="2">
                  <c:v>-0.19380240300000029</c:v>
                </c:pt>
                <c:pt idx="3">
                  <c:v>-5.2896450999999622E-2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0.31802250100000018</c:v>
                </c:pt>
                <c:pt idx="1">
                  <c:v>0.25156407970000005</c:v>
                </c:pt>
                <c:pt idx="2">
                  <c:v>0.17994914319999999</c:v>
                </c:pt>
                <c:pt idx="3">
                  <c:v>0.14534829159999996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0.14293850299999994</c:v>
                </c:pt>
                <c:pt idx="1">
                  <c:v>0.20561151700000002</c:v>
                </c:pt>
                <c:pt idx="2">
                  <c:v>0.18959877999999997</c:v>
                </c:pt>
                <c:pt idx="3">
                  <c:v>0.12971692599999995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2251920"/>
        <c:axId val="432252480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5736096643E-2"/>
                  <c:y val="-9.64935633045869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22116046838E-2"/>
                  <c:y val="-0.118780277857190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11006370517E-2"/>
                  <c:y val="-7.64877451325001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0.58047642960000001</c:v>
                </c:pt>
                <c:pt idx="1">
                  <c:v>0.79660812140000015</c:v>
                </c:pt>
                <c:pt idx="2">
                  <c:v>0.29336712239999974</c:v>
                </c:pt>
                <c:pt idx="3">
                  <c:v>0.21786740709999997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251920"/>
        <c:axId val="432252480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0914655792626549E-2"/>
                  <c:y val="2.778215223097111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53040"/>
        <c:axId val="432253600"/>
      </c:scatterChart>
      <c:catAx>
        <c:axId val="4322519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52480"/>
        <c:crosses val="autoZero"/>
        <c:auto val="1"/>
        <c:lblAlgn val="ctr"/>
        <c:lblOffset val="100"/>
        <c:noMultiLvlLbl val="0"/>
      </c:catAx>
      <c:valAx>
        <c:axId val="4322524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251920"/>
        <c:crosses val="autoZero"/>
        <c:crossBetween val="between"/>
        <c:majorUnit val="0.25"/>
      </c:valAx>
      <c:valAx>
        <c:axId val="432253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2253600"/>
        <c:crosses val="autoZero"/>
        <c:crossBetween val="midCat"/>
      </c:valAx>
      <c:valAx>
        <c:axId val="43225360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322530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0.51837061200000001</c:v>
                </c:pt>
                <c:pt idx="1">
                  <c:v>0.50321864699999996</c:v>
                </c:pt>
                <c:pt idx="2">
                  <c:v>0.48248065200000001</c:v>
                </c:pt>
                <c:pt idx="3">
                  <c:v>0.48941874000000002</c:v>
                </c:pt>
                <c:pt idx="4">
                  <c:v>0.48973090000000002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2.2345567979999998</c:v>
                </c:pt>
                <c:pt idx="1">
                  <c:v>2.1312133119999999</c:v>
                </c:pt>
                <c:pt idx="2">
                  <c:v>2.1448965179999999</c:v>
                </c:pt>
                <c:pt idx="3">
                  <c:v>2.1894226090000002</c:v>
                </c:pt>
                <c:pt idx="4">
                  <c:v>2.1616494999999998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0.211835882</c:v>
                </c:pt>
                <c:pt idx="1">
                  <c:v>0.20960385000000001</c:v>
                </c:pt>
                <c:pt idx="2">
                  <c:v>0.210990806</c:v>
                </c:pt>
                <c:pt idx="3">
                  <c:v>0.22045888499999999</c:v>
                </c:pt>
                <c:pt idx="4">
                  <c:v>0.22930600000000001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1.3818086570000001</c:v>
                </c:pt>
                <c:pt idx="1">
                  <c:v>1.4707870796</c:v>
                </c:pt>
                <c:pt idx="2">
                  <c:v>1.5183183813000001</c:v>
                </c:pt>
                <c:pt idx="3">
                  <c:v>1.5750077254999999</c:v>
                </c:pt>
                <c:pt idx="4">
                  <c:v>1.5893202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2.3211773120000001</c:v>
                </c:pt>
                <c:pt idx="1">
                  <c:v>2.4724417980000002</c:v>
                </c:pt>
                <c:pt idx="2">
                  <c:v>2.7700108540000001</c:v>
                </c:pt>
                <c:pt idx="3">
                  <c:v>2.5762084509999998</c:v>
                </c:pt>
                <c:pt idx="4">
                  <c:v>2.5233120000000002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1.7757054845</c:v>
                </c:pt>
                <c:pt idx="1">
                  <c:v>2.0937279855000002</c:v>
                </c:pt>
                <c:pt idx="2">
                  <c:v>2.3452920652000002</c:v>
                </c:pt>
                <c:pt idx="3">
                  <c:v>2.5252412084000002</c:v>
                </c:pt>
                <c:pt idx="4">
                  <c:v>2.6705895000000002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0.42572667400000003</c:v>
                </c:pt>
                <c:pt idx="1">
                  <c:v>0.56866517699999997</c:v>
                </c:pt>
                <c:pt idx="2">
                  <c:v>0.77427669399999999</c:v>
                </c:pt>
                <c:pt idx="3">
                  <c:v>0.96387547399999995</c:v>
                </c:pt>
                <c:pt idx="4">
                  <c:v>1.0935923999999999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4129008"/>
        <c:axId val="43412956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130128"/>
        <c:axId val="434130688"/>
      </c:scatterChart>
      <c:catAx>
        <c:axId val="43412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29568"/>
        <c:crosses val="autoZero"/>
        <c:auto val="1"/>
        <c:lblAlgn val="ctr"/>
        <c:lblOffset val="100"/>
        <c:noMultiLvlLbl val="0"/>
      </c:catAx>
      <c:valAx>
        <c:axId val="434129568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29008"/>
        <c:crosses val="autoZero"/>
        <c:crossBetween val="between"/>
      </c:valAx>
      <c:valAx>
        <c:axId val="434130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4130688"/>
        <c:crosses val="autoZero"/>
        <c:crossBetween val="midCat"/>
      </c:valAx>
      <c:valAx>
        <c:axId val="4341306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413012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-126.16257480000013</c:v>
                </c:pt>
                <c:pt idx="1">
                  <c:v>-35.855333599999994</c:v>
                </c:pt>
                <c:pt idx="2">
                  <c:v>-44.910804499999813</c:v>
                </c:pt>
                <c:pt idx="3">
                  <c:v>-64.565119700000196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27.901877200000399</c:v>
                </c:pt>
                <c:pt idx="1">
                  <c:v>16.183615599999939</c:v>
                </c:pt>
                <c:pt idx="2">
                  <c:v>32.58705289999989</c:v>
                </c:pt>
                <c:pt idx="3">
                  <c:v>8.9286879999999655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13.382880200000045</c:v>
                </c:pt>
                <c:pt idx="1">
                  <c:v>-22.770066499999984</c:v>
                </c:pt>
                <c:pt idx="2">
                  <c:v>125.88315039999998</c:v>
                </c:pt>
                <c:pt idx="3">
                  <c:v>-2.3556295000000773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4136848"/>
        <c:axId val="434137408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2801108194808964E-2"/>
                  <c:y val="0.118055555555555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5185185185185E-2"/>
                  <c:y val="-9.0277777777777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8.4325396825396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-84.716286400000172</c:v>
                </c:pt>
                <c:pt idx="1">
                  <c:v>-42.44178439999996</c:v>
                </c:pt>
                <c:pt idx="2">
                  <c:v>113.55944910000017</c:v>
                </c:pt>
                <c:pt idx="3">
                  <c:v>-57.992028599999685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136848"/>
        <c:axId val="434137408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137968"/>
        <c:axId val="434138528"/>
      </c:scatterChart>
      <c:catAx>
        <c:axId val="43413684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37408"/>
        <c:crosses val="autoZero"/>
        <c:auto val="1"/>
        <c:lblAlgn val="ctr"/>
        <c:lblOffset val="100"/>
        <c:noMultiLvlLbl val="0"/>
      </c:catAx>
      <c:valAx>
        <c:axId val="434137408"/>
        <c:scaling>
          <c:orientation val="minMax"/>
          <c:max val="150"/>
          <c:min val="-1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36848"/>
        <c:crosses val="autoZero"/>
        <c:crossBetween val="between"/>
        <c:majorUnit val="50"/>
      </c:valAx>
      <c:valAx>
        <c:axId val="434137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4138528"/>
        <c:crosses val="autoZero"/>
        <c:crossBetween val="midCat"/>
      </c:valAx>
      <c:valAx>
        <c:axId val="43413852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34137968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2299.3173662999998</c:v>
                </c:pt>
                <c:pt idx="1">
                  <c:v>2327.2192435000002</c:v>
                </c:pt>
                <c:pt idx="2">
                  <c:v>2343.4028591000001</c:v>
                </c:pt>
                <c:pt idx="3">
                  <c:v>2375.989912</c:v>
                </c:pt>
                <c:pt idx="4">
                  <c:v>2384.9186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5274.1136502999998</c:v>
                </c:pt>
                <c:pt idx="1">
                  <c:v>5189.3973638999996</c:v>
                </c:pt>
                <c:pt idx="2">
                  <c:v>5146.9555794999997</c:v>
                </c:pt>
                <c:pt idx="3">
                  <c:v>5260.5150285999998</c:v>
                </c:pt>
                <c:pt idx="4">
                  <c:v>5202.5230000000001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1482.9839654</c:v>
                </c:pt>
                <c:pt idx="1">
                  <c:v>1496.3668456</c:v>
                </c:pt>
                <c:pt idx="2">
                  <c:v>1473.5967791</c:v>
                </c:pt>
                <c:pt idx="3">
                  <c:v>1599.4799295</c:v>
                </c:pt>
                <c:pt idx="4">
                  <c:v>1597.1242999999999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1480.3240226</c:v>
                </c:pt>
                <c:pt idx="1">
                  <c:v>1354.1614477999999</c:v>
                </c:pt>
                <c:pt idx="2">
                  <c:v>1318.3061141999999</c:v>
                </c:pt>
                <c:pt idx="3">
                  <c:v>1273.3953097000001</c:v>
                </c:pt>
                <c:pt idx="4">
                  <c:v>1208.8301899999999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143568"/>
        <c:axId val="43414412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144688"/>
        <c:axId val="434145248"/>
      </c:scatterChart>
      <c:catAx>
        <c:axId val="43414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44128"/>
        <c:crosses val="autoZero"/>
        <c:auto val="1"/>
        <c:lblAlgn val="ctr"/>
        <c:lblOffset val="100"/>
        <c:noMultiLvlLbl val="0"/>
      </c:catAx>
      <c:valAx>
        <c:axId val="43414412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43568"/>
        <c:crosses val="autoZero"/>
        <c:crossBetween val="midCat"/>
      </c:valAx>
      <c:valAx>
        <c:axId val="434144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34145248"/>
        <c:crosses val="autoZero"/>
        <c:crossBetween val="midCat"/>
      </c:valAx>
      <c:valAx>
        <c:axId val="4341452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41446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5.8845375903E-2</c:v>
                </c:pt>
                <c:pt idx="18">
                  <c:v>6.4018636921000002E-2</c:v>
                </c:pt>
                <c:pt idx="19">
                  <c:v>6.2470836793000001E-2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149168"/>
        <c:axId val="434149728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149168"/>
        <c:axId val="434149728"/>
      </c:scatterChart>
      <c:catAx>
        <c:axId val="434149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49728"/>
        <c:crosses val="autoZero"/>
        <c:auto val="1"/>
        <c:lblAlgn val="ctr"/>
        <c:lblOffset val="100"/>
        <c:noMultiLvlLbl val="0"/>
      </c:catAx>
      <c:valAx>
        <c:axId val="43414972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3414916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1375.571900271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1239.925426194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1450.8812810959998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1238.5588475199997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4155328"/>
        <c:axId val="43415588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1291.49422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4882336"/>
        <c:axId val="434881776"/>
      </c:barChart>
      <c:catAx>
        <c:axId val="4341553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55888"/>
        <c:crosses val="autoZero"/>
        <c:auto val="1"/>
        <c:lblAlgn val="ctr"/>
        <c:lblOffset val="100"/>
        <c:noMultiLvlLbl val="0"/>
      </c:catAx>
      <c:valAx>
        <c:axId val="43415588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155328"/>
        <c:crosses val="autoZero"/>
        <c:crossBetween val="between"/>
        <c:majorUnit val="200"/>
      </c:valAx>
      <c:valAx>
        <c:axId val="43488177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34882336"/>
        <c:crosses val="max"/>
        <c:crossBetween val="between"/>
      </c:valAx>
      <c:catAx>
        <c:axId val="434882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88177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42.468016192</c:v>
                </c:pt>
                <c:pt idx="1">
                  <c:v>97.526328188999997</c:v>
                </c:pt>
                <c:pt idx="2">
                  <c:v>270.71136488000002</c:v>
                </c:pt>
                <c:pt idx="3">
                  <c:v>383.77925395</c:v>
                </c:pt>
                <c:pt idx="4">
                  <c:v>361.91261582999999</c:v>
                </c:pt>
                <c:pt idx="5">
                  <c:v>219.17432123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55.708989074000002</c:v>
                </c:pt>
                <c:pt idx="1">
                  <c:v>105.52133338</c:v>
                </c:pt>
                <c:pt idx="2">
                  <c:v>240.80426517999999</c:v>
                </c:pt>
                <c:pt idx="3">
                  <c:v>362.59879732000002</c:v>
                </c:pt>
                <c:pt idx="4">
                  <c:v>291.43966374000001</c:v>
                </c:pt>
                <c:pt idx="5">
                  <c:v>183.85237749999999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32.349896256000001</c:v>
                </c:pt>
                <c:pt idx="1">
                  <c:v>173.46702557</c:v>
                </c:pt>
                <c:pt idx="2">
                  <c:v>269.08561037999999</c:v>
                </c:pt>
                <c:pt idx="3">
                  <c:v>376.65051130000001</c:v>
                </c:pt>
                <c:pt idx="4">
                  <c:v>351.90519551</c:v>
                </c:pt>
                <c:pt idx="5">
                  <c:v>247.42304207999999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38.25731665</c:v>
                </c:pt>
                <c:pt idx="1">
                  <c:v>119.44010376999999</c:v>
                </c:pt>
                <c:pt idx="2">
                  <c:v>238.20693193</c:v>
                </c:pt>
                <c:pt idx="3">
                  <c:v>346.88805875999998</c:v>
                </c:pt>
                <c:pt idx="4">
                  <c:v>320.74225976999998</c:v>
                </c:pt>
                <c:pt idx="5">
                  <c:v>175.02417664000001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4887376"/>
        <c:axId val="434887936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42.53302</c:v>
                </c:pt>
                <c:pt idx="1">
                  <c:v>122.3933</c:v>
                </c:pt>
                <c:pt idx="2">
                  <c:v>251.9922</c:v>
                </c:pt>
                <c:pt idx="3">
                  <c:v>356.51350000000002</c:v>
                </c:pt>
                <c:pt idx="4">
                  <c:v>323.39679999999998</c:v>
                </c:pt>
                <c:pt idx="5">
                  <c:v>194.66540000000001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4889056"/>
        <c:axId val="434888496"/>
      </c:barChart>
      <c:catAx>
        <c:axId val="4348873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4887936"/>
        <c:crosses val="autoZero"/>
        <c:auto val="1"/>
        <c:lblAlgn val="ctr"/>
        <c:lblOffset val="100"/>
        <c:noMultiLvlLbl val="0"/>
      </c:catAx>
      <c:valAx>
        <c:axId val="43488793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4887376"/>
        <c:crosses val="autoZero"/>
        <c:crossBetween val="between"/>
        <c:majorUnit val="50"/>
      </c:valAx>
      <c:valAx>
        <c:axId val="43488849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34889056"/>
        <c:crosses val="max"/>
        <c:crossBetween val="between"/>
      </c:valAx>
      <c:catAx>
        <c:axId val="434889056"/>
        <c:scaling>
          <c:orientation val="minMax"/>
        </c:scaling>
        <c:delete val="1"/>
        <c:axPos val="b"/>
        <c:majorTickMark val="out"/>
        <c:minorTickMark val="none"/>
        <c:tickLblPos val="nextTo"/>
        <c:crossAx val="43488849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3202.2534370999997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3257.1948648900002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3612.5838093200005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3653.0473330300001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4895216"/>
        <c:axId val="43489577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3847.2383721900001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4896896"/>
        <c:axId val="434896336"/>
      </c:barChart>
      <c:catAx>
        <c:axId val="4348952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895776"/>
        <c:crosses val="autoZero"/>
        <c:auto val="1"/>
        <c:lblAlgn val="ctr"/>
        <c:lblOffset val="100"/>
        <c:noMultiLvlLbl val="0"/>
      </c:catAx>
      <c:valAx>
        <c:axId val="43489577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895216"/>
        <c:crosses val="autoZero"/>
        <c:crossBetween val="between"/>
        <c:majorUnit val="1000"/>
      </c:valAx>
      <c:valAx>
        <c:axId val="43489633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34896896"/>
        <c:crosses val="max"/>
        <c:crossBetween val="between"/>
      </c:valAx>
      <c:catAx>
        <c:axId val="434896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89633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227.1966984</c:v>
                </c:pt>
                <c:pt idx="1">
                  <c:v>445.21403178000003</c:v>
                </c:pt>
                <c:pt idx="2">
                  <c:v>581.27966819000005</c:v>
                </c:pt>
                <c:pt idx="3">
                  <c:v>870.76341014000002</c:v>
                </c:pt>
                <c:pt idx="4">
                  <c:v>627.98764318999997</c:v>
                </c:pt>
                <c:pt idx="5">
                  <c:v>449.81198540000003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197.62480915</c:v>
                </c:pt>
                <c:pt idx="1">
                  <c:v>418.19930540000001</c:v>
                </c:pt>
                <c:pt idx="2">
                  <c:v>783.00140596000006</c:v>
                </c:pt>
                <c:pt idx="3">
                  <c:v>767.34013915000003</c:v>
                </c:pt>
                <c:pt idx="4">
                  <c:v>547.79698300999996</c:v>
                </c:pt>
                <c:pt idx="5">
                  <c:v>543.23222222000004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193.09775334</c:v>
                </c:pt>
                <c:pt idx="1">
                  <c:v>490.62446670999998</c:v>
                </c:pt>
                <c:pt idx="2">
                  <c:v>797.69514354</c:v>
                </c:pt>
                <c:pt idx="3">
                  <c:v>896.78196572000002</c:v>
                </c:pt>
                <c:pt idx="4">
                  <c:v>624.91996642000004</c:v>
                </c:pt>
                <c:pt idx="5">
                  <c:v>609.46451359000002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252.89128805000001</c:v>
                </c:pt>
                <c:pt idx="1">
                  <c:v>500.47229338</c:v>
                </c:pt>
                <c:pt idx="2">
                  <c:v>784.24838295999996</c:v>
                </c:pt>
                <c:pt idx="3">
                  <c:v>859.59230300000002</c:v>
                </c:pt>
                <c:pt idx="4">
                  <c:v>692.93004315999997</c:v>
                </c:pt>
                <c:pt idx="5">
                  <c:v>562.91302248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4901936"/>
        <c:axId val="43490249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262.98842393000001</c:v>
                </c:pt>
                <c:pt idx="1">
                  <c:v>535.10604750000005</c:v>
                </c:pt>
                <c:pt idx="2">
                  <c:v>826.05473502999996</c:v>
                </c:pt>
                <c:pt idx="3">
                  <c:v>951.11093355000003</c:v>
                </c:pt>
                <c:pt idx="4">
                  <c:v>694.42468427999995</c:v>
                </c:pt>
                <c:pt idx="5">
                  <c:v>577.55354790000001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34903616"/>
        <c:axId val="434903056"/>
      </c:barChart>
      <c:catAx>
        <c:axId val="4349019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902496"/>
        <c:crosses val="autoZero"/>
        <c:auto val="1"/>
        <c:lblAlgn val="ctr"/>
        <c:lblOffset val="100"/>
        <c:noMultiLvlLbl val="0"/>
      </c:catAx>
      <c:valAx>
        <c:axId val="43490249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4901936"/>
        <c:crosses val="autoZero"/>
        <c:crossBetween val="between"/>
        <c:majorUnit val="250"/>
      </c:valAx>
      <c:valAx>
        <c:axId val="434903056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34903616"/>
        <c:crosses val="max"/>
        <c:crossBetween val="between"/>
      </c:valAx>
      <c:catAx>
        <c:axId val="434903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90305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Oct 4,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44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0.31944</cdr:x>
      <cdr:y>0.57143</cdr:y>
    </cdr:from>
    <cdr:to>
      <cdr:x>0.97743</cdr:x>
      <cdr:y>0.79464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6288" y="1828804"/>
          <a:ext cx="1805000" cy="7143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0.33333</cdr:x>
      <cdr:y>0.57738</cdr:y>
    </cdr:from>
    <cdr:to>
      <cdr:x>0.94444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914391" y="1847847"/>
          <a:ext cx="1676409" cy="7810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Oct 4,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October 2018, and Thomson Reuters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0.45578</cdr:x>
      <cdr:y>0.28507</cdr:y>
    </cdr:from>
    <cdr:to>
      <cdr:x>0.68336</cdr:x>
      <cdr:y>0.64236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96667" y="625609"/>
          <a:ext cx="1246657" cy="784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October 2018</a:t>
          </a:fld>
          <a:endParaRPr lang="en-US" sz="900"/>
        </a:p>
      </cdr:txBody>
    </cdr:sp>
  </cdr:absSizeAnchor>
  <cdr:relSizeAnchor xmlns:cdr="http://schemas.openxmlformats.org/drawingml/2006/chartDrawing">
    <cdr:from>
      <cdr:x>0.06954</cdr:x>
      <cdr:y>0.07217</cdr:y>
    </cdr:from>
    <cdr:to>
      <cdr:x>0.48678</cdr:x>
      <cdr:y>0.74227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1000" y="66679"/>
          <a:ext cx="2286003" cy="619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October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0.84524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29940"/>
          <a:ext cx="1013777" cy="1775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613842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October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0.625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50" y="790574"/>
          <a:ext cx="1128712" cy="12096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8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4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0.12934</cdr:x>
      <cdr:y>0.12202</cdr:y>
    </cdr:from>
    <cdr:to>
      <cdr:x>0.49392</cdr:x>
      <cdr:y>0.45238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4805" y="390513"/>
          <a:ext cx="1000127" cy="10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0.02778</cdr:x>
      <cdr:y>0.74107</cdr:y>
    </cdr:from>
    <cdr:to>
      <cdr:x>0.10764</cdr:x>
      <cdr:y>0.87202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1" y="2371725"/>
          <a:ext cx="219074" cy="4191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647700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76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0.1288</cdr:x>
      <cdr:y>0.3006</cdr:y>
    </cdr:from>
    <cdr:to>
      <cdr:x>0.875</cdr:x>
      <cdr:y>0.80556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3324" y="927682"/>
          <a:ext cx="2046976" cy="15583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the Petroleum Exporting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0.14198</cdr:y>
    </cdr:from>
    <cdr:to>
      <cdr:x>0.92014</cdr:x>
      <cdr:y>0.2284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28810" y="438164"/>
          <a:ext cx="695316" cy="2666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0" y="933451"/>
          <a:ext cx="1665979" cy="1457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CFC2C35-A6F6-409E-9D34-26215F93938F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2008-2017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0.30792</cdr:y>
    </cdr:from>
    <cdr:to>
      <cdr:x>0.63937</cdr:x>
      <cdr:y>0.41349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400310" y="1000126"/>
          <a:ext cx="1095365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2008-17 </a:t>
          </a:r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average </a:t>
          </a: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0.12741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953" y="0"/>
          <a:ext cx="2643772" cy="409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0.14215</cdr:x>
      <cdr:y>0.12565</cdr:y>
    </cdr:from>
    <cdr:to>
      <cdr:x>0.52969</cdr:x>
      <cdr:y>0.46726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949" y="402120"/>
          <a:ext cx="1063100" cy="10933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0.09966</cdr:x>
      <cdr:y>0.12392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73387" y="396594"/>
          <a:ext cx="1355388" cy="1308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0.15625</cdr:x>
      <cdr:y>0.15774</cdr:y>
    </cdr:from>
    <cdr:to>
      <cdr:x>0.52083</cdr:x>
      <cdr:y>0.56651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5" y="504825"/>
          <a:ext cx="1000116" cy="1308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0.30357</cdr:y>
    </cdr:from>
    <cdr:to>
      <cdr:x>0.51907</cdr:x>
      <cdr:y>0.58333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77" y="971550"/>
          <a:ext cx="1104900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0.16243</cdr:x>
      <cdr:y>0.18452</cdr:y>
    </cdr:from>
    <cdr:to>
      <cdr:x>0.55208</cdr:x>
      <cdr:y>0.48512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590551"/>
          <a:ext cx="1051075" cy="96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October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0.11632</cdr:x>
      <cdr:y>0.13095</cdr:y>
    </cdr:from>
    <cdr:to>
      <cdr:x>0.63021</cdr:x>
      <cdr:y>0.32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5743" y="419093"/>
          <a:ext cx="1439097" cy="6050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October 2018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October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2013 - 2017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4CC59E9E-B60A-40DB-8359-3E150E144089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0.31473</cdr:x>
      <cdr:y>0.54407</cdr:y>
    </cdr:from>
    <cdr:to>
      <cdr:x>0.72222</cdr:x>
      <cdr:y>0.8286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57446" y="1733550"/>
          <a:ext cx="1110131" cy="906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104775</xdr:rowOff>
    </xdr:from>
    <xdr:to>
      <xdr:col>10</xdr:col>
      <xdr:colOff>38100</xdr:colOff>
      <xdr:row>23</xdr:row>
      <xdr:rowOff>85725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0.01093</cdr:x>
      <cdr:y>0.92419</cdr:y>
    </cdr:from>
    <cdr:ext cx="4229100" cy="215478"/>
    <cdr:sp macro="" textlink="'31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9749" y="297539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0.07535</cdr:x>
      <cdr:y>0.54963</cdr:y>
    </cdr:from>
    <cdr:ext cx="3180623" cy="249810"/>
    <cdr:sp macro="" textlink="'31'!$A$150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1976" y="1769491"/>
          <a:ext cx="3180623" cy="2498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A3C3D2-15BC-4D41-9E49-2806E7A9F38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2010 -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0.53893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205" y="527660"/>
          <a:ext cx="1106898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0.13393</cdr:y>
    </cdr:from>
    <cdr:to>
      <cdr:x>0.43793</cdr:x>
      <cdr:y>0.33929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6" y="428625"/>
          <a:ext cx="791770" cy="6572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0.24702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6" y="790575"/>
          <a:ext cx="1238238" cy="16573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8" zoomScaleNormal="100" workbookViewId="0">
      <selection activeCell="C44" sqref="C4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4"/>
      <c r="B1" s="560" t="s">
        <v>64</v>
      </c>
      <c r="C1" s="561"/>
      <c r="D1" s="112"/>
    </row>
    <row r="2" spans="1:8" ht="19.5" customHeight="1" x14ac:dyDescent="0.35">
      <c r="A2" s="113"/>
      <c r="B2" s="562" t="s">
        <v>65</v>
      </c>
      <c r="C2" s="563"/>
    </row>
    <row r="3" spans="1:8" ht="12.75" customHeight="1" x14ac:dyDescent="0.2">
      <c r="B3" s="564"/>
      <c r="C3" s="565"/>
    </row>
    <row r="4" spans="1:8" ht="19.5" customHeight="1" x14ac:dyDescent="0.25">
      <c r="B4" s="392" t="s">
        <v>547</v>
      </c>
      <c r="C4" s="391"/>
    </row>
    <row r="5" spans="1:8" ht="12.75" customHeight="1" x14ac:dyDescent="0.2">
      <c r="B5" s="564"/>
      <c r="C5" s="565"/>
    </row>
    <row r="6" spans="1:8" ht="15" customHeight="1" x14ac:dyDescent="0.2">
      <c r="B6" s="98" t="s">
        <v>229</v>
      </c>
      <c r="C6" s="127"/>
    </row>
    <row r="7" spans="1:8" ht="15" customHeight="1" x14ac:dyDescent="0.2">
      <c r="A7" s="297">
        <v>1</v>
      </c>
      <c r="B7" s="395"/>
      <c r="C7" s="96" t="s">
        <v>230</v>
      </c>
    </row>
    <row r="8" spans="1:8" ht="15" customHeight="1" x14ac:dyDescent="0.2">
      <c r="A8" s="297">
        <v>2</v>
      </c>
      <c r="B8" s="395"/>
      <c r="C8" s="96" t="s">
        <v>198</v>
      </c>
      <c r="D8" s="297"/>
    </row>
    <row r="9" spans="1:8" ht="15" customHeight="1" x14ac:dyDescent="0.2">
      <c r="A9" s="297">
        <v>3</v>
      </c>
      <c r="B9" s="395"/>
      <c r="C9" s="96" t="s">
        <v>199</v>
      </c>
      <c r="D9" s="297"/>
    </row>
    <row r="10" spans="1:8" ht="15" customHeight="1" x14ac:dyDescent="0.2">
      <c r="A10" s="297">
        <v>4</v>
      </c>
      <c r="B10" s="395"/>
      <c r="C10" s="96" t="s">
        <v>231</v>
      </c>
      <c r="D10" s="297"/>
      <c r="H10" s="115"/>
    </row>
    <row r="11" spans="1:8" ht="15" customHeight="1" x14ac:dyDescent="0.2">
      <c r="A11" s="297">
        <v>5</v>
      </c>
      <c r="B11" s="395"/>
      <c r="C11" s="96" t="s">
        <v>200</v>
      </c>
    </row>
    <row r="12" spans="1:8" ht="15" customHeight="1" x14ac:dyDescent="0.2">
      <c r="B12" s="98" t="s">
        <v>201</v>
      </c>
      <c r="C12" s="97"/>
    </row>
    <row r="13" spans="1:8" ht="15" customHeight="1" x14ac:dyDescent="0.2">
      <c r="A13" s="21">
        <v>6</v>
      </c>
      <c r="B13" s="395"/>
      <c r="C13" s="96" t="s">
        <v>202</v>
      </c>
    </row>
    <row r="14" spans="1:8" ht="15" customHeight="1" x14ac:dyDescent="0.2">
      <c r="A14" s="21">
        <v>7</v>
      </c>
      <c r="B14" s="395"/>
      <c r="C14" s="405" t="s">
        <v>533</v>
      </c>
      <c r="D14" s="297"/>
      <c r="E14" s="115"/>
    </row>
    <row r="15" spans="1:8" ht="15" customHeight="1" x14ac:dyDescent="0.2">
      <c r="A15" s="21">
        <v>8</v>
      </c>
      <c r="B15" s="395"/>
      <c r="C15" s="96" t="s">
        <v>203</v>
      </c>
    </row>
    <row r="16" spans="1:8" ht="15" customHeight="1" x14ac:dyDescent="0.2">
      <c r="A16" s="21">
        <v>9</v>
      </c>
      <c r="B16" s="395"/>
      <c r="C16" s="96" t="s">
        <v>204</v>
      </c>
      <c r="D16" s="297"/>
    </row>
    <row r="17" spans="1:4" ht="15" customHeight="1" x14ac:dyDescent="0.2">
      <c r="A17" s="21">
        <v>10</v>
      </c>
      <c r="B17" s="395"/>
      <c r="C17" s="96" t="s">
        <v>447</v>
      </c>
    </row>
    <row r="18" spans="1:4" ht="15" customHeight="1" x14ac:dyDescent="0.2">
      <c r="A18" s="21">
        <v>11</v>
      </c>
      <c r="B18" s="395"/>
      <c r="C18" s="96" t="s">
        <v>446</v>
      </c>
    </row>
    <row r="19" spans="1:4" ht="15" customHeight="1" x14ac:dyDescent="0.2">
      <c r="A19" s="21">
        <v>12</v>
      </c>
      <c r="B19" s="395"/>
      <c r="C19" s="96" t="s">
        <v>205</v>
      </c>
    </row>
    <row r="20" spans="1:4" ht="15" customHeight="1" x14ac:dyDescent="0.2">
      <c r="A20" s="21">
        <v>13</v>
      </c>
      <c r="B20" s="395"/>
      <c r="C20" s="96" t="s">
        <v>206</v>
      </c>
    </row>
    <row r="21" spans="1:4" ht="15" customHeight="1" x14ac:dyDescent="0.2">
      <c r="B21" s="129" t="s">
        <v>228</v>
      </c>
      <c r="C21" s="96"/>
    </row>
    <row r="22" spans="1:4" ht="15" customHeight="1" x14ac:dyDescent="0.2">
      <c r="A22" s="130">
        <v>14</v>
      </c>
      <c r="B22" s="130"/>
      <c r="C22" s="96" t="s">
        <v>491</v>
      </c>
    </row>
    <row r="23" spans="1:4" ht="15" customHeight="1" x14ac:dyDescent="0.2">
      <c r="A23" s="21">
        <v>15</v>
      </c>
      <c r="C23" s="96" t="s">
        <v>207</v>
      </c>
    </row>
    <row r="24" spans="1:4" ht="15" customHeight="1" x14ac:dyDescent="0.2">
      <c r="A24" s="21">
        <v>16</v>
      </c>
      <c r="C24" s="96" t="s">
        <v>490</v>
      </c>
    </row>
    <row r="25" spans="1:4" ht="15" customHeight="1" x14ac:dyDescent="0.2">
      <c r="A25" s="21">
        <v>17</v>
      </c>
      <c r="C25" s="96" t="s">
        <v>208</v>
      </c>
    </row>
    <row r="26" spans="1:4" ht="15" customHeight="1" x14ac:dyDescent="0.2">
      <c r="A26" s="21">
        <v>18</v>
      </c>
      <c r="C26" s="96" t="s">
        <v>209</v>
      </c>
    </row>
    <row r="27" spans="1:4" ht="15" customHeight="1" x14ac:dyDescent="0.2">
      <c r="A27" s="21">
        <v>19</v>
      </c>
      <c r="C27" s="96" t="s">
        <v>492</v>
      </c>
    </row>
    <row r="28" spans="1:4" ht="15" customHeight="1" x14ac:dyDescent="0.2">
      <c r="B28" s="129" t="s">
        <v>424</v>
      </c>
      <c r="C28" s="97"/>
    </row>
    <row r="29" spans="1:4" ht="15" customHeight="1" x14ac:dyDescent="0.2">
      <c r="A29" s="21">
        <v>20</v>
      </c>
      <c r="C29" s="96" t="s">
        <v>426</v>
      </c>
      <c r="D29" s="297"/>
    </row>
    <row r="30" spans="1:4" ht="15" customHeight="1" x14ac:dyDescent="0.2">
      <c r="A30" s="21">
        <v>21</v>
      </c>
      <c r="C30" s="96" t="s">
        <v>427</v>
      </c>
      <c r="D30" s="297"/>
    </row>
    <row r="31" spans="1:4" ht="15" customHeight="1" x14ac:dyDescent="0.2">
      <c r="A31" s="21">
        <v>22</v>
      </c>
      <c r="C31" s="96" t="s">
        <v>495</v>
      </c>
      <c r="D31" s="297"/>
    </row>
    <row r="32" spans="1:4" ht="15" customHeight="1" x14ac:dyDescent="0.2">
      <c r="A32" s="21">
        <v>23</v>
      </c>
      <c r="C32" s="96" t="s">
        <v>493</v>
      </c>
      <c r="D32" s="297"/>
    </row>
    <row r="33" spans="1:4" ht="15" customHeight="1" x14ac:dyDescent="0.2">
      <c r="B33" s="98" t="s">
        <v>227</v>
      </c>
      <c r="C33" s="97"/>
    </row>
    <row r="34" spans="1:4" ht="15" customHeight="1" x14ac:dyDescent="0.2">
      <c r="A34" s="21">
        <v>24</v>
      </c>
      <c r="C34" s="96" t="s">
        <v>494</v>
      </c>
      <c r="D34" s="297"/>
    </row>
    <row r="35" spans="1:4" ht="15" customHeight="1" x14ac:dyDescent="0.25">
      <c r="A35" s="21">
        <v>25</v>
      </c>
      <c r="C35" s="96" t="s">
        <v>210</v>
      </c>
      <c r="D35" s="150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6" t="s">
        <v>428</v>
      </c>
    </row>
    <row r="38" spans="1:4" ht="15" customHeight="1" x14ac:dyDescent="0.2">
      <c r="A38" s="21">
        <v>28</v>
      </c>
      <c r="C38" s="96" t="s">
        <v>211</v>
      </c>
    </row>
    <row r="39" spans="1:4" ht="15" customHeight="1" x14ac:dyDescent="0.2">
      <c r="B39" s="98" t="s">
        <v>226</v>
      </c>
      <c r="C39" s="97"/>
    </row>
    <row r="40" spans="1:4" ht="15" customHeight="1" x14ac:dyDescent="0.2">
      <c r="A40" s="21">
        <v>29</v>
      </c>
      <c r="C40" s="96" t="s">
        <v>213</v>
      </c>
    </row>
    <row r="41" spans="1:4" ht="15" customHeight="1" x14ac:dyDescent="0.2">
      <c r="A41" s="21">
        <v>30</v>
      </c>
      <c r="C41" s="96" t="s">
        <v>212</v>
      </c>
    </row>
    <row r="42" spans="1:4" ht="15" customHeight="1" x14ac:dyDescent="0.2">
      <c r="A42" s="21">
        <v>31</v>
      </c>
      <c r="C42" s="96" t="s">
        <v>214</v>
      </c>
    </row>
    <row r="43" spans="1:4" ht="15" customHeight="1" x14ac:dyDescent="0.2">
      <c r="B43" s="98" t="s">
        <v>225</v>
      </c>
      <c r="C43" s="97"/>
    </row>
    <row r="44" spans="1:4" ht="15" customHeight="1" x14ac:dyDescent="0.2">
      <c r="A44" s="21">
        <v>32</v>
      </c>
      <c r="C44" s="96" t="s">
        <v>215</v>
      </c>
    </row>
    <row r="45" spans="1:4" ht="15" customHeight="1" x14ac:dyDescent="0.2">
      <c r="A45" s="21">
        <v>33</v>
      </c>
      <c r="C45" s="96" t="s">
        <v>216</v>
      </c>
    </row>
    <row r="46" spans="1:4" ht="15" customHeight="1" x14ac:dyDescent="0.2">
      <c r="A46" s="21">
        <v>34</v>
      </c>
      <c r="C46" s="407" t="s">
        <v>217</v>
      </c>
    </row>
    <row r="47" spans="1:4" ht="15" customHeight="1" x14ac:dyDescent="0.2">
      <c r="B47" s="98" t="s">
        <v>224</v>
      </c>
      <c r="C47" s="99"/>
    </row>
    <row r="48" spans="1:4" ht="15" customHeight="1" x14ac:dyDescent="0.2">
      <c r="A48" s="21">
        <v>35</v>
      </c>
      <c r="C48" s="407" t="s">
        <v>218</v>
      </c>
    </row>
    <row r="49" spans="1:4" ht="15" customHeight="1" x14ac:dyDescent="0.2">
      <c r="A49" s="21">
        <v>36</v>
      </c>
      <c r="C49" s="96" t="s">
        <v>219</v>
      </c>
    </row>
    <row r="50" spans="1:4" ht="15" customHeight="1" x14ac:dyDescent="0.2">
      <c r="B50" s="98" t="s">
        <v>6</v>
      </c>
      <c r="C50" s="97"/>
    </row>
    <row r="51" spans="1:4" ht="15" customHeight="1" x14ac:dyDescent="0.2">
      <c r="A51" s="21">
        <v>37</v>
      </c>
      <c r="C51" s="407" t="s">
        <v>220</v>
      </c>
    </row>
    <row r="52" spans="1:4" ht="15" customHeight="1" x14ac:dyDescent="0.2">
      <c r="A52" s="21">
        <v>38</v>
      </c>
      <c r="C52" s="96" t="s">
        <v>221</v>
      </c>
    </row>
    <row r="53" spans="1:4" ht="15" customHeight="1" x14ac:dyDescent="0.2">
      <c r="A53" s="21">
        <v>39</v>
      </c>
      <c r="C53" s="96" t="s">
        <v>222</v>
      </c>
    </row>
    <row r="54" spans="1:4" ht="15" customHeight="1" x14ac:dyDescent="0.2">
      <c r="A54" s="21">
        <v>40</v>
      </c>
      <c r="C54" s="22" t="s">
        <v>223</v>
      </c>
      <c r="D54" s="297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20"/>
      <c r="P1" s="119"/>
    </row>
    <row r="2" spans="1:18" ht="15.75" x14ac:dyDescent="0.25">
      <c r="A2" s="44" t="s">
        <v>547</v>
      </c>
      <c r="P2" s="119"/>
    </row>
    <row r="3" spans="1:18" x14ac:dyDescent="0.2">
      <c r="A3" s="22" t="s">
        <v>16</v>
      </c>
      <c r="D3" s="96"/>
      <c r="P3" s="119"/>
    </row>
    <row r="5" spans="1:18" x14ac:dyDescent="0.2">
      <c r="Q5" s="182" t="s">
        <v>369</v>
      </c>
      <c r="R5" s="183"/>
    </row>
    <row r="6" spans="1:18" x14ac:dyDescent="0.2">
      <c r="Q6" s="245" t="s">
        <v>383</v>
      </c>
      <c r="R6" s="246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31">
        <v>41275</v>
      </c>
      <c r="C29" s="132">
        <v>94.757000000000005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41306</v>
      </c>
      <c r="C30" s="132">
        <v>95.308999999999997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41334</v>
      </c>
      <c r="C31" s="132">
        <v>92.938999999999993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41365</v>
      </c>
      <c r="C32" s="132">
        <v>92.021000000000001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41395</v>
      </c>
      <c r="C33" s="132">
        <v>94.51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41426</v>
      </c>
      <c r="C34" s="132">
        <v>95.772999999999996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41456</v>
      </c>
      <c r="C35" s="132">
        <v>104.67100000000001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41487</v>
      </c>
      <c r="C36" s="132">
        <v>106.57299999999999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41518</v>
      </c>
      <c r="C37" s="132">
        <v>106.29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41548</v>
      </c>
      <c r="C38" s="132">
        <v>100.538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41579</v>
      </c>
      <c r="C39" s="132">
        <v>93.864000000000004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41609</v>
      </c>
      <c r="C40" s="132">
        <v>97.625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41640</v>
      </c>
      <c r="C41" s="132">
        <v>94.617000000000004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41671</v>
      </c>
      <c r="C42" s="132">
        <v>100.81699999999999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41699</v>
      </c>
      <c r="C43" s="132">
        <v>100.804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41730</v>
      </c>
      <c r="C44" s="132">
        <v>102.069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41760</v>
      </c>
      <c r="C45" s="132">
        <v>102.17700000000001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41791</v>
      </c>
      <c r="C46" s="132">
        <v>105.794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41821</v>
      </c>
      <c r="C47" s="132">
        <v>103.58799999999999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41852</v>
      </c>
      <c r="C48" s="132">
        <v>96.534999999999997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41883</v>
      </c>
      <c r="C49" s="132">
        <v>93.212000000000003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41913</v>
      </c>
      <c r="C50" s="132">
        <v>84.397000000000006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41944</v>
      </c>
      <c r="C51" s="132">
        <v>75.789000000000001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41974</v>
      </c>
      <c r="C52" s="132">
        <v>59.29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42005</v>
      </c>
      <c r="C53" s="132">
        <v>47.216999999999999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42036</v>
      </c>
      <c r="C54" s="132">
        <v>50.584000000000003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42064</v>
      </c>
      <c r="C55" s="132">
        <v>47.823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42095</v>
      </c>
      <c r="C56" s="132">
        <v>54.453000000000003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42125</v>
      </c>
      <c r="C57" s="132">
        <v>59.265000000000001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42156</v>
      </c>
      <c r="C58" s="132">
        <v>59.819000000000003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42186</v>
      </c>
      <c r="C59" s="132">
        <v>50.901000000000003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42217</v>
      </c>
      <c r="C60" s="132">
        <v>42.866999999999997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42248</v>
      </c>
      <c r="C61" s="132">
        <v>45.478999999999999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42278</v>
      </c>
      <c r="C62" s="132">
        <v>46.222999999999999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42309</v>
      </c>
      <c r="C63" s="132">
        <v>42.442999999999998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42339</v>
      </c>
      <c r="C64" s="132">
        <v>37.189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42370</v>
      </c>
      <c r="C65" s="132">
        <v>31.683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42401</v>
      </c>
      <c r="C66" s="132">
        <v>30.323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42430</v>
      </c>
      <c r="C67" s="132">
        <v>37.545000000000002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42461</v>
      </c>
      <c r="C68" s="132">
        <v>40.753999999999998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42491</v>
      </c>
      <c r="C69" s="132">
        <v>46.712000000000003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42522</v>
      </c>
      <c r="C70" s="132">
        <v>48.756999999999998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42552</v>
      </c>
      <c r="C71" s="132">
        <v>44.651000000000003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42583</v>
      </c>
      <c r="C72" s="132">
        <v>44.723999999999997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42614</v>
      </c>
      <c r="C73" s="132">
        <v>45.182000000000002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42644</v>
      </c>
      <c r="C74" s="132">
        <v>49.774999999999999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42675</v>
      </c>
      <c r="C75" s="132">
        <v>45.661000000000001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42705</v>
      </c>
      <c r="C76" s="132">
        <v>51.972000000000001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42736</v>
      </c>
      <c r="C77" s="132">
        <v>52.503999999999998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42767</v>
      </c>
      <c r="C78" s="132">
        <v>53.468000000000004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42795</v>
      </c>
      <c r="C79" s="132">
        <v>49.328000000000003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42826</v>
      </c>
      <c r="C80" s="132">
        <v>51.06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42856</v>
      </c>
      <c r="C81" s="132">
        <v>48.475999999999999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42887</v>
      </c>
      <c r="C82" s="132">
        <v>45.177999999999997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42917</v>
      </c>
      <c r="C83" s="132">
        <v>46.63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42948</v>
      </c>
      <c r="C84" s="132">
        <v>48.036999999999999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42979</v>
      </c>
      <c r="C85" s="132">
        <v>49.822000000000003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43009</v>
      </c>
      <c r="C86" s="132">
        <v>51.578000000000003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43040</v>
      </c>
      <c r="C87" s="132">
        <v>56.639000000000003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43070</v>
      </c>
      <c r="C88" s="132">
        <v>57.881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43101</v>
      </c>
      <c r="C89" s="132">
        <v>63.698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43132</v>
      </c>
      <c r="C90" s="132">
        <v>62.228999999999999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43160</v>
      </c>
      <c r="C91" s="132">
        <v>62.725000000000001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43191</v>
      </c>
      <c r="C92" s="132">
        <v>66.254000000000005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43221</v>
      </c>
      <c r="C93" s="132">
        <v>69.977999999999994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43252</v>
      </c>
      <c r="C94" s="132">
        <v>67.873000000000005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43282</v>
      </c>
      <c r="C95" s="132">
        <v>70.980999999999995</v>
      </c>
      <c r="D95" s="59" t="e">
        <v>#N/A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43313</v>
      </c>
      <c r="C96" s="132">
        <v>68.06</v>
      </c>
      <c r="D96" s="59" t="e">
        <v>#N/A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43344</v>
      </c>
      <c r="C97" s="132">
        <v>70.23</v>
      </c>
      <c r="D97" s="59">
        <v>70.23</v>
      </c>
      <c r="E97" s="51" t="e">
        <v>#N/A</v>
      </c>
      <c r="F97" s="63" t="e">
        <v>#N/A</v>
      </c>
      <c r="G97" s="52" t="e">
        <v>#N/A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43374</v>
      </c>
      <c r="C98" s="132" t="e">
        <v>#N/A</v>
      </c>
      <c r="D98" s="59">
        <v>74</v>
      </c>
      <c r="E98" s="51" t="e">
        <v>#N/A</v>
      </c>
      <c r="F98" s="63" t="e">
        <v>#N/A</v>
      </c>
      <c r="G98" s="52" t="e">
        <v>#N/A</v>
      </c>
      <c r="H98" s="51" t="e">
        <f t="shared" si="6"/>
        <v>#N/A</v>
      </c>
      <c r="I98" s="51" t="e">
        <f t="shared" si="7"/>
        <v>#N/A</v>
      </c>
      <c r="J98" t="e">
        <f t="shared" si="4"/>
        <v>#N/A</v>
      </c>
      <c r="K98" t="e">
        <f t="shared" si="5"/>
        <v>#N/A</v>
      </c>
    </row>
    <row r="99" spans="2:11" x14ac:dyDescent="0.2">
      <c r="B99" s="55">
        <v>43405</v>
      </c>
      <c r="C99" s="132" t="e">
        <v>#N/A</v>
      </c>
      <c r="D99" s="59">
        <v>73</v>
      </c>
      <c r="E99" s="51" t="e">
        <v>#N/A</v>
      </c>
      <c r="F99" s="63" t="e">
        <v>#N/A</v>
      </c>
      <c r="G99" s="52" t="e">
        <v>#N/A</v>
      </c>
      <c r="H99" s="51" t="e">
        <f t="shared" si="6"/>
        <v>#N/A</v>
      </c>
      <c r="I99" s="51" t="e">
        <f t="shared" si="7"/>
        <v>#N/A</v>
      </c>
      <c r="J99" t="e">
        <f t="shared" si="4"/>
        <v>#N/A</v>
      </c>
      <c r="K99" t="e">
        <f t="shared" si="5"/>
        <v>#N/A</v>
      </c>
    </row>
    <row r="100" spans="2:11" x14ac:dyDescent="0.2">
      <c r="B100" s="55">
        <v>43435</v>
      </c>
      <c r="C100" s="132" t="e">
        <v>#N/A</v>
      </c>
      <c r="D100" s="59">
        <v>72</v>
      </c>
      <c r="E100" s="51">
        <v>74.746000000000009</v>
      </c>
      <c r="F100" s="63">
        <v>0.25212180000000001</v>
      </c>
      <c r="G100" s="52">
        <v>29</v>
      </c>
      <c r="H100" s="51">
        <f t="shared" si="6"/>
        <v>63.21006762900867</v>
      </c>
      <c r="I100" s="51">
        <f t="shared" si="7"/>
        <v>88.387257371577391</v>
      </c>
      <c r="J100">
        <f t="shared" si="4"/>
        <v>63.210067626522083</v>
      </c>
      <c r="K100">
        <f t="shared" si="5"/>
        <v>88.387257375054403</v>
      </c>
    </row>
    <row r="101" spans="2:11" x14ac:dyDescent="0.2">
      <c r="B101" s="55">
        <v>43466</v>
      </c>
      <c r="C101" s="132" t="e">
        <v>#N/A</v>
      </c>
      <c r="D101" s="59">
        <v>72</v>
      </c>
      <c r="E101" s="51">
        <v>74.603999999999999</v>
      </c>
      <c r="F101" s="63">
        <v>0.25445982499999997</v>
      </c>
      <c r="G101" s="52">
        <v>50</v>
      </c>
      <c r="H101" s="51">
        <f t="shared" si="6"/>
        <v>59.742352701706906</v>
      </c>
      <c r="I101" s="51">
        <f t="shared" si="7"/>
        <v>93.162665417443122</v>
      </c>
      <c r="J101">
        <f t="shared" si="4"/>
        <v>59.74235269859237</v>
      </c>
      <c r="K101">
        <f t="shared" si="5"/>
        <v>93.162665422299952</v>
      </c>
    </row>
    <row r="102" spans="2:11" x14ac:dyDescent="0.2">
      <c r="B102" s="55">
        <v>43497</v>
      </c>
      <c r="C102" s="132" t="e">
        <v>#N/A</v>
      </c>
      <c r="D102" s="59">
        <v>71</v>
      </c>
      <c r="E102" s="51">
        <v>74.455999999999989</v>
      </c>
      <c r="F102" s="63">
        <v>0.24377314999999999</v>
      </c>
      <c r="G102" s="52">
        <v>71</v>
      </c>
      <c r="H102" s="51">
        <f t="shared" si="6"/>
        <v>57.777556039709637</v>
      </c>
      <c r="I102" s="51">
        <f t="shared" si="7"/>
        <v>95.948951738109173</v>
      </c>
      <c r="J102">
        <f t="shared" si="4"/>
        <v>57.777556036271051</v>
      </c>
      <c r="K102">
        <f t="shared" si="5"/>
        <v>95.948951743819507</v>
      </c>
    </row>
    <row r="103" spans="2:11" x14ac:dyDescent="0.2">
      <c r="B103" s="55">
        <v>43525</v>
      </c>
      <c r="C103" s="132" t="e">
        <v>#N/A</v>
      </c>
      <c r="D103" s="59">
        <v>70</v>
      </c>
      <c r="E103" s="51">
        <v>74.325999999999993</v>
      </c>
      <c r="F103" s="63">
        <v>0.2410921535714286</v>
      </c>
      <c r="G103" s="52">
        <v>91</v>
      </c>
      <c r="H103" s="51">
        <f t="shared" si="6"/>
        <v>55.952575616460699</v>
      </c>
      <c r="I103" s="51">
        <f t="shared" si="7"/>
        <v>98.732796750374931</v>
      </c>
      <c r="J103">
        <f t="shared" si="4"/>
        <v>55.952575612732225</v>
      </c>
      <c r="K103">
        <f t="shared" si="5"/>
        <v>98.73279675695413</v>
      </c>
    </row>
    <row r="104" spans="2:11" x14ac:dyDescent="0.2">
      <c r="B104" s="55">
        <v>43556</v>
      </c>
      <c r="C104" s="132" t="e">
        <v>#N/A</v>
      </c>
      <c r="D104" s="59">
        <v>69</v>
      </c>
      <c r="E104" s="51">
        <v>74.171999999999997</v>
      </c>
      <c r="F104" s="63">
        <v>0.23812045714285715</v>
      </c>
      <c r="G104" s="52">
        <v>111</v>
      </c>
      <c r="H104" s="51">
        <f t="shared" si="6"/>
        <v>54.415035235212805</v>
      </c>
      <c r="I104" s="51">
        <f t="shared" si="7"/>
        <v>101.10230674701288</v>
      </c>
      <c r="J104">
        <f t="shared" si="4"/>
        <v>54.41503523125747</v>
      </c>
      <c r="K104">
        <f t="shared" si="5"/>
        <v>101.10230675436185</v>
      </c>
    </row>
    <row r="105" spans="2:11" x14ac:dyDescent="0.2">
      <c r="B105" s="55">
        <v>43586</v>
      </c>
      <c r="C105" s="132" t="e">
        <v>#N/A</v>
      </c>
      <c r="D105" s="59">
        <v>68</v>
      </c>
      <c r="E105" s="51">
        <v>73.977999999999994</v>
      </c>
      <c r="F105" s="63">
        <v>0.23536498333333333</v>
      </c>
      <c r="G105" s="52">
        <v>133</v>
      </c>
      <c r="H105" s="51">
        <f t="shared" si="6"/>
        <v>52.912312665920531</v>
      </c>
      <c r="I105" s="51">
        <f t="shared" si="7"/>
        <v>103.43045329645655</v>
      </c>
      <c r="J105">
        <f t="shared" si="4"/>
        <v>52.912312661759209</v>
      </c>
      <c r="K105">
        <f t="shared" si="5"/>
        <v>103.43045330459088</v>
      </c>
    </row>
    <row r="106" spans="2:11" x14ac:dyDescent="0.2">
      <c r="B106" s="55">
        <v>43617</v>
      </c>
      <c r="C106" s="132" t="e">
        <v>#N/A</v>
      </c>
      <c r="D106" s="59">
        <v>68</v>
      </c>
      <c r="E106" s="51">
        <v>73.736000000000004</v>
      </c>
      <c r="F106" s="63">
        <v>0.23380630357142856</v>
      </c>
      <c r="G106" s="52">
        <v>154</v>
      </c>
      <c r="H106" s="51">
        <f t="shared" si="6"/>
        <v>51.534893961102597</v>
      </c>
      <c r="I106" s="51">
        <f t="shared" si="7"/>
        <v>105.5012881195356</v>
      </c>
      <c r="J106">
        <f t="shared" si="4"/>
        <v>51.534893956770226</v>
      </c>
      <c r="K106">
        <f t="shared" si="5"/>
        <v>105.50128812840475</v>
      </c>
    </row>
    <row r="107" spans="2:11" x14ac:dyDescent="0.2">
      <c r="B107" s="55">
        <v>43647</v>
      </c>
      <c r="C107" s="132" t="e">
        <v>#N/A</v>
      </c>
      <c r="D107" s="59">
        <v>68</v>
      </c>
      <c r="E107" s="51">
        <v>73.423999999999992</v>
      </c>
      <c r="F107" s="63" t="e">
        <v>#N/A</v>
      </c>
      <c r="G107" s="52">
        <v>175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43678</v>
      </c>
      <c r="C108" s="132" t="e">
        <v>#N/A</v>
      </c>
      <c r="D108" s="59">
        <v>68</v>
      </c>
      <c r="E108" s="51">
        <v>73.073999999999998</v>
      </c>
      <c r="F108" s="63" t="e">
        <v>#N/A</v>
      </c>
      <c r="G108" s="52">
        <v>196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43709</v>
      </c>
      <c r="C109" s="132" t="e">
        <v>#N/A</v>
      </c>
      <c r="D109" s="59">
        <v>69</v>
      </c>
      <c r="E109" s="51">
        <v>72.718000000000004</v>
      </c>
      <c r="F109" s="63">
        <v>0.23156605333333333</v>
      </c>
      <c r="G109" s="52">
        <v>217</v>
      </c>
      <c r="H109" s="51">
        <f t="shared" si="6"/>
        <v>47.72348608908559</v>
      </c>
      <c r="I109" s="51">
        <f t="shared" si="7"/>
        <v>110.80304389601893</v>
      </c>
      <c r="J109">
        <f t="shared" si="4"/>
        <v>47.723486084368837</v>
      </c>
      <c r="K109">
        <f t="shared" si="5"/>
        <v>110.80304390697019</v>
      </c>
    </row>
    <row r="110" spans="2:11" x14ac:dyDescent="0.2">
      <c r="B110" s="55">
        <v>43739</v>
      </c>
      <c r="C110" s="132" t="e">
        <v>#N/A</v>
      </c>
      <c r="D110" s="59">
        <v>70</v>
      </c>
      <c r="E110" s="51">
        <v>72.344000000000008</v>
      </c>
      <c r="F110" s="63" t="e">
        <v>#N/A</v>
      </c>
      <c r="G110" s="52">
        <v>239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43770</v>
      </c>
      <c r="C111" s="132" t="e">
        <v>#N/A</v>
      </c>
      <c r="D111" s="59">
        <v>71</v>
      </c>
      <c r="E111" s="51">
        <v>71.98</v>
      </c>
      <c r="F111" s="63" t="e">
        <v>#N/A</v>
      </c>
      <c r="G111" s="52">
        <v>261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43800</v>
      </c>
      <c r="C112" s="414" t="e">
        <v>#N/A</v>
      </c>
      <c r="D112" s="415">
        <v>71</v>
      </c>
      <c r="E112" s="53">
        <v>71.612000000000009</v>
      </c>
      <c r="F112" s="64">
        <v>0.22678257142857144</v>
      </c>
      <c r="G112" s="61">
        <v>282</v>
      </c>
      <c r="H112" s="53">
        <f t="shared" si="6"/>
        <v>44.74873964022666</v>
      </c>
      <c r="I112" s="53">
        <f t="shared" si="7"/>
        <v>114.60163091140917</v>
      </c>
      <c r="J112">
        <f t="shared" si="4"/>
        <v>44.748739635288992</v>
      </c>
      <c r="K112">
        <f t="shared" si="5"/>
        <v>114.60163092405456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548</v>
      </c>
    </row>
    <row r="126" spans="2:13" ht="12.75" customHeight="1" x14ac:dyDescent="0.2">
      <c r="B126" s="568" t="s">
        <v>546</v>
      </c>
      <c r="C126" s="568"/>
      <c r="D126" s="568"/>
      <c r="E126" s="568"/>
      <c r="F126" s="568"/>
      <c r="G126" s="568"/>
      <c r="H126" s="568"/>
      <c r="I126" s="568"/>
      <c r="J126" s="568"/>
      <c r="K126" s="568"/>
      <c r="L126" s="568"/>
      <c r="M126" s="568"/>
    </row>
    <row r="127" spans="2:13" x14ac:dyDescent="0.2">
      <c r="B127" s="568"/>
      <c r="C127" s="568"/>
      <c r="D127" s="568"/>
      <c r="E127" s="568"/>
      <c r="F127" s="568"/>
      <c r="G127" s="568"/>
      <c r="H127" s="568"/>
      <c r="I127" s="568"/>
      <c r="J127" s="568"/>
      <c r="K127" s="568"/>
      <c r="L127" s="568"/>
      <c r="M127" s="568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9" priority="15" stopIfTrue="1">
      <formula>ISNA(C77)</formula>
    </cfRule>
  </conditionalFormatting>
  <conditionalFormatting sqref="E41:I52">
    <cfRule type="expression" dxfId="128" priority="11" stopIfTrue="1">
      <formula>ISNA(E41)</formula>
    </cfRule>
  </conditionalFormatting>
  <conditionalFormatting sqref="C30:C112">
    <cfRule type="expression" dxfId="127" priority="1" stopIfTrue="1">
      <formula>ISNA(C30)</formula>
    </cfRule>
  </conditionalFormatting>
  <conditionalFormatting sqref="C29:I29 E30:I40">
    <cfRule type="expression" dxfId="126" priority="13" stopIfTrue="1">
      <formula>ISNA(C29)</formula>
    </cfRule>
  </conditionalFormatting>
  <conditionalFormatting sqref="C29">
    <cfRule type="expression" dxfId="125" priority="12" stopIfTrue="1">
      <formula>ISNA(C29)</formula>
    </cfRule>
  </conditionalFormatting>
  <conditionalFormatting sqref="E65:I76">
    <cfRule type="expression" dxfId="124" priority="7" stopIfTrue="1">
      <formula>ISNA(E65)</formula>
    </cfRule>
  </conditionalFormatting>
  <conditionalFormatting sqref="E53:I64">
    <cfRule type="expression" dxfId="123" priority="9" stopIfTrue="1">
      <formula>ISNA(E53)</formula>
    </cfRule>
  </conditionalFormatting>
  <conditionalFormatting sqref="C30:D112">
    <cfRule type="expression" dxfId="122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0.140625" style="133" customWidth="1"/>
    <col min="18" max="18" width="11.5703125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</row>
    <row r="3" spans="1:18" x14ac:dyDescent="0.25">
      <c r="A3" s="22" t="s">
        <v>16</v>
      </c>
      <c r="M3" s="150"/>
      <c r="R3" s="139"/>
    </row>
    <row r="4" spans="1:18" x14ac:dyDescent="0.25">
      <c r="A4" s="139"/>
      <c r="B4" s="146"/>
      <c r="C4" s="146"/>
      <c r="D4" s="146"/>
      <c r="E4" s="146"/>
      <c r="F4" s="146"/>
      <c r="G4" s="146"/>
      <c r="H4" s="146"/>
      <c r="I4" s="146"/>
      <c r="J4" s="146"/>
      <c r="K4" s="146"/>
      <c r="R4" s="139"/>
    </row>
    <row r="5" spans="1:18" x14ac:dyDescent="0.25">
      <c r="A5" s="141"/>
      <c r="B5" s="146"/>
      <c r="C5" s="146"/>
      <c r="D5" s="146"/>
      <c r="E5" s="146"/>
      <c r="F5" s="146"/>
      <c r="G5" s="146"/>
      <c r="H5" s="146"/>
      <c r="I5" s="146"/>
      <c r="J5" s="146"/>
      <c r="K5" s="146"/>
      <c r="Q5" s="182" t="s">
        <v>369</v>
      </c>
      <c r="R5" s="183"/>
    </row>
    <row r="6" spans="1:18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Q6" s="455" t="s">
        <v>305</v>
      </c>
      <c r="R6" s="456" t="s">
        <v>304</v>
      </c>
    </row>
    <row r="7" spans="1:18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Q7" s="457" t="s">
        <v>306</v>
      </c>
      <c r="R7" s="458" t="s">
        <v>307</v>
      </c>
    </row>
    <row r="8" spans="1:18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Q8" s="459" t="s">
        <v>303</v>
      </c>
      <c r="R8" s="460" t="s">
        <v>302</v>
      </c>
    </row>
    <row r="9" spans="1:18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</row>
    <row r="10" spans="1:18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</row>
    <row r="11" spans="1:18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</row>
    <row r="12" spans="1:18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</row>
    <row r="13" spans="1:18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</row>
    <row r="14" spans="1:18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</row>
    <row r="15" spans="1:18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</row>
    <row r="16" spans="1:18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</row>
    <row r="17" spans="2:29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</row>
    <row r="18" spans="2:29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</row>
    <row r="19" spans="2:29" x14ac:dyDescent="0.25">
      <c r="B19" s="146"/>
      <c r="C19" s="146"/>
      <c r="D19" s="187"/>
      <c r="E19" s="187"/>
      <c r="F19" s="146"/>
      <c r="G19" s="146"/>
      <c r="H19" s="146"/>
      <c r="I19" s="146"/>
      <c r="J19" s="146"/>
      <c r="K19" s="146"/>
    </row>
    <row r="20" spans="2:29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</row>
    <row r="21" spans="2:29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</row>
    <row r="22" spans="2:29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</row>
    <row r="24" spans="2:29" x14ac:dyDescent="0.25">
      <c r="B24"/>
      <c r="C24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</row>
    <row r="25" spans="2:29" x14ac:dyDescent="0.25">
      <c r="B25" s="9"/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29" s="149" customFormat="1" ht="12.75" x14ac:dyDescent="0.2">
      <c r="B26" s="30"/>
      <c r="C26" s="144" t="s">
        <v>305</v>
      </c>
      <c r="D26" s="434">
        <v>1.2457411067142856</v>
      </c>
      <c r="E26" s="434">
        <v>1.0414935064999999</v>
      </c>
      <c r="F26" s="434">
        <v>1.2893022774285714</v>
      </c>
      <c r="G26" s="434">
        <v>1.7721294936904763</v>
      </c>
      <c r="H26" s="434">
        <v>1.7872200263571427</v>
      </c>
      <c r="I26" s="435"/>
      <c r="J26" s="29">
        <f t="shared" ref="J26:M28" si="0">E26-D26</f>
        <v>-0.20424760021428567</v>
      </c>
      <c r="K26" s="29">
        <f t="shared" si="0"/>
        <v>0.24780877092857145</v>
      </c>
      <c r="L26" s="29">
        <f t="shared" si="0"/>
        <v>0.48282721626190495</v>
      </c>
      <c r="M26" s="29">
        <f t="shared" si="0"/>
        <v>1.5090532666666379E-2</v>
      </c>
      <c r="O26" s="194"/>
      <c r="P26" s="194"/>
      <c r="AB26" s="194"/>
      <c r="AC26" s="194"/>
    </row>
    <row r="27" spans="2:29" s="149" customFormat="1" ht="12.75" x14ac:dyDescent="0.2">
      <c r="C27" s="144" t="s">
        <v>308</v>
      </c>
      <c r="D27" s="434">
        <f>+D29-D26</f>
        <v>0.48144544458571437</v>
      </c>
      <c r="E27" s="434">
        <f>+E29-E26</f>
        <v>0.41191210369999998</v>
      </c>
      <c r="F27" s="434">
        <f>+F29-F26</f>
        <v>0.39936896767142849</v>
      </c>
      <c r="G27" s="434">
        <f>+G29-G26</f>
        <v>0.29784421520952375</v>
      </c>
      <c r="H27" s="434">
        <f>+H29-H26</f>
        <v>0.31936018124285726</v>
      </c>
      <c r="I27" s="435"/>
      <c r="J27" s="29">
        <f t="shared" si="0"/>
        <v>-6.953334088571439E-2</v>
      </c>
      <c r="K27" s="29">
        <f t="shared" si="0"/>
        <v>-1.2543136028571489E-2</v>
      </c>
      <c r="L27" s="29">
        <f t="shared" si="0"/>
        <v>-0.10152475246190473</v>
      </c>
      <c r="M27" s="29">
        <f t="shared" si="0"/>
        <v>2.15159660333335E-2</v>
      </c>
      <c r="O27" s="194"/>
      <c r="P27" s="194"/>
      <c r="AB27" s="194"/>
      <c r="AC27" s="194"/>
    </row>
    <row r="28" spans="2:29" s="149" customFormat="1" ht="12.75" x14ac:dyDescent="0.2">
      <c r="C28" s="153" t="s">
        <v>309</v>
      </c>
      <c r="D28" s="436">
        <f>+D30-D29</f>
        <v>0.70111268349999989</v>
      </c>
      <c r="E28" s="436">
        <f>+E30-E29</f>
        <v>0.69579301680000016</v>
      </c>
      <c r="F28" s="436">
        <f>+F30-F29</f>
        <v>0.72824942810000004</v>
      </c>
      <c r="G28" s="436">
        <f>+G30-G29</f>
        <v>0.71815988999999991</v>
      </c>
      <c r="H28" s="436">
        <f>+H30-H29</f>
        <v>0.74649166579999982</v>
      </c>
      <c r="I28" s="437"/>
      <c r="J28" s="438">
        <f t="shared" si="0"/>
        <v>-5.3196666999997255E-3</v>
      </c>
      <c r="K28" s="438">
        <f t="shared" si="0"/>
        <v>3.2456411299999877E-2</v>
      </c>
      <c r="L28" s="438">
        <f t="shared" si="0"/>
        <v>-1.0089538100000128E-2</v>
      </c>
      <c r="M28" s="438">
        <f t="shared" si="0"/>
        <v>2.8331775799999903E-2</v>
      </c>
      <c r="O28" s="194"/>
      <c r="P28" s="194"/>
      <c r="AB28" s="194"/>
      <c r="AC28" s="194"/>
    </row>
    <row r="29" spans="2:29" s="149" customFormat="1" ht="12.75" x14ac:dyDescent="0.2">
      <c r="C29" s="144" t="s">
        <v>306</v>
      </c>
      <c r="D29" s="434">
        <v>1.7271865513</v>
      </c>
      <c r="E29" s="434">
        <v>1.4534056101999999</v>
      </c>
      <c r="F29" s="434">
        <v>1.6886712450999999</v>
      </c>
      <c r="G29" s="434">
        <v>2.0699737089000001</v>
      </c>
      <c r="H29" s="434">
        <v>2.1065802076</v>
      </c>
      <c r="I29" s="435"/>
      <c r="J29" s="29">
        <f t="shared" ref="J29:M30" si="1">E29-D29</f>
        <v>-0.27378094110000006</v>
      </c>
      <c r="K29" s="29">
        <f t="shared" si="1"/>
        <v>0.23526563489999996</v>
      </c>
      <c r="L29" s="29">
        <f t="shared" si="1"/>
        <v>0.38130246380000021</v>
      </c>
      <c r="M29" s="29">
        <f t="shared" si="1"/>
        <v>3.6606498699999879E-2</v>
      </c>
      <c r="O29" s="194"/>
      <c r="P29" s="194"/>
      <c r="AB29" s="194"/>
      <c r="AC29" s="194"/>
    </row>
    <row r="30" spans="2:29" s="149" customFormat="1" ht="12.75" x14ac:dyDescent="0.2">
      <c r="C30" s="439" t="s">
        <v>303</v>
      </c>
      <c r="D30" s="436">
        <v>2.4282992347999999</v>
      </c>
      <c r="E30" s="436">
        <v>2.1491986270000001</v>
      </c>
      <c r="F30" s="436">
        <v>2.4169206731999999</v>
      </c>
      <c r="G30" s="436">
        <v>2.7881335989</v>
      </c>
      <c r="H30" s="436">
        <v>2.8530718733999998</v>
      </c>
      <c r="I30" s="440"/>
      <c r="J30" s="67">
        <f t="shared" si="1"/>
        <v>-0.27910060779999979</v>
      </c>
      <c r="K30" s="67">
        <f t="shared" si="1"/>
        <v>0.26772204619999984</v>
      </c>
      <c r="L30" s="67">
        <f t="shared" si="1"/>
        <v>0.37121292570000008</v>
      </c>
      <c r="M30" s="67">
        <f t="shared" si="1"/>
        <v>6.4938274499999782E-2</v>
      </c>
      <c r="O30" s="194"/>
      <c r="P30" s="194"/>
      <c r="AB30" s="194"/>
      <c r="AC30" s="194"/>
    </row>
    <row r="31" spans="2:29" s="149" customFormat="1" ht="12.7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-0.27910060779999979</v>
      </c>
      <c r="K31" s="29">
        <f>+SUM(K26:K28)</f>
        <v>0.26772204619999984</v>
      </c>
      <c r="L31" s="29">
        <f>+SUM(L26:L28)</f>
        <v>0.37121292570000008</v>
      </c>
      <c r="M31" s="29">
        <f>+SUM(M26:M28)</f>
        <v>6.4938274499999782E-2</v>
      </c>
      <c r="O31" s="194"/>
      <c r="P31" s="194"/>
      <c r="AB31" s="194"/>
      <c r="AC31" s="194"/>
    </row>
    <row r="32" spans="2:29" x14ac:dyDescent="0.25">
      <c r="B32" s="370" t="s">
        <v>549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41" customFormat="1" ht="12.75" x14ac:dyDescent="0.2">
      <c r="D35" s="441" t="s">
        <v>535</v>
      </c>
      <c r="E35" s="441" t="s">
        <v>539</v>
      </c>
      <c r="F35" s="441" t="s">
        <v>487</v>
      </c>
      <c r="G35" s="441" t="s">
        <v>498</v>
      </c>
      <c r="I35" s="442" t="s">
        <v>536</v>
      </c>
      <c r="J35" s="441" t="s">
        <v>538</v>
      </c>
      <c r="K35" s="441" t="s">
        <v>537</v>
      </c>
      <c r="L35" s="441" t="s">
        <v>498</v>
      </c>
      <c r="O35" s="443"/>
      <c r="P35" s="443"/>
      <c r="AB35" s="443"/>
      <c r="AC35" s="443"/>
    </row>
    <row r="36" spans="2:29" s="149" customFormat="1" ht="12.75" x14ac:dyDescent="0.2">
      <c r="B36" s="149">
        <f t="shared" ref="B36:B87" si="2">YEAR(C36)</f>
        <v>2015</v>
      </c>
      <c r="C36" s="450">
        <v>42005</v>
      </c>
      <c r="D36" s="451">
        <v>2.1157499999999998</v>
      </c>
      <c r="E36" s="143" t="e">
        <v>#N/A</v>
      </c>
      <c r="F36" s="452"/>
      <c r="G36" s="452">
        <v>2.1157499999999998</v>
      </c>
      <c r="H36" s="453"/>
      <c r="I36" s="451">
        <v>1.137142857142857</v>
      </c>
      <c r="J36" s="143" t="e">
        <v>#N/A</v>
      </c>
      <c r="K36" s="452"/>
      <c r="L36" s="452">
        <v>1.137142857142857</v>
      </c>
      <c r="M36" s="453"/>
      <c r="O36" s="194"/>
      <c r="P36" s="194"/>
      <c r="AB36" s="194"/>
      <c r="AC36" s="194"/>
    </row>
    <row r="37" spans="2:29" s="149" customFormat="1" ht="12.75" x14ac:dyDescent="0.2">
      <c r="B37" s="149">
        <f t="shared" si="2"/>
        <v>2015</v>
      </c>
      <c r="C37" s="450">
        <v>42036</v>
      </c>
      <c r="D37" s="451">
        <v>2.2162500000000001</v>
      </c>
      <c r="E37" s="143" t="e">
        <v>#N/A</v>
      </c>
      <c r="F37" s="452">
        <f t="shared" ref="F37:F46" si="3">AVERAGEIF($B$36:$B$95,B37,$G$36:$G$95)</f>
        <v>2.422075</v>
      </c>
      <c r="G37" s="452">
        <v>2.2162500000000001</v>
      </c>
      <c r="H37" s="453"/>
      <c r="I37" s="451">
        <v>1.3832380952380952</v>
      </c>
      <c r="J37" s="143" t="e">
        <v>#N/A</v>
      </c>
      <c r="K37" s="452">
        <f t="shared" ref="K37:K46" si="4">AVERAGEIF($B$36:$B$95,B37,$L$36:$L$95)</f>
        <v>1.2464682539682539</v>
      </c>
      <c r="L37" s="452">
        <v>1.3832380952380952</v>
      </c>
      <c r="M37" s="453"/>
      <c r="O37" s="194"/>
      <c r="P37" s="194"/>
      <c r="AB37" s="194"/>
      <c r="AC37" s="194"/>
    </row>
    <row r="38" spans="2:29" s="149" customFormat="1" ht="12.75" x14ac:dyDescent="0.2">
      <c r="B38" s="149">
        <f t="shared" si="2"/>
        <v>2015</v>
      </c>
      <c r="C38" s="450">
        <v>42064</v>
      </c>
      <c r="D38" s="451">
        <v>2.4636</v>
      </c>
      <c r="E38" s="143" t="e">
        <v>#N/A</v>
      </c>
      <c r="F38" s="452">
        <f t="shared" si="3"/>
        <v>2.422075</v>
      </c>
      <c r="G38" s="452">
        <v>2.4636</v>
      </c>
      <c r="H38" s="453"/>
      <c r="I38" s="451">
        <v>1.3305952380952379</v>
      </c>
      <c r="J38" s="143" t="e">
        <v>#N/A</v>
      </c>
      <c r="K38" s="452">
        <f t="shared" si="4"/>
        <v>1.2464682539682539</v>
      </c>
      <c r="L38" s="452">
        <v>1.3305952380952379</v>
      </c>
      <c r="M38" s="453"/>
      <c r="O38" s="194"/>
      <c r="P38" s="194"/>
      <c r="AB38" s="194"/>
      <c r="AC38" s="194"/>
    </row>
    <row r="39" spans="2:29" s="149" customFormat="1" ht="12.75" x14ac:dyDescent="0.2">
      <c r="B39" s="149">
        <f t="shared" si="2"/>
        <v>2015</v>
      </c>
      <c r="C39" s="450">
        <v>42095</v>
      </c>
      <c r="D39" s="451">
        <v>2.4689999999999999</v>
      </c>
      <c r="E39" s="143" t="e">
        <v>#N/A</v>
      </c>
      <c r="F39" s="452">
        <f t="shared" si="3"/>
        <v>2.422075</v>
      </c>
      <c r="G39" s="452">
        <v>2.4689999999999999</v>
      </c>
      <c r="H39" s="453"/>
      <c r="I39" s="451">
        <v>1.4172380952380952</v>
      </c>
      <c r="J39" s="143" t="e">
        <v>#N/A</v>
      </c>
      <c r="K39" s="452">
        <f t="shared" si="4"/>
        <v>1.2464682539682539</v>
      </c>
      <c r="L39" s="452">
        <v>1.4172380952380952</v>
      </c>
      <c r="M39" s="453"/>
      <c r="O39" s="194"/>
      <c r="P39" s="194"/>
      <c r="AB39" s="194"/>
      <c r="AC39" s="194"/>
    </row>
    <row r="40" spans="2:29" s="149" customFormat="1" ht="12.75" x14ac:dyDescent="0.2">
      <c r="B40" s="149">
        <f t="shared" si="2"/>
        <v>2015</v>
      </c>
      <c r="C40" s="450">
        <v>42125</v>
      </c>
      <c r="D40" s="451">
        <v>2.7182499999999998</v>
      </c>
      <c r="E40" s="143" t="e">
        <v>#N/A</v>
      </c>
      <c r="F40" s="452">
        <f t="shared" si="3"/>
        <v>2.422075</v>
      </c>
      <c r="G40" s="452">
        <v>2.7182499999999998</v>
      </c>
      <c r="H40" s="453"/>
      <c r="I40" s="451">
        <v>1.5255952380952382</v>
      </c>
      <c r="J40" s="143" t="e">
        <v>#N/A</v>
      </c>
      <c r="K40" s="452">
        <f t="shared" si="4"/>
        <v>1.2464682539682539</v>
      </c>
      <c r="L40" s="452">
        <v>1.5255952380952382</v>
      </c>
      <c r="M40" s="453"/>
      <c r="O40" s="194"/>
      <c r="P40" s="194"/>
      <c r="AB40" s="194"/>
      <c r="AC40" s="194"/>
    </row>
    <row r="41" spans="2:29" s="149" customFormat="1" ht="12.75" x14ac:dyDescent="0.2">
      <c r="B41" s="149">
        <f t="shared" si="2"/>
        <v>2015</v>
      </c>
      <c r="C41" s="450">
        <v>42156</v>
      </c>
      <c r="D41" s="451">
        <v>2.8016000000000001</v>
      </c>
      <c r="E41" s="143" t="e">
        <v>#N/A</v>
      </c>
      <c r="F41" s="452">
        <f t="shared" si="3"/>
        <v>2.422075</v>
      </c>
      <c r="G41" s="452">
        <v>2.8016000000000001</v>
      </c>
      <c r="H41" s="453"/>
      <c r="I41" s="451">
        <v>1.4637619047619048</v>
      </c>
      <c r="J41" s="143" t="e">
        <v>#N/A</v>
      </c>
      <c r="K41" s="452">
        <f t="shared" si="4"/>
        <v>1.2464682539682539</v>
      </c>
      <c r="L41" s="452">
        <v>1.4637619047619048</v>
      </c>
      <c r="M41" s="453"/>
      <c r="O41" s="194"/>
      <c r="P41" s="194"/>
      <c r="AB41" s="194"/>
      <c r="AC41" s="194"/>
    </row>
    <row r="42" spans="2:29" s="149" customFormat="1" ht="12.75" x14ac:dyDescent="0.2">
      <c r="B42" s="149">
        <f t="shared" si="2"/>
        <v>2015</v>
      </c>
      <c r="C42" s="450">
        <v>42186</v>
      </c>
      <c r="D42" s="451">
        <v>2.7935000000000003</v>
      </c>
      <c r="E42" s="143" t="e">
        <v>#N/A</v>
      </c>
      <c r="F42" s="452">
        <f t="shared" si="3"/>
        <v>2.422075</v>
      </c>
      <c r="G42" s="452">
        <v>2.7935000000000003</v>
      </c>
      <c r="H42" s="453"/>
      <c r="I42" s="451">
        <v>1.3466904761904761</v>
      </c>
      <c r="J42" s="143" t="e">
        <v>#N/A</v>
      </c>
      <c r="K42" s="452">
        <f t="shared" si="4"/>
        <v>1.2464682539682539</v>
      </c>
      <c r="L42" s="452">
        <v>1.3466904761904761</v>
      </c>
      <c r="M42" s="453"/>
      <c r="O42" s="194"/>
      <c r="P42" s="194"/>
      <c r="AB42" s="194"/>
      <c r="AC42" s="194"/>
    </row>
    <row r="43" spans="2:29" s="149" customFormat="1" ht="12.75" x14ac:dyDescent="0.2">
      <c r="B43" s="149">
        <f t="shared" si="2"/>
        <v>2015</v>
      </c>
      <c r="C43" s="450">
        <v>42217</v>
      </c>
      <c r="D43" s="451">
        <v>2.6362000000000001</v>
      </c>
      <c r="E43" s="143" t="e">
        <v>#N/A</v>
      </c>
      <c r="F43" s="452">
        <f t="shared" si="3"/>
        <v>2.422075</v>
      </c>
      <c r="G43" s="452">
        <v>2.6362000000000001</v>
      </c>
      <c r="H43" s="453"/>
      <c r="I43" s="451">
        <v>1.1074999999999999</v>
      </c>
      <c r="J43" s="143" t="e">
        <v>#N/A</v>
      </c>
      <c r="K43" s="452">
        <f t="shared" si="4"/>
        <v>1.2464682539682539</v>
      </c>
      <c r="L43" s="452">
        <v>1.1074999999999999</v>
      </c>
      <c r="M43" s="453"/>
      <c r="O43" s="194"/>
      <c r="P43" s="194"/>
      <c r="AB43" s="194"/>
      <c r="AC43" s="194"/>
    </row>
    <row r="44" spans="2:29" s="149" customFormat="1" ht="12.75" x14ac:dyDescent="0.2">
      <c r="B44" s="149">
        <f t="shared" si="2"/>
        <v>2015</v>
      </c>
      <c r="C44" s="450">
        <v>42248</v>
      </c>
      <c r="D44" s="451">
        <v>2.3652500000000001</v>
      </c>
      <c r="E44" s="143" t="e">
        <v>#N/A</v>
      </c>
      <c r="F44" s="452">
        <f t="shared" si="3"/>
        <v>2.422075</v>
      </c>
      <c r="G44" s="452">
        <v>2.3652500000000001</v>
      </c>
      <c r="H44" s="453"/>
      <c r="I44" s="451">
        <v>1.1338809523809523</v>
      </c>
      <c r="J44" s="143" t="e">
        <v>#N/A</v>
      </c>
      <c r="K44" s="452">
        <f t="shared" si="4"/>
        <v>1.2464682539682539</v>
      </c>
      <c r="L44" s="452">
        <v>1.1338809523809523</v>
      </c>
      <c r="M44" s="453"/>
      <c r="O44" s="194"/>
      <c r="P44" s="194"/>
      <c r="AB44" s="194"/>
      <c r="AC44" s="194"/>
    </row>
    <row r="45" spans="2:29" s="149" customFormat="1" ht="12.75" x14ac:dyDescent="0.2">
      <c r="B45" s="149">
        <f t="shared" si="2"/>
        <v>2015</v>
      </c>
      <c r="C45" s="450">
        <v>42278</v>
      </c>
      <c r="D45" s="451">
        <v>2.29</v>
      </c>
      <c r="E45" s="143" t="e">
        <v>#N/A</v>
      </c>
      <c r="F45" s="452">
        <f t="shared" si="3"/>
        <v>2.422075</v>
      </c>
      <c r="G45" s="452">
        <v>2.29</v>
      </c>
      <c r="H45" s="453"/>
      <c r="I45" s="451">
        <v>1.1530952380952382</v>
      </c>
      <c r="J45" s="143" t="e">
        <v>#N/A</v>
      </c>
      <c r="K45" s="452">
        <f t="shared" si="4"/>
        <v>1.2464682539682539</v>
      </c>
      <c r="L45" s="452">
        <v>1.1530952380952382</v>
      </c>
      <c r="M45" s="453"/>
      <c r="O45" s="194"/>
      <c r="P45" s="194"/>
      <c r="AB45" s="194"/>
      <c r="AC45" s="194"/>
    </row>
    <row r="46" spans="2:29" s="149" customFormat="1" ht="12.75" x14ac:dyDescent="0.2">
      <c r="B46" s="149">
        <f t="shared" si="2"/>
        <v>2015</v>
      </c>
      <c r="C46" s="450">
        <v>42309</v>
      </c>
      <c r="D46" s="451">
        <v>2.1579999999999999</v>
      </c>
      <c r="E46" s="143" t="e">
        <v>#N/A</v>
      </c>
      <c r="F46" s="452">
        <f t="shared" si="3"/>
        <v>2.422075</v>
      </c>
      <c r="G46" s="452">
        <v>2.1579999999999999</v>
      </c>
      <c r="H46" s="453"/>
      <c r="I46" s="451">
        <v>1.054</v>
      </c>
      <c r="J46" s="143" t="e">
        <v>#N/A</v>
      </c>
      <c r="K46" s="452">
        <f t="shared" si="4"/>
        <v>1.2464682539682539</v>
      </c>
      <c r="L46" s="452">
        <v>1.054</v>
      </c>
      <c r="M46" s="453"/>
      <c r="O46" s="194"/>
      <c r="P46" s="194"/>
      <c r="AB46" s="194"/>
      <c r="AC46" s="194"/>
    </row>
    <row r="47" spans="2:29" s="149" customFormat="1" ht="12.75" x14ac:dyDescent="0.2">
      <c r="B47" s="149">
        <f t="shared" si="2"/>
        <v>2015</v>
      </c>
      <c r="C47" s="450">
        <v>42339</v>
      </c>
      <c r="D47" s="451">
        <v>2.0375000000000001</v>
      </c>
      <c r="E47" s="143" t="e">
        <v>#N/A</v>
      </c>
      <c r="F47" s="452"/>
      <c r="G47" s="452">
        <v>2.0375000000000001</v>
      </c>
      <c r="H47" s="453"/>
      <c r="I47" s="451">
        <v>0.90488095238095245</v>
      </c>
      <c r="J47" s="143" t="e">
        <v>#N/A</v>
      </c>
      <c r="K47" s="452"/>
      <c r="L47" s="452">
        <v>0.90488095238095245</v>
      </c>
      <c r="M47" s="453"/>
      <c r="O47" s="194"/>
      <c r="P47" s="194"/>
      <c r="AB47" s="194"/>
      <c r="AC47" s="194"/>
    </row>
    <row r="48" spans="2:29" s="149" customFormat="1" ht="12.75" x14ac:dyDescent="0.2">
      <c r="B48" s="149">
        <f t="shared" si="2"/>
        <v>2016</v>
      </c>
      <c r="C48" s="450">
        <v>42370</v>
      </c>
      <c r="D48" s="451">
        <v>1.9484999999999999</v>
      </c>
      <c r="E48" s="143" t="e">
        <v>#N/A</v>
      </c>
      <c r="F48" s="452"/>
      <c r="G48" s="452">
        <v>1.9484999999999999</v>
      </c>
      <c r="H48" s="453"/>
      <c r="I48" s="451">
        <v>0.73095238095238091</v>
      </c>
      <c r="J48" s="143" t="e">
        <v>#N/A</v>
      </c>
      <c r="K48" s="452"/>
      <c r="L48" s="452">
        <v>0.73095238095238091</v>
      </c>
      <c r="M48" s="453"/>
      <c r="O48" s="194"/>
      <c r="P48" s="194"/>
      <c r="AB48" s="194"/>
      <c r="AC48" s="194"/>
    </row>
    <row r="49" spans="2:29" s="149" customFormat="1" ht="12.75" x14ac:dyDescent="0.2">
      <c r="B49" s="149">
        <f t="shared" si="2"/>
        <v>2016</v>
      </c>
      <c r="C49" s="450">
        <v>42401</v>
      </c>
      <c r="D49" s="451">
        <v>1.7636000000000001</v>
      </c>
      <c r="E49" s="143" t="e">
        <v>#N/A</v>
      </c>
      <c r="F49" s="452">
        <f t="shared" ref="F49" si="5">AVERAGEIF($B$36:$B$95,B49,$G$36:$G$95)</f>
        <v>2.1456291666666663</v>
      </c>
      <c r="G49" s="452">
        <v>1.7636000000000001</v>
      </c>
      <c r="H49" s="453"/>
      <c r="I49" s="451">
        <v>0.76623809523809527</v>
      </c>
      <c r="J49" s="143" t="e">
        <v>#N/A</v>
      </c>
      <c r="K49" s="452">
        <f t="shared" ref="K49" si="6">AVERAGEIF($B$36:$B$95,B49,$L$36:$L$95)</f>
        <v>1.0368492063492065</v>
      </c>
      <c r="L49" s="452">
        <v>0.76623809523809527</v>
      </c>
      <c r="M49" s="453"/>
      <c r="O49" s="194"/>
      <c r="P49" s="194"/>
      <c r="AB49" s="194"/>
      <c r="AC49" s="194"/>
    </row>
    <row r="50" spans="2:29" s="149" customFormat="1" ht="12.75" x14ac:dyDescent="0.2">
      <c r="B50" s="149">
        <f t="shared" si="2"/>
        <v>2016</v>
      </c>
      <c r="C50" s="450">
        <v>42430</v>
      </c>
      <c r="D50" s="451">
        <v>1.96875</v>
      </c>
      <c r="E50" s="143" t="e">
        <v>#N/A</v>
      </c>
      <c r="F50" s="452">
        <f t="shared" ref="F50:F58" si="7">AVERAGEIF($B$36:$B$95,B50,$G$36:$G$95)</f>
        <v>2.1456291666666663</v>
      </c>
      <c r="G50" s="452">
        <v>1.96875</v>
      </c>
      <c r="H50" s="453"/>
      <c r="I50" s="451">
        <v>0.90976190476190477</v>
      </c>
      <c r="J50" s="143" t="e">
        <v>#N/A</v>
      </c>
      <c r="K50" s="452">
        <f t="shared" ref="K50:K58" si="8">AVERAGEIF($B$36:$B$95,B50,$L$36:$L$95)</f>
        <v>1.0368492063492065</v>
      </c>
      <c r="L50" s="452">
        <v>0.90976190476190477</v>
      </c>
      <c r="M50" s="453"/>
      <c r="O50" s="194"/>
      <c r="P50" s="194"/>
      <c r="AB50" s="194"/>
      <c r="AC50" s="194"/>
    </row>
    <row r="51" spans="2:29" s="149" customFormat="1" ht="12.75" x14ac:dyDescent="0.2">
      <c r="B51" s="149">
        <f t="shared" si="2"/>
        <v>2016</v>
      </c>
      <c r="C51" s="450">
        <v>42461</v>
      </c>
      <c r="D51" s="451">
        <v>2.1127500000000001</v>
      </c>
      <c r="E51" s="143" t="e">
        <v>#N/A</v>
      </c>
      <c r="F51" s="452">
        <f t="shared" si="7"/>
        <v>2.1456291666666663</v>
      </c>
      <c r="G51" s="452">
        <v>2.1127500000000001</v>
      </c>
      <c r="H51" s="453"/>
      <c r="I51" s="451">
        <v>0.99007142857142849</v>
      </c>
      <c r="J51" s="143" t="e">
        <v>#N/A</v>
      </c>
      <c r="K51" s="452">
        <f t="shared" si="8"/>
        <v>1.0368492063492065</v>
      </c>
      <c r="L51" s="452">
        <v>0.99007142857142849</v>
      </c>
      <c r="M51" s="453"/>
      <c r="O51" s="194"/>
      <c r="P51" s="194"/>
      <c r="AB51" s="194"/>
      <c r="AC51" s="194"/>
    </row>
    <row r="52" spans="2:29" s="149" customFormat="1" ht="12.75" x14ac:dyDescent="0.2">
      <c r="B52" s="149">
        <f t="shared" si="2"/>
        <v>2016</v>
      </c>
      <c r="C52" s="450">
        <v>42491</v>
      </c>
      <c r="D52" s="451">
        <v>2.2681999999999998</v>
      </c>
      <c r="E52" s="143" t="e">
        <v>#N/A</v>
      </c>
      <c r="F52" s="452">
        <f t="shared" si="7"/>
        <v>2.1456291666666663</v>
      </c>
      <c r="G52" s="452">
        <v>2.2681999999999998</v>
      </c>
      <c r="H52" s="453"/>
      <c r="I52" s="451">
        <v>1.1129047619047618</v>
      </c>
      <c r="J52" s="143" t="e">
        <v>#N/A</v>
      </c>
      <c r="K52" s="452">
        <f t="shared" si="8"/>
        <v>1.0368492063492065</v>
      </c>
      <c r="L52" s="452">
        <v>1.1129047619047618</v>
      </c>
      <c r="M52" s="453"/>
      <c r="O52" s="194"/>
      <c r="P52" s="194"/>
      <c r="AB52" s="194"/>
      <c r="AC52" s="194"/>
    </row>
    <row r="53" spans="2:29" s="149" customFormat="1" ht="12.75" x14ac:dyDescent="0.2">
      <c r="B53" s="149">
        <f t="shared" si="2"/>
        <v>2016</v>
      </c>
      <c r="C53" s="450">
        <v>42522</v>
      </c>
      <c r="D53" s="451">
        <v>2.3654999999999999</v>
      </c>
      <c r="E53" s="143" t="e">
        <v>#N/A</v>
      </c>
      <c r="F53" s="452">
        <f t="shared" si="7"/>
        <v>2.1456291666666663</v>
      </c>
      <c r="G53" s="452">
        <v>2.3654999999999999</v>
      </c>
      <c r="H53" s="453"/>
      <c r="I53" s="451">
        <v>1.1487380952380952</v>
      </c>
      <c r="J53" s="143" t="e">
        <v>#N/A</v>
      </c>
      <c r="K53" s="452">
        <f t="shared" si="8"/>
        <v>1.0368492063492065</v>
      </c>
      <c r="L53" s="452">
        <v>1.1487380952380952</v>
      </c>
      <c r="M53" s="453"/>
      <c r="O53" s="194"/>
      <c r="P53" s="194"/>
      <c r="AB53" s="194"/>
      <c r="AC53" s="194"/>
    </row>
    <row r="54" spans="2:29" s="149" customFormat="1" ht="12.75" x14ac:dyDescent="0.2">
      <c r="B54" s="149">
        <f t="shared" si="2"/>
        <v>2016</v>
      </c>
      <c r="C54" s="450">
        <v>42552</v>
      </c>
      <c r="D54" s="451">
        <v>2.2389999999999999</v>
      </c>
      <c r="E54" s="143" t="e">
        <v>#N/A</v>
      </c>
      <c r="F54" s="452">
        <f t="shared" si="7"/>
        <v>2.1456291666666663</v>
      </c>
      <c r="G54" s="452">
        <v>2.2389999999999999</v>
      </c>
      <c r="H54" s="453"/>
      <c r="I54" s="451">
        <v>1.0702857142857143</v>
      </c>
      <c r="J54" s="143" t="e">
        <v>#N/A</v>
      </c>
      <c r="K54" s="452">
        <f t="shared" si="8"/>
        <v>1.0368492063492065</v>
      </c>
      <c r="L54" s="452">
        <v>1.0702857142857143</v>
      </c>
      <c r="M54" s="453"/>
      <c r="O54" s="194"/>
      <c r="P54" s="194"/>
      <c r="AB54" s="194"/>
      <c r="AC54" s="194"/>
    </row>
    <row r="55" spans="2:29" s="149" customFormat="1" ht="12.75" x14ac:dyDescent="0.2">
      <c r="B55" s="149">
        <f t="shared" si="2"/>
        <v>2016</v>
      </c>
      <c r="C55" s="450">
        <v>42583</v>
      </c>
      <c r="D55" s="451">
        <v>2.1776</v>
      </c>
      <c r="E55" s="143" t="e">
        <v>#N/A</v>
      </c>
      <c r="F55" s="452">
        <f t="shared" si="7"/>
        <v>2.1456291666666663</v>
      </c>
      <c r="G55" s="452">
        <v>2.1776</v>
      </c>
      <c r="H55" s="453"/>
      <c r="I55" s="451">
        <v>1.0915000000000001</v>
      </c>
      <c r="J55" s="143" t="e">
        <v>#N/A</v>
      </c>
      <c r="K55" s="452">
        <f t="shared" si="8"/>
        <v>1.0368492063492065</v>
      </c>
      <c r="L55" s="452">
        <v>1.0915000000000001</v>
      </c>
      <c r="M55" s="453"/>
      <c r="O55" s="194"/>
      <c r="P55" s="194"/>
      <c r="AB55" s="194"/>
      <c r="AC55" s="194"/>
    </row>
    <row r="56" spans="2:29" s="149" customFormat="1" ht="12.75" x14ac:dyDescent="0.2">
      <c r="B56" s="149">
        <f t="shared" si="2"/>
        <v>2016</v>
      </c>
      <c r="C56" s="450">
        <v>42614</v>
      </c>
      <c r="D56" s="451">
        <v>2.2185000000000001</v>
      </c>
      <c r="E56" s="143" t="e">
        <v>#N/A</v>
      </c>
      <c r="F56" s="452">
        <f t="shared" si="7"/>
        <v>2.1456291666666663</v>
      </c>
      <c r="G56" s="452">
        <v>2.2185000000000001</v>
      </c>
      <c r="H56" s="453"/>
      <c r="I56" s="451">
        <v>1.1087619047619046</v>
      </c>
      <c r="J56" s="143" t="e">
        <v>#N/A</v>
      </c>
      <c r="K56" s="452">
        <f t="shared" si="8"/>
        <v>1.0368492063492065</v>
      </c>
      <c r="L56" s="452">
        <v>1.1087619047619046</v>
      </c>
      <c r="M56" s="453"/>
      <c r="O56" s="194"/>
      <c r="P56" s="194"/>
      <c r="AB56" s="194"/>
      <c r="AC56" s="194"/>
    </row>
    <row r="57" spans="2:29" s="149" customFormat="1" ht="12.75" x14ac:dyDescent="0.2">
      <c r="B57" s="149">
        <f t="shared" si="2"/>
        <v>2016</v>
      </c>
      <c r="C57" s="450">
        <v>42644</v>
      </c>
      <c r="D57" s="451">
        <v>2.2494000000000001</v>
      </c>
      <c r="E57" s="143" t="e">
        <v>#N/A</v>
      </c>
      <c r="F57" s="452">
        <f t="shared" si="7"/>
        <v>2.1456291666666663</v>
      </c>
      <c r="G57" s="452">
        <v>2.2494000000000001</v>
      </c>
      <c r="H57" s="453"/>
      <c r="I57" s="451">
        <v>1.179095238095238</v>
      </c>
      <c r="J57" s="143" t="e">
        <v>#N/A</v>
      </c>
      <c r="K57" s="452">
        <f t="shared" si="8"/>
        <v>1.0368492063492065</v>
      </c>
      <c r="L57" s="452">
        <v>1.179095238095238</v>
      </c>
      <c r="M57" s="453"/>
      <c r="O57" s="194"/>
      <c r="P57" s="194"/>
      <c r="AB57" s="194"/>
      <c r="AC57" s="194"/>
    </row>
    <row r="58" spans="2:29" s="149" customFormat="1" ht="12.75" x14ac:dyDescent="0.2">
      <c r="B58" s="149">
        <f t="shared" si="2"/>
        <v>2016</v>
      </c>
      <c r="C58" s="450">
        <v>42675</v>
      </c>
      <c r="D58" s="451">
        <v>2.1815000000000002</v>
      </c>
      <c r="E58" s="143" t="e">
        <v>#N/A</v>
      </c>
      <c r="F58" s="452">
        <f t="shared" si="7"/>
        <v>2.1456291666666663</v>
      </c>
      <c r="G58" s="452">
        <v>2.1815000000000002</v>
      </c>
      <c r="H58" s="453"/>
      <c r="I58" s="451">
        <v>1.0650952380952381</v>
      </c>
      <c r="J58" s="143" t="e">
        <v>#N/A</v>
      </c>
      <c r="K58" s="452">
        <f t="shared" si="8"/>
        <v>1.0368492063492065</v>
      </c>
      <c r="L58" s="452">
        <v>1.0650952380952381</v>
      </c>
      <c r="M58" s="453"/>
      <c r="O58" s="194"/>
      <c r="P58" s="194"/>
      <c r="AB58" s="194"/>
      <c r="AC58" s="194"/>
    </row>
    <row r="59" spans="2:29" s="149" customFormat="1" ht="12.75" x14ac:dyDescent="0.2">
      <c r="B59" s="149">
        <f t="shared" si="2"/>
        <v>2016</v>
      </c>
      <c r="C59" s="450">
        <v>42705</v>
      </c>
      <c r="D59" s="451">
        <v>2.2542500000000003</v>
      </c>
      <c r="E59" s="143" t="e">
        <v>#N/A</v>
      </c>
      <c r="F59" s="452"/>
      <c r="G59" s="452">
        <v>2.2542500000000003</v>
      </c>
      <c r="H59" s="453"/>
      <c r="I59" s="451">
        <v>1.2687857142857144</v>
      </c>
      <c r="J59" s="143" t="e">
        <v>#N/A</v>
      </c>
      <c r="K59" s="452"/>
      <c r="L59" s="452">
        <v>1.2687857142857144</v>
      </c>
      <c r="M59" s="453"/>
      <c r="O59" s="194"/>
      <c r="P59" s="194"/>
      <c r="AB59" s="194"/>
      <c r="AC59" s="194"/>
    </row>
    <row r="60" spans="2:29" s="149" customFormat="1" ht="12.75" x14ac:dyDescent="0.2">
      <c r="B60" s="149">
        <f t="shared" si="2"/>
        <v>2017</v>
      </c>
      <c r="C60" s="450">
        <v>42736</v>
      </c>
      <c r="D60" s="451">
        <v>2.3490000000000002</v>
      </c>
      <c r="E60" s="143" t="e">
        <v>#N/A</v>
      </c>
      <c r="F60" s="452"/>
      <c r="G60" s="452">
        <v>2.3490000000000002</v>
      </c>
      <c r="H60" s="453"/>
      <c r="I60" s="451">
        <v>1.2994523809523808</v>
      </c>
      <c r="J60" s="143" t="e">
        <v>#N/A</v>
      </c>
      <c r="K60" s="452"/>
      <c r="L60" s="452">
        <v>1.2994523809523808</v>
      </c>
      <c r="M60" s="453"/>
      <c r="O60" s="194"/>
      <c r="P60" s="194"/>
      <c r="AB60" s="194"/>
      <c r="AC60" s="194"/>
    </row>
    <row r="61" spans="2:29" s="149" customFormat="1" ht="12.75" x14ac:dyDescent="0.2">
      <c r="B61" s="149">
        <f t="shared" si="2"/>
        <v>2017</v>
      </c>
      <c r="C61" s="450">
        <v>42767</v>
      </c>
      <c r="D61" s="451">
        <v>2.3040000000000003</v>
      </c>
      <c r="E61" s="143" t="e">
        <v>#N/A</v>
      </c>
      <c r="F61" s="452">
        <f t="shared" ref="F61" si="9">AVERAGEIF($B$36:$B$95,B61,$G$36:$G$95)</f>
        <v>2.4169750000000003</v>
      </c>
      <c r="G61" s="452">
        <v>2.3040000000000003</v>
      </c>
      <c r="H61" s="453"/>
      <c r="I61" s="451">
        <v>1.3064285714285713</v>
      </c>
      <c r="J61" s="143" t="e">
        <v>#N/A</v>
      </c>
      <c r="K61" s="452">
        <f t="shared" ref="K61" si="10">AVERAGEIF($B$36:$B$95,B61,$L$36:$L$95)</f>
        <v>1.2916091269841272</v>
      </c>
      <c r="L61" s="452">
        <v>1.3064285714285713</v>
      </c>
      <c r="M61" s="453"/>
      <c r="O61" s="194"/>
      <c r="P61" s="194"/>
      <c r="AB61" s="194"/>
      <c r="AC61" s="194"/>
    </row>
    <row r="62" spans="2:29" s="149" customFormat="1" ht="12.75" x14ac:dyDescent="0.2">
      <c r="B62" s="149">
        <f t="shared" si="2"/>
        <v>2017</v>
      </c>
      <c r="C62" s="450">
        <v>42795</v>
      </c>
      <c r="D62" s="451">
        <v>2.3250000000000002</v>
      </c>
      <c r="E62" s="143" t="e">
        <v>#N/A</v>
      </c>
      <c r="F62" s="452">
        <f t="shared" ref="F62:F70" si="11">AVERAGEIF($B$36:$B$95,B62,$G$36:$G$95)</f>
        <v>2.4169750000000003</v>
      </c>
      <c r="G62" s="452">
        <v>2.3250000000000002</v>
      </c>
      <c r="H62" s="453"/>
      <c r="I62" s="451">
        <v>1.2283095238095239</v>
      </c>
      <c r="J62" s="143" t="e">
        <v>#N/A</v>
      </c>
      <c r="K62" s="452">
        <f t="shared" ref="K62:K70" si="12">AVERAGEIF($B$36:$B$95,B62,$L$36:$L$95)</f>
        <v>1.2916091269841272</v>
      </c>
      <c r="L62" s="452">
        <v>1.2283095238095239</v>
      </c>
      <c r="M62" s="453"/>
      <c r="O62" s="194"/>
      <c r="P62" s="194"/>
      <c r="AB62" s="194"/>
      <c r="AC62" s="194"/>
    </row>
    <row r="63" spans="2:29" s="149" customFormat="1" ht="12.75" x14ac:dyDescent="0.2">
      <c r="B63" s="149">
        <f t="shared" si="2"/>
        <v>2017</v>
      </c>
      <c r="C63" s="450">
        <v>42826</v>
      </c>
      <c r="D63" s="451">
        <v>2.4172500000000001</v>
      </c>
      <c r="E63" s="143" t="e">
        <v>#N/A</v>
      </c>
      <c r="F63" s="454">
        <f t="shared" si="11"/>
        <v>2.4169750000000003</v>
      </c>
      <c r="G63" s="452">
        <v>2.4172500000000001</v>
      </c>
      <c r="H63" s="453"/>
      <c r="I63" s="451">
        <v>1.2454285714285713</v>
      </c>
      <c r="J63" s="143" t="e">
        <v>#N/A</v>
      </c>
      <c r="K63" s="452">
        <f t="shared" si="12"/>
        <v>1.2916091269841272</v>
      </c>
      <c r="L63" s="452">
        <v>1.2454285714285713</v>
      </c>
      <c r="M63" s="453"/>
      <c r="O63" s="194"/>
      <c r="P63" s="194"/>
      <c r="AB63" s="194"/>
      <c r="AC63" s="194"/>
    </row>
    <row r="64" spans="2:29" s="149" customFormat="1" ht="12.75" x14ac:dyDescent="0.2">
      <c r="B64" s="149">
        <f t="shared" si="2"/>
        <v>2017</v>
      </c>
      <c r="C64" s="450">
        <v>42856</v>
      </c>
      <c r="D64" s="451">
        <v>2.3914</v>
      </c>
      <c r="E64" s="143" t="e">
        <v>#N/A</v>
      </c>
      <c r="F64" s="454">
        <f t="shared" si="11"/>
        <v>2.4169750000000003</v>
      </c>
      <c r="G64" s="452">
        <v>2.3914</v>
      </c>
      <c r="H64" s="453"/>
      <c r="I64" s="451">
        <v>1.1982619047619048</v>
      </c>
      <c r="J64" s="143" t="e">
        <v>#N/A</v>
      </c>
      <c r="K64" s="452">
        <f t="shared" si="12"/>
        <v>1.2916091269841272</v>
      </c>
      <c r="L64" s="452">
        <v>1.1982619047619048</v>
      </c>
      <c r="M64" s="453"/>
      <c r="O64" s="194"/>
      <c r="P64" s="194"/>
      <c r="AB64" s="194"/>
      <c r="AC64" s="194"/>
    </row>
    <row r="65" spans="2:29" s="149" customFormat="1" ht="12.75" x14ac:dyDescent="0.2">
      <c r="B65" s="149">
        <f t="shared" si="2"/>
        <v>2017</v>
      </c>
      <c r="C65" s="450">
        <v>42887</v>
      </c>
      <c r="D65" s="451">
        <v>2.3465000000000003</v>
      </c>
      <c r="E65" s="143" t="e">
        <v>#N/A</v>
      </c>
      <c r="F65" s="454">
        <f t="shared" si="11"/>
        <v>2.4169750000000003</v>
      </c>
      <c r="G65" s="452">
        <v>2.3465000000000003</v>
      </c>
      <c r="H65" s="453"/>
      <c r="I65" s="451">
        <v>1.1040000000000001</v>
      </c>
      <c r="J65" s="143" t="e">
        <v>#N/A</v>
      </c>
      <c r="K65" s="452">
        <f t="shared" si="12"/>
        <v>1.2916091269841272</v>
      </c>
      <c r="L65" s="452">
        <v>1.1040000000000001</v>
      </c>
      <c r="M65" s="453"/>
      <c r="O65" s="194"/>
      <c r="P65" s="194"/>
      <c r="AB65" s="194"/>
      <c r="AC65" s="194"/>
    </row>
    <row r="66" spans="2:29" s="149" customFormat="1" ht="12.75" x14ac:dyDescent="0.2">
      <c r="B66" s="149">
        <f t="shared" si="2"/>
        <v>2017</v>
      </c>
      <c r="C66" s="450">
        <v>42917</v>
      </c>
      <c r="D66" s="451">
        <v>2.2997999999999998</v>
      </c>
      <c r="E66" s="143" t="e">
        <v>#N/A</v>
      </c>
      <c r="F66" s="454">
        <f t="shared" si="11"/>
        <v>2.4169750000000003</v>
      </c>
      <c r="G66" s="452">
        <v>2.2997999999999998</v>
      </c>
      <c r="H66" s="453"/>
      <c r="I66" s="451">
        <v>1.1542619047619047</v>
      </c>
      <c r="J66" s="143" t="e">
        <v>#N/A</v>
      </c>
      <c r="K66" s="452">
        <f t="shared" si="12"/>
        <v>1.2916091269841272</v>
      </c>
      <c r="L66" s="452">
        <v>1.1542619047619047</v>
      </c>
      <c r="M66" s="453"/>
      <c r="O66" s="194"/>
      <c r="P66" s="194"/>
      <c r="AB66" s="194"/>
      <c r="AC66" s="194"/>
    </row>
    <row r="67" spans="2:29" s="149" customFormat="1" ht="12.75" x14ac:dyDescent="0.2">
      <c r="B67" s="149">
        <f t="shared" si="2"/>
        <v>2017</v>
      </c>
      <c r="C67" s="450">
        <v>42948</v>
      </c>
      <c r="D67" s="451">
        <v>2.3802500000000002</v>
      </c>
      <c r="E67" s="143" t="e">
        <v>#N/A</v>
      </c>
      <c r="F67" s="454">
        <f t="shared" si="11"/>
        <v>2.4169750000000003</v>
      </c>
      <c r="G67" s="452">
        <v>2.3802500000000002</v>
      </c>
      <c r="H67" s="453"/>
      <c r="I67" s="451">
        <v>1.2310476190476192</v>
      </c>
      <c r="J67" s="143" t="e">
        <v>#N/A</v>
      </c>
      <c r="K67" s="452">
        <f t="shared" si="12"/>
        <v>1.2916091269841272</v>
      </c>
      <c r="L67" s="452">
        <v>1.2310476190476192</v>
      </c>
      <c r="M67" s="453"/>
      <c r="O67" s="194"/>
      <c r="P67" s="194"/>
      <c r="AB67" s="194"/>
      <c r="AC67" s="194"/>
    </row>
    <row r="68" spans="2:29" s="149" customFormat="1" ht="12.75" x14ac:dyDescent="0.2">
      <c r="B68" s="149">
        <f t="shared" si="2"/>
        <v>2017</v>
      </c>
      <c r="C68" s="450">
        <v>42979</v>
      </c>
      <c r="D68" s="451">
        <v>2.6452499999999999</v>
      </c>
      <c r="E68" s="143" t="e">
        <v>#N/A</v>
      </c>
      <c r="F68" s="454">
        <f t="shared" si="11"/>
        <v>2.4169750000000003</v>
      </c>
      <c r="G68" s="452">
        <v>2.6452499999999999</v>
      </c>
      <c r="H68" s="453"/>
      <c r="I68" s="451">
        <v>1.3369761904761905</v>
      </c>
      <c r="J68" s="143" t="e">
        <v>#N/A</v>
      </c>
      <c r="K68" s="452">
        <f t="shared" si="12"/>
        <v>1.2916091269841272</v>
      </c>
      <c r="L68" s="452">
        <v>1.3369761904761905</v>
      </c>
      <c r="M68" s="453"/>
      <c r="O68" s="194"/>
      <c r="P68" s="194"/>
      <c r="AB68" s="194"/>
      <c r="AC68" s="194"/>
    </row>
    <row r="69" spans="2:29" s="149" customFormat="1" ht="12.75" x14ac:dyDescent="0.2">
      <c r="B69" s="149">
        <f t="shared" si="2"/>
        <v>2017</v>
      </c>
      <c r="C69" s="450">
        <v>43009</v>
      </c>
      <c r="D69" s="451">
        <v>2.5049999999999999</v>
      </c>
      <c r="E69" s="143" t="e">
        <v>#N/A</v>
      </c>
      <c r="F69" s="454">
        <f t="shared" si="11"/>
        <v>2.4169750000000003</v>
      </c>
      <c r="G69" s="452">
        <v>2.5049999999999999</v>
      </c>
      <c r="H69" s="453"/>
      <c r="I69" s="451">
        <v>1.3692380952380954</v>
      </c>
      <c r="J69" s="143" t="e">
        <v>#N/A</v>
      </c>
      <c r="K69" s="452">
        <f t="shared" si="12"/>
        <v>1.2916091269841272</v>
      </c>
      <c r="L69" s="452">
        <v>1.3692380952380954</v>
      </c>
      <c r="M69" s="453"/>
      <c r="O69" s="194"/>
      <c r="P69" s="194"/>
      <c r="AB69" s="194"/>
      <c r="AC69" s="194"/>
    </row>
    <row r="70" spans="2:29" s="149" customFormat="1" ht="12.75" x14ac:dyDescent="0.2">
      <c r="B70" s="149">
        <f t="shared" si="2"/>
        <v>2017</v>
      </c>
      <c r="C70" s="450">
        <v>43040</v>
      </c>
      <c r="D70" s="451">
        <v>2.5635000000000003</v>
      </c>
      <c r="E70" s="143" t="e">
        <v>#N/A</v>
      </c>
      <c r="F70" s="452">
        <f t="shared" si="11"/>
        <v>2.4169750000000003</v>
      </c>
      <c r="G70" s="452">
        <v>2.5635000000000003</v>
      </c>
      <c r="H70" s="453"/>
      <c r="I70" s="451">
        <v>1.4931904761904762</v>
      </c>
      <c r="J70" s="143" t="e">
        <v>#N/A</v>
      </c>
      <c r="K70" s="452">
        <f t="shared" si="12"/>
        <v>1.2916091269841272</v>
      </c>
      <c r="L70" s="452">
        <v>1.4931904761904762</v>
      </c>
      <c r="M70" s="453"/>
      <c r="O70" s="194"/>
      <c r="P70" s="194"/>
      <c r="AB70" s="194"/>
      <c r="AC70" s="194"/>
    </row>
    <row r="71" spans="2:29" s="149" customFormat="1" ht="12.75" x14ac:dyDescent="0.2">
      <c r="B71" s="149">
        <f t="shared" si="2"/>
        <v>2017</v>
      </c>
      <c r="C71" s="450">
        <v>43070</v>
      </c>
      <c r="D71" s="451">
        <v>2.47675</v>
      </c>
      <c r="E71" s="143" t="e">
        <v>#N/A</v>
      </c>
      <c r="F71" s="452"/>
      <c r="G71" s="452">
        <v>2.47675</v>
      </c>
      <c r="H71" s="453"/>
      <c r="I71" s="451">
        <v>1.5327142857142857</v>
      </c>
      <c r="J71" s="143" t="e">
        <v>#N/A</v>
      </c>
      <c r="K71" s="452"/>
      <c r="L71" s="452">
        <v>1.5327142857142857</v>
      </c>
      <c r="M71" s="453"/>
      <c r="O71" s="194"/>
      <c r="P71" s="194"/>
      <c r="AB71" s="194"/>
      <c r="AC71" s="194"/>
    </row>
    <row r="72" spans="2:29" s="149" customFormat="1" ht="12.75" x14ac:dyDescent="0.2">
      <c r="B72" s="149">
        <f t="shared" si="2"/>
        <v>2018</v>
      </c>
      <c r="C72" s="450">
        <v>43101</v>
      </c>
      <c r="D72" s="451">
        <v>2.5546000000000002</v>
      </c>
      <c r="E72" s="143" t="e">
        <v>#N/A</v>
      </c>
      <c r="F72" s="452"/>
      <c r="G72" s="452">
        <v>2.5546000000000002</v>
      </c>
      <c r="H72" s="453"/>
      <c r="I72" s="451">
        <v>1.6446904761904761</v>
      </c>
      <c r="J72" s="143" t="e">
        <v>#N/A</v>
      </c>
      <c r="K72" s="452"/>
      <c r="L72" s="452">
        <v>1.6446904761904761</v>
      </c>
      <c r="M72" s="453"/>
      <c r="O72" s="194"/>
      <c r="P72" s="194"/>
      <c r="AB72" s="194"/>
      <c r="AC72" s="194"/>
    </row>
    <row r="73" spans="2:29" s="149" customFormat="1" ht="12.75" x14ac:dyDescent="0.2">
      <c r="B73" s="149">
        <f t="shared" si="2"/>
        <v>2018</v>
      </c>
      <c r="C73" s="450">
        <v>43132</v>
      </c>
      <c r="D73" s="451">
        <v>2.58725</v>
      </c>
      <c r="E73" s="143" t="e">
        <v>#N/A</v>
      </c>
      <c r="F73" s="452">
        <f t="shared" ref="F73" si="13">AVERAGEIF($B$36:$B$95,B73,$G$36:$G$95)</f>
        <v>2.7844726666666673</v>
      </c>
      <c r="G73" s="452">
        <v>2.58725</v>
      </c>
      <c r="H73" s="453"/>
      <c r="I73" s="451">
        <v>1.5551904761904762</v>
      </c>
      <c r="J73" s="143" t="e">
        <v>#N/A</v>
      </c>
      <c r="K73" s="452">
        <f t="shared" ref="K73" si="14">AVERAGEIF($B$36:$B$95,B73,$L$36:$L$95)</f>
        <v>1.7709761904761903</v>
      </c>
      <c r="L73" s="452">
        <v>1.5551904761904762</v>
      </c>
      <c r="M73" s="453"/>
      <c r="O73" s="194"/>
      <c r="P73" s="194"/>
      <c r="AB73" s="194"/>
      <c r="AC73" s="194"/>
    </row>
    <row r="74" spans="2:29" s="149" customFormat="1" ht="12.75" x14ac:dyDescent="0.2">
      <c r="B74" s="149">
        <f t="shared" si="2"/>
        <v>2018</v>
      </c>
      <c r="C74" s="450">
        <v>43160</v>
      </c>
      <c r="D74" s="451">
        <v>2.5912500000000001</v>
      </c>
      <c r="E74" s="143" t="e">
        <v>#N/A</v>
      </c>
      <c r="F74" s="452">
        <f t="shared" ref="F74:F82" si="15">AVERAGEIF($B$36:$B$95,B74,$G$36:$G$95)</f>
        <v>2.7844726666666673</v>
      </c>
      <c r="G74" s="452">
        <v>2.5912500000000001</v>
      </c>
      <c r="H74" s="453"/>
      <c r="I74" s="451">
        <v>1.5718333333333332</v>
      </c>
      <c r="J74" s="143" t="e">
        <v>#N/A</v>
      </c>
      <c r="K74" s="452">
        <f t="shared" ref="K74:K82" si="16">AVERAGEIF($B$36:$B$95,B74,$L$36:$L$95)</f>
        <v>1.7709761904761903</v>
      </c>
      <c r="L74" s="452">
        <v>1.5718333333333332</v>
      </c>
      <c r="M74" s="453"/>
      <c r="O74" s="194"/>
      <c r="P74" s="194"/>
      <c r="AB74" s="194"/>
      <c r="AC74" s="194"/>
    </row>
    <row r="75" spans="2:29" s="149" customFormat="1" ht="12.75" x14ac:dyDescent="0.2">
      <c r="B75" s="149">
        <f t="shared" si="2"/>
        <v>2018</v>
      </c>
      <c r="C75" s="450">
        <v>43191</v>
      </c>
      <c r="D75" s="451">
        <v>2.7569999999999997</v>
      </c>
      <c r="E75" s="143" t="e">
        <v>#N/A</v>
      </c>
      <c r="F75" s="452">
        <f t="shared" si="15"/>
        <v>2.7844726666666673</v>
      </c>
      <c r="G75" s="452">
        <v>2.7569999999999997</v>
      </c>
      <c r="H75" s="453"/>
      <c r="I75" s="451">
        <v>1.7168095238095238</v>
      </c>
      <c r="J75" s="143" t="e">
        <v>#N/A</v>
      </c>
      <c r="K75" s="452">
        <f t="shared" si="16"/>
        <v>1.7709761904761903</v>
      </c>
      <c r="L75" s="452">
        <v>1.7168095238095238</v>
      </c>
      <c r="M75" s="453"/>
      <c r="O75" s="194"/>
      <c r="P75" s="194"/>
      <c r="AB75" s="194"/>
      <c r="AC75" s="194"/>
    </row>
    <row r="76" spans="2:29" s="149" customFormat="1" ht="12.75" x14ac:dyDescent="0.2">
      <c r="B76" s="149">
        <f t="shared" si="2"/>
        <v>2018</v>
      </c>
      <c r="C76" s="450">
        <v>43221</v>
      </c>
      <c r="D76" s="451">
        <v>2.9007499999999999</v>
      </c>
      <c r="E76" s="143" t="e">
        <v>#N/A</v>
      </c>
      <c r="F76" s="452">
        <f t="shared" si="15"/>
        <v>2.7844726666666673</v>
      </c>
      <c r="G76" s="452">
        <v>2.9007499999999999</v>
      </c>
      <c r="H76" s="453"/>
      <c r="I76" s="451">
        <v>1.8327380952380952</v>
      </c>
      <c r="J76" s="143" t="e">
        <v>#N/A</v>
      </c>
      <c r="K76" s="452">
        <f t="shared" si="16"/>
        <v>1.7709761904761903</v>
      </c>
      <c r="L76" s="452">
        <v>1.8327380952380952</v>
      </c>
      <c r="M76" s="453"/>
      <c r="O76" s="194"/>
      <c r="P76" s="194"/>
      <c r="AB76" s="194"/>
      <c r="AC76" s="194"/>
    </row>
    <row r="77" spans="2:29" s="149" customFormat="1" ht="12.75" x14ac:dyDescent="0.2">
      <c r="B77" s="149">
        <f t="shared" si="2"/>
        <v>2018</v>
      </c>
      <c r="C77" s="450">
        <v>43252</v>
      </c>
      <c r="D77" s="451">
        <v>2.8907499999999997</v>
      </c>
      <c r="E77" s="143" t="e">
        <v>#N/A</v>
      </c>
      <c r="F77" s="452">
        <f t="shared" si="15"/>
        <v>2.7844726666666673</v>
      </c>
      <c r="G77" s="452">
        <v>2.8907499999999997</v>
      </c>
      <c r="H77" s="453"/>
      <c r="I77" s="451">
        <v>1.7715476190476191</v>
      </c>
      <c r="J77" s="143" t="e">
        <v>#N/A</v>
      </c>
      <c r="K77" s="452">
        <f t="shared" si="16"/>
        <v>1.7709761904761903</v>
      </c>
      <c r="L77" s="452">
        <v>1.7715476190476191</v>
      </c>
      <c r="M77" s="453"/>
      <c r="O77" s="194"/>
      <c r="P77" s="194"/>
      <c r="AB77" s="194"/>
      <c r="AC77" s="194"/>
    </row>
    <row r="78" spans="2:29" s="149" customFormat="1" ht="12.75" x14ac:dyDescent="0.2">
      <c r="B78" s="149">
        <f t="shared" si="2"/>
        <v>2018</v>
      </c>
      <c r="C78" s="450">
        <v>43282</v>
      </c>
      <c r="D78" s="451">
        <v>2.8486000000000002</v>
      </c>
      <c r="E78" s="143" t="e">
        <v>#N/A</v>
      </c>
      <c r="F78" s="452">
        <f t="shared" si="15"/>
        <v>2.7844726666666673</v>
      </c>
      <c r="G78" s="452">
        <v>2.8486000000000002</v>
      </c>
      <c r="H78" s="453"/>
      <c r="I78" s="451">
        <v>1.7679523809523812</v>
      </c>
      <c r="J78" s="143" t="e">
        <v>#N/A</v>
      </c>
      <c r="K78" s="452">
        <f t="shared" si="16"/>
        <v>1.7709761904761903</v>
      </c>
      <c r="L78" s="452">
        <v>1.7679523809523812</v>
      </c>
      <c r="M78" s="453"/>
      <c r="O78" s="194"/>
      <c r="P78" s="194"/>
      <c r="AB78" s="194"/>
      <c r="AC78" s="194"/>
    </row>
    <row r="79" spans="2:29" s="149" customFormat="1" ht="12.75" x14ac:dyDescent="0.2">
      <c r="B79" s="149">
        <f t="shared" si="2"/>
        <v>2018</v>
      </c>
      <c r="C79" s="450">
        <v>43313</v>
      </c>
      <c r="D79" s="451">
        <v>2.83575</v>
      </c>
      <c r="E79" s="143" t="e">
        <v>#N/A</v>
      </c>
      <c r="F79" s="452">
        <f t="shared" si="15"/>
        <v>2.7844726666666673</v>
      </c>
      <c r="G79" s="452">
        <v>2.83575</v>
      </c>
      <c r="H79" s="453"/>
      <c r="I79" s="451">
        <v>1.7269047619047619</v>
      </c>
      <c r="J79" s="143" t="e">
        <v>#N/A</v>
      </c>
      <c r="K79" s="452">
        <f t="shared" si="16"/>
        <v>1.7709761904761903</v>
      </c>
      <c r="L79" s="452">
        <v>1.7269047619047619</v>
      </c>
      <c r="M79" s="453"/>
      <c r="O79" s="194"/>
      <c r="P79" s="194"/>
      <c r="AB79" s="194"/>
      <c r="AC79" s="194"/>
    </row>
    <row r="80" spans="2:29" s="149" customFormat="1" ht="12.75" x14ac:dyDescent="0.2">
      <c r="B80" s="149">
        <f t="shared" si="2"/>
        <v>2018</v>
      </c>
      <c r="C80" s="450">
        <v>43344</v>
      </c>
      <c r="D80" s="451">
        <v>2.8355000000000001</v>
      </c>
      <c r="E80" s="143">
        <v>2.8355000000000001</v>
      </c>
      <c r="F80" s="452">
        <f t="shared" si="15"/>
        <v>2.7844726666666673</v>
      </c>
      <c r="G80" s="452">
        <v>2.8355000000000001</v>
      </c>
      <c r="H80" s="453"/>
      <c r="I80" s="451">
        <v>1.8783333333333334</v>
      </c>
      <c r="J80" s="143">
        <v>1.8783333333333334</v>
      </c>
      <c r="K80" s="452">
        <f t="shared" si="16"/>
        <v>1.7709761904761903</v>
      </c>
      <c r="L80" s="452">
        <v>1.8783333333333334</v>
      </c>
      <c r="M80" s="453"/>
      <c r="O80" s="194"/>
      <c r="P80" s="194"/>
      <c r="AB80" s="194"/>
      <c r="AC80" s="194"/>
    </row>
    <row r="81" spans="2:29" s="149" customFormat="1" ht="12.75" x14ac:dyDescent="0.2">
      <c r="B81" s="149">
        <f t="shared" si="2"/>
        <v>2018</v>
      </c>
      <c r="C81" s="450">
        <v>43374</v>
      </c>
      <c r="D81" s="451" t="e">
        <v>#N/A</v>
      </c>
      <c r="E81" s="143">
        <v>2.9224770000000002</v>
      </c>
      <c r="F81" s="452">
        <f t="shared" si="15"/>
        <v>2.7844726666666673</v>
      </c>
      <c r="G81" s="452">
        <v>2.9224770000000002</v>
      </c>
      <c r="H81" s="453"/>
      <c r="I81" s="451" t="e">
        <v>#N/A</v>
      </c>
      <c r="J81" s="143">
        <v>1.9761904761904763</v>
      </c>
      <c r="K81" s="452">
        <f t="shared" si="16"/>
        <v>1.7709761904761903</v>
      </c>
      <c r="L81" s="452">
        <v>1.9761904761904763</v>
      </c>
      <c r="M81" s="453"/>
      <c r="O81" s="194"/>
      <c r="P81" s="194"/>
      <c r="AB81" s="194"/>
      <c r="AC81" s="194"/>
    </row>
    <row r="82" spans="2:29" s="149" customFormat="1" ht="12.75" x14ac:dyDescent="0.2">
      <c r="B82" s="149">
        <f t="shared" si="2"/>
        <v>2018</v>
      </c>
      <c r="C82" s="450">
        <v>43405</v>
      </c>
      <c r="D82" s="451" t="e">
        <v>#N/A</v>
      </c>
      <c r="E82" s="143">
        <v>2.8761190000000001</v>
      </c>
      <c r="F82" s="452">
        <f t="shared" si="15"/>
        <v>2.7844726666666673</v>
      </c>
      <c r="G82" s="452">
        <v>2.8761190000000001</v>
      </c>
      <c r="H82" s="453"/>
      <c r="I82" s="451" t="e">
        <v>#N/A</v>
      </c>
      <c r="J82" s="143">
        <v>1.9285714285714286</v>
      </c>
      <c r="K82" s="452">
        <f t="shared" si="16"/>
        <v>1.7709761904761903</v>
      </c>
      <c r="L82" s="452">
        <v>1.9285714285714286</v>
      </c>
      <c r="M82" s="453"/>
      <c r="O82" s="194"/>
      <c r="P82" s="194"/>
      <c r="AB82" s="194"/>
      <c r="AC82" s="194"/>
    </row>
    <row r="83" spans="2:29" s="149" customFormat="1" ht="12.75" x14ac:dyDescent="0.2">
      <c r="B83" s="149">
        <f t="shared" si="2"/>
        <v>2018</v>
      </c>
      <c r="C83" s="450">
        <v>43435</v>
      </c>
      <c r="D83" s="451" t="e">
        <v>#N/A</v>
      </c>
      <c r="E83" s="143">
        <v>2.8136259999999997</v>
      </c>
      <c r="F83" s="452"/>
      <c r="G83" s="452">
        <v>2.8136259999999997</v>
      </c>
      <c r="H83" s="453"/>
      <c r="I83" s="451" t="e">
        <v>#N/A</v>
      </c>
      <c r="J83" s="143">
        <v>1.8809523809523809</v>
      </c>
      <c r="K83" s="452"/>
      <c r="L83" s="452">
        <v>1.8809523809523809</v>
      </c>
      <c r="M83" s="453"/>
      <c r="O83" s="194"/>
      <c r="P83" s="194"/>
      <c r="AB83" s="194"/>
      <c r="AC83" s="194"/>
    </row>
    <row r="84" spans="2:29" s="149" customFormat="1" ht="12.75" x14ac:dyDescent="0.2">
      <c r="B84" s="149">
        <f t="shared" si="2"/>
        <v>2019</v>
      </c>
      <c r="C84" s="450">
        <v>43466</v>
      </c>
      <c r="D84" s="451" t="e">
        <v>#N/A</v>
      </c>
      <c r="E84" s="143">
        <v>2.7439249999999999</v>
      </c>
      <c r="F84" s="452"/>
      <c r="G84" s="452">
        <v>2.7439249999999999</v>
      </c>
      <c r="H84" s="453"/>
      <c r="I84" s="451" t="e">
        <v>#N/A</v>
      </c>
      <c r="J84" s="143">
        <v>1.8571428571428572</v>
      </c>
      <c r="K84" s="452"/>
      <c r="L84" s="452">
        <v>1.8571428571428572</v>
      </c>
      <c r="M84" s="453"/>
      <c r="O84" s="194"/>
      <c r="P84" s="194"/>
      <c r="AB84" s="194"/>
      <c r="AC84" s="194"/>
    </row>
    <row r="85" spans="2:29" s="149" customFormat="1" ht="12.75" x14ac:dyDescent="0.2">
      <c r="B85" s="149">
        <f t="shared" si="2"/>
        <v>2019</v>
      </c>
      <c r="C85" s="450">
        <v>43497</v>
      </c>
      <c r="D85" s="451" t="e">
        <v>#N/A</v>
      </c>
      <c r="E85" s="143">
        <v>2.7688979999999996</v>
      </c>
      <c r="F85" s="452">
        <f t="shared" ref="F85" si="17">AVERAGEIF($B$36:$B$95,B85,$G$36:$G$95)</f>
        <v>2.8507999166666664</v>
      </c>
      <c r="G85" s="452">
        <v>2.7688979999999996</v>
      </c>
      <c r="H85" s="453"/>
      <c r="I85" s="451" t="e">
        <v>#N/A</v>
      </c>
      <c r="J85" s="143">
        <v>1.8333333333333333</v>
      </c>
      <c r="K85" s="452">
        <f t="shared" ref="K85" si="18">AVERAGEIF($B$36:$B$95,B85,$L$36:$L$95)</f>
        <v>1.7876984126984128</v>
      </c>
      <c r="L85" s="452">
        <v>1.8333333333333333</v>
      </c>
      <c r="M85" s="453"/>
      <c r="O85" s="194"/>
      <c r="P85" s="194"/>
      <c r="AB85" s="194"/>
      <c r="AC85" s="194"/>
    </row>
    <row r="86" spans="2:29" s="149" customFormat="1" ht="12.75" x14ac:dyDescent="0.2">
      <c r="B86" s="149">
        <f t="shared" si="2"/>
        <v>2019</v>
      </c>
      <c r="C86" s="450">
        <v>43525</v>
      </c>
      <c r="D86" s="451" t="e">
        <v>#N/A</v>
      </c>
      <c r="E86" s="143">
        <v>2.8155549999999998</v>
      </c>
      <c r="F86" s="452">
        <f t="shared" ref="F86:F94" si="19">AVERAGEIF($B$36:$B$95,B86,$G$36:$G$95)</f>
        <v>2.8507999166666664</v>
      </c>
      <c r="G86" s="452">
        <v>2.8155549999999998</v>
      </c>
      <c r="H86" s="453"/>
      <c r="I86" s="451" t="e">
        <v>#N/A</v>
      </c>
      <c r="J86" s="143">
        <v>1.8095238095238095</v>
      </c>
      <c r="K86" s="452">
        <f t="shared" ref="K86:K94" si="20">AVERAGEIF($B$36:$B$95,B86,$L$36:$L$95)</f>
        <v>1.7876984126984128</v>
      </c>
      <c r="L86" s="452">
        <v>1.8095238095238095</v>
      </c>
      <c r="M86" s="453"/>
      <c r="O86" s="194"/>
      <c r="P86" s="194"/>
      <c r="AB86" s="194"/>
      <c r="AC86" s="194"/>
    </row>
    <row r="87" spans="2:29" s="149" customFormat="1" ht="12.75" x14ac:dyDescent="0.2">
      <c r="B87" s="149">
        <f t="shared" si="2"/>
        <v>2019</v>
      </c>
      <c r="C87" s="450">
        <v>43556</v>
      </c>
      <c r="D87" s="451" t="e">
        <v>#N/A</v>
      </c>
      <c r="E87" s="143">
        <v>2.8728050000000001</v>
      </c>
      <c r="F87" s="452">
        <f t="shared" si="19"/>
        <v>2.8507999166666664</v>
      </c>
      <c r="G87" s="452">
        <v>2.8728050000000001</v>
      </c>
      <c r="H87" s="453"/>
      <c r="I87" s="451" t="e">
        <v>#N/A</v>
      </c>
      <c r="J87" s="143">
        <v>1.7857142857142858</v>
      </c>
      <c r="K87" s="452">
        <f t="shared" si="20"/>
        <v>1.7876984126984128</v>
      </c>
      <c r="L87" s="452">
        <v>1.7857142857142858</v>
      </c>
      <c r="M87" s="453"/>
      <c r="O87" s="194"/>
      <c r="P87" s="194"/>
      <c r="AB87" s="194"/>
      <c r="AC87" s="194"/>
    </row>
    <row r="88" spans="2:29" s="149" customFormat="1" ht="12.75" x14ac:dyDescent="0.2">
      <c r="B88" s="149">
        <f t="shared" ref="B88:B95" si="21">YEAR(C88)</f>
        <v>2019</v>
      </c>
      <c r="C88" s="450">
        <v>43586</v>
      </c>
      <c r="D88" s="451" t="e">
        <v>#N/A</v>
      </c>
      <c r="E88" s="143">
        <v>2.9130689999999997</v>
      </c>
      <c r="F88" s="452">
        <f t="shared" si="19"/>
        <v>2.8507999166666664</v>
      </c>
      <c r="G88" s="452">
        <v>2.9130689999999997</v>
      </c>
      <c r="H88" s="453"/>
      <c r="I88" s="451" t="e">
        <v>#N/A</v>
      </c>
      <c r="J88" s="143">
        <v>1.7619047619047619</v>
      </c>
      <c r="K88" s="452">
        <f t="shared" si="20"/>
        <v>1.7876984126984128</v>
      </c>
      <c r="L88" s="452">
        <v>1.7619047619047619</v>
      </c>
      <c r="M88" s="453"/>
      <c r="O88" s="194"/>
      <c r="P88" s="194"/>
      <c r="AB88" s="194"/>
      <c r="AC88" s="194"/>
    </row>
    <row r="89" spans="2:29" s="149" customFormat="1" ht="12.75" x14ac:dyDescent="0.2">
      <c r="B89" s="149">
        <f t="shared" si="21"/>
        <v>2019</v>
      </c>
      <c r="C89" s="450">
        <v>43617</v>
      </c>
      <c r="D89" s="451" t="e">
        <v>#N/A</v>
      </c>
      <c r="E89" s="143">
        <v>2.9440550000000001</v>
      </c>
      <c r="F89" s="452">
        <f t="shared" si="19"/>
        <v>2.8507999166666664</v>
      </c>
      <c r="G89" s="452">
        <v>2.9440550000000001</v>
      </c>
      <c r="H89" s="453"/>
      <c r="I89" s="451" t="e">
        <v>#N/A</v>
      </c>
      <c r="J89" s="143">
        <v>1.7619047619047619</v>
      </c>
      <c r="K89" s="452">
        <f t="shared" si="20"/>
        <v>1.7876984126984128</v>
      </c>
      <c r="L89" s="452">
        <v>1.7619047619047619</v>
      </c>
      <c r="M89" s="453"/>
      <c r="O89" s="194"/>
      <c r="P89" s="194"/>
      <c r="AB89" s="194"/>
      <c r="AC89" s="194"/>
    </row>
    <row r="90" spans="2:29" s="149" customFormat="1" ht="12.75" x14ac:dyDescent="0.2">
      <c r="B90" s="149">
        <f t="shared" si="21"/>
        <v>2019</v>
      </c>
      <c r="C90" s="450">
        <v>43647</v>
      </c>
      <c r="D90" s="451" t="e">
        <v>#N/A</v>
      </c>
      <c r="E90" s="143">
        <v>2.9458310000000001</v>
      </c>
      <c r="F90" s="452">
        <f t="shared" si="19"/>
        <v>2.8507999166666664</v>
      </c>
      <c r="G90" s="452">
        <v>2.9458310000000001</v>
      </c>
      <c r="H90" s="453"/>
      <c r="I90" s="451" t="e">
        <v>#N/A</v>
      </c>
      <c r="J90" s="143">
        <v>1.7619047619047619</v>
      </c>
      <c r="K90" s="452">
        <f t="shared" si="20"/>
        <v>1.7876984126984128</v>
      </c>
      <c r="L90" s="452">
        <v>1.7619047619047619</v>
      </c>
      <c r="M90" s="453"/>
      <c r="O90" s="194"/>
      <c r="P90" s="194"/>
      <c r="AB90" s="194"/>
      <c r="AC90" s="194"/>
    </row>
    <row r="91" spans="2:29" s="149" customFormat="1" ht="12.75" x14ac:dyDescent="0.2">
      <c r="B91" s="149">
        <f t="shared" si="21"/>
        <v>2019</v>
      </c>
      <c r="C91" s="450">
        <v>43678</v>
      </c>
      <c r="D91" s="451" t="e">
        <v>#N/A</v>
      </c>
      <c r="E91" s="143">
        <v>2.9079809999999999</v>
      </c>
      <c r="F91" s="452">
        <f t="shared" si="19"/>
        <v>2.8507999166666664</v>
      </c>
      <c r="G91" s="452">
        <v>2.9079809999999999</v>
      </c>
      <c r="H91" s="453"/>
      <c r="I91" s="451" t="e">
        <v>#N/A</v>
      </c>
      <c r="J91" s="143">
        <v>1.7619047619047619</v>
      </c>
      <c r="K91" s="452">
        <f t="shared" si="20"/>
        <v>1.7876984126984128</v>
      </c>
      <c r="L91" s="452">
        <v>1.7619047619047619</v>
      </c>
      <c r="M91" s="453"/>
      <c r="O91" s="194"/>
      <c r="P91" s="194"/>
      <c r="AB91" s="194"/>
      <c r="AC91" s="194"/>
    </row>
    <row r="92" spans="2:29" s="149" customFormat="1" ht="12.75" x14ac:dyDescent="0.2">
      <c r="B92" s="149">
        <f t="shared" si="21"/>
        <v>2019</v>
      </c>
      <c r="C92" s="450">
        <v>43709</v>
      </c>
      <c r="D92" s="451" t="e">
        <v>#N/A</v>
      </c>
      <c r="E92" s="143">
        <v>2.8774250000000001</v>
      </c>
      <c r="F92" s="452">
        <f t="shared" si="19"/>
        <v>2.8507999166666664</v>
      </c>
      <c r="G92" s="452">
        <v>2.8774250000000001</v>
      </c>
      <c r="H92" s="453"/>
      <c r="I92" s="451" t="e">
        <v>#N/A</v>
      </c>
      <c r="J92" s="143">
        <v>1.7619047619047619</v>
      </c>
      <c r="K92" s="452">
        <f t="shared" si="20"/>
        <v>1.7876984126984128</v>
      </c>
      <c r="L92" s="452">
        <v>1.7619047619047619</v>
      </c>
      <c r="M92" s="453"/>
      <c r="O92" s="194"/>
      <c r="P92" s="194"/>
      <c r="AB92" s="194"/>
      <c r="AC92" s="194"/>
    </row>
    <row r="93" spans="2:29" s="149" customFormat="1" ht="12.75" x14ac:dyDescent="0.2">
      <c r="B93" s="149">
        <f t="shared" si="21"/>
        <v>2019</v>
      </c>
      <c r="C93" s="450">
        <v>43739</v>
      </c>
      <c r="D93" s="451" t="e">
        <v>#N/A</v>
      </c>
      <c r="E93" s="143">
        <v>2.8474590000000002</v>
      </c>
      <c r="F93" s="452">
        <f t="shared" si="19"/>
        <v>2.8507999166666664</v>
      </c>
      <c r="G93" s="452">
        <v>2.8474590000000002</v>
      </c>
      <c r="H93" s="453"/>
      <c r="I93" s="451" t="e">
        <v>#N/A</v>
      </c>
      <c r="J93" s="143">
        <v>1.7857142857142858</v>
      </c>
      <c r="K93" s="452">
        <f t="shared" si="20"/>
        <v>1.7876984126984128</v>
      </c>
      <c r="L93" s="452">
        <v>1.7857142857142858</v>
      </c>
      <c r="M93" s="453"/>
      <c r="O93" s="194"/>
      <c r="P93" s="194"/>
      <c r="AB93" s="194"/>
      <c r="AC93" s="194"/>
    </row>
    <row r="94" spans="2:29" s="149" customFormat="1" ht="12.75" x14ac:dyDescent="0.2">
      <c r="B94" s="149">
        <f t="shared" si="21"/>
        <v>2019</v>
      </c>
      <c r="C94" s="450">
        <v>43770</v>
      </c>
      <c r="D94" s="451" t="e">
        <v>#N/A</v>
      </c>
      <c r="E94" s="143">
        <v>2.8081580000000002</v>
      </c>
      <c r="F94" s="452">
        <f t="shared" si="19"/>
        <v>2.8507999166666664</v>
      </c>
      <c r="G94" s="452">
        <v>2.8081580000000002</v>
      </c>
      <c r="H94" s="453"/>
      <c r="I94" s="451" t="e">
        <v>#N/A</v>
      </c>
      <c r="J94" s="143">
        <v>1.7857142857142858</v>
      </c>
      <c r="K94" s="452">
        <f t="shared" si="20"/>
        <v>1.7876984126984128</v>
      </c>
      <c r="L94" s="452">
        <v>1.7857142857142858</v>
      </c>
      <c r="M94" s="453"/>
      <c r="O94" s="194"/>
      <c r="P94" s="194"/>
      <c r="AB94" s="194"/>
      <c r="AC94" s="194"/>
    </row>
    <row r="95" spans="2:29" s="149" customFormat="1" ht="12.75" x14ac:dyDescent="0.2">
      <c r="B95" s="149">
        <f t="shared" si="21"/>
        <v>2019</v>
      </c>
      <c r="C95" s="450">
        <v>43800</v>
      </c>
      <c r="D95" s="451" t="e">
        <v>#N/A</v>
      </c>
      <c r="E95" s="143">
        <v>2.7644380000000002</v>
      </c>
      <c r="F95" s="452"/>
      <c r="G95" s="452">
        <v>2.7644380000000002</v>
      </c>
      <c r="H95" s="453"/>
      <c r="I95" s="451" t="e">
        <v>#N/A</v>
      </c>
      <c r="J95" s="143">
        <v>1.7857142857142858</v>
      </c>
      <c r="K95" s="452"/>
      <c r="L95" s="452">
        <v>1.7857142857142858</v>
      </c>
      <c r="M95" s="453"/>
      <c r="O95" s="194"/>
      <c r="P95" s="194"/>
      <c r="AB95" s="194"/>
      <c r="AC95" s="194"/>
    </row>
    <row r="96" spans="2:29" s="149" customFormat="1" ht="12.75" x14ac:dyDescent="0.2">
      <c r="G96" s="452"/>
      <c r="O96" s="194"/>
      <c r="P96" s="194"/>
      <c r="AB96" s="194"/>
      <c r="AC96" s="194"/>
    </row>
    <row r="97" spans="2:29" s="149" customFormat="1" ht="12.75" x14ac:dyDescent="0.2">
      <c r="G97" s="452"/>
      <c r="O97" s="194"/>
      <c r="P97" s="194"/>
      <c r="AB97" s="194"/>
      <c r="AC97" s="194"/>
    </row>
    <row r="98" spans="2:29" s="149" customFormat="1" ht="12.75" x14ac:dyDescent="0.2">
      <c r="G98" s="452"/>
      <c r="O98" s="194"/>
      <c r="P98" s="194"/>
      <c r="AB98" s="194"/>
      <c r="AC98" s="194"/>
    </row>
    <row r="99" spans="2:29" s="149" customFormat="1" ht="12.75" x14ac:dyDescent="0.2">
      <c r="B99" s="75"/>
      <c r="C99" s="75" t="s">
        <v>0</v>
      </c>
      <c r="G99" s="452"/>
      <c r="O99" s="194"/>
      <c r="P99" s="194"/>
      <c r="AB99" s="194"/>
      <c r="AC99" s="194"/>
    </row>
    <row r="100" spans="2:29" s="149" customFormat="1" ht="12.75" x14ac:dyDescent="0.2">
      <c r="B100" s="30">
        <v>2.5</v>
      </c>
      <c r="C100" s="29">
        <v>-0.5</v>
      </c>
      <c r="G100" s="452"/>
      <c r="O100" s="194"/>
      <c r="P100" s="194"/>
      <c r="AB100" s="194"/>
      <c r="AC100" s="194"/>
    </row>
    <row r="101" spans="2:29" s="149" customFormat="1" ht="12.75" x14ac:dyDescent="0.2">
      <c r="B101" s="30">
        <v>2.5</v>
      </c>
      <c r="C101" s="29">
        <v>0.5</v>
      </c>
      <c r="G101" s="452"/>
      <c r="O101" s="194"/>
      <c r="P101" s="194"/>
      <c r="AB101" s="194"/>
      <c r="AC101" s="194"/>
    </row>
    <row r="102" spans="2:29" s="149" customFormat="1" ht="12.75" x14ac:dyDescent="0.2">
      <c r="G102" s="452"/>
      <c r="O102" s="194"/>
      <c r="P102" s="194"/>
      <c r="AB102" s="194"/>
      <c r="AC102" s="194"/>
    </row>
    <row r="103" spans="2:29" s="149" customFormat="1" ht="12.75" x14ac:dyDescent="0.2">
      <c r="G103" s="452"/>
      <c r="O103" s="194"/>
      <c r="P103" s="194"/>
      <c r="AB103" s="194"/>
      <c r="AC103" s="194"/>
    </row>
    <row r="104" spans="2:29" s="149" customFormat="1" ht="12.75" x14ac:dyDescent="0.2">
      <c r="G104" s="452"/>
      <c r="O104" s="194"/>
      <c r="P104" s="194"/>
      <c r="AB104" s="194"/>
      <c r="AC104" s="194"/>
    </row>
    <row r="105" spans="2:29" s="149" customFormat="1" ht="12.75" x14ac:dyDescent="0.2">
      <c r="G105" s="452"/>
      <c r="O105" s="194"/>
      <c r="P105" s="194"/>
      <c r="AB105" s="194"/>
      <c r="AC105" s="194"/>
    </row>
    <row r="106" spans="2:29" s="149" customFormat="1" ht="12.75" x14ac:dyDescent="0.2">
      <c r="G106" s="452"/>
      <c r="O106" s="194"/>
      <c r="P106" s="194"/>
      <c r="AB106" s="194"/>
      <c r="AC106" s="194"/>
    </row>
    <row r="107" spans="2:29" s="149" customFormat="1" ht="12.75" x14ac:dyDescent="0.2">
      <c r="G107" s="452"/>
      <c r="O107" s="194"/>
      <c r="P107" s="194"/>
      <c r="AB107" s="194"/>
      <c r="AC107" s="194"/>
    </row>
    <row r="108" spans="2:29" s="149" customFormat="1" ht="12.75" x14ac:dyDescent="0.2">
      <c r="G108" s="452"/>
      <c r="O108" s="194"/>
      <c r="P108" s="194"/>
      <c r="AB108" s="194"/>
      <c r="AC108" s="194"/>
    </row>
    <row r="109" spans="2:29" s="149" customFormat="1" ht="12.75" x14ac:dyDescent="0.2">
      <c r="G109" s="452"/>
      <c r="O109" s="194"/>
      <c r="P109" s="194"/>
      <c r="AB109" s="194"/>
      <c r="AC109" s="194"/>
    </row>
    <row r="110" spans="2:29" s="149" customFormat="1" ht="12.75" x14ac:dyDescent="0.2">
      <c r="G110" s="452"/>
      <c r="O110" s="194"/>
      <c r="P110" s="194"/>
      <c r="AB110" s="194"/>
      <c r="AC110" s="194"/>
    </row>
    <row r="111" spans="2:29" s="149" customFormat="1" ht="12.75" x14ac:dyDescent="0.2">
      <c r="G111" s="452"/>
      <c r="O111" s="194"/>
      <c r="P111" s="194"/>
      <c r="AB111" s="194"/>
      <c r="AC111" s="194"/>
    </row>
    <row r="112" spans="2:29" s="149" customFormat="1" ht="12.75" x14ac:dyDescent="0.2">
      <c r="G112" s="452"/>
      <c r="O112" s="194"/>
      <c r="P112" s="194"/>
      <c r="AB112" s="194"/>
      <c r="AC112" s="194"/>
    </row>
    <row r="113" spans="7:29" s="149" customFormat="1" ht="12.75" x14ac:dyDescent="0.2">
      <c r="G113" s="452"/>
      <c r="O113" s="194"/>
      <c r="P113" s="194"/>
      <c r="AB113" s="194"/>
      <c r="AC113" s="194"/>
    </row>
    <row r="114" spans="7:29" s="149" customFormat="1" ht="12.75" x14ac:dyDescent="0.2">
      <c r="G114" s="452"/>
      <c r="O114" s="194"/>
      <c r="P114" s="194"/>
      <c r="AB114" s="194"/>
      <c r="AC114" s="194"/>
    </row>
    <row r="115" spans="7:29" s="149" customFormat="1" ht="12.75" x14ac:dyDescent="0.2">
      <c r="G115" s="452"/>
      <c r="O115" s="194"/>
      <c r="P115" s="194"/>
      <c r="AB115" s="194"/>
      <c r="AC115" s="194"/>
    </row>
    <row r="116" spans="7:29" s="149" customFormat="1" ht="12.75" x14ac:dyDescent="0.2">
      <c r="G116" s="452"/>
      <c r="O116" s="194"/>
      <c r="P116" s="194"/>
      <c r="AB116" s="194"/>
      <c r="AC116" s="194"/>
    </row>
    <row r="117" spans="7:29" s="149" customFormat="1" ht="12.75" x14ac:dyDescent="0.2">
      <c r="G117" s="452"/>
      <c r="O117" s="194"/>
      <c r="P117" s="194"/>
      <c r="AB117" s="194"/>
      <c r="AC117" s="194"/>
    </row>
    <row r="118" spans="7:29" s="149" customFormat="1" ht="12.75" x14ac:dyDescent="0.2">
      <c r="G118" s="452"/>
      <c r="O118" s="194"/>
      <c r="P118" s="194"/>
      <c r="AB118" s="194"/>
      <c r="AC118" s="194"/>
    </row>
    <row r="119" spans="7:29" s="149" customFormat="1" ht="12.75" x14ac:dyDescent="0.2">
      <c r="G119" s="452"/>
      <c r="O119" s="194"/>
      <c r="P119" s="194"/>
      <c r="AB119" s="194"/>
      <c r="AC119" s="194"/>
    </row>
    <row r="120" spans="7:29" s="149" customFormat="1" ht="12.75" x14ac:dyDescent="0.2">
      <c r="O120" s="194"/>
      <c r="P120" s="194"/>
      <c r="AB120" s="194"/>
      <c r="AC120" s="194"/>
    </row>
    <row r="121" spans="7:29" s="149" customFormat="1" ht="12.75" x14ac:dyDescent="0.2">
      <c r="O121" s="194"/>
      <c r="P121" s="194"/>
      <c r="AB121" s="194"/>
      <c r="AC121" s="194"/>
    </row>
    <row r="122" spans="7:29" s="149" customFormat="1" ht="12.75" x14ac:dyDescent="0.2">
      <c r="O122" s="194"/>
      <c r="P122" s="194"/>
      <c r="AB122" s="194"/>
      <c r="AC122" s="194"/>
    </row>
    <row r="123" spans="7:29" s="149" customFormat="1" ht="12.75" x14ac:dyDescent="0.2">
      <c r="O123" s="194"/>
      <c r="P123" s="194"/>
      <c r="AB123" s="194"/>
      <c r="AC123" s="194"/>
    </row>
    <row r="124" spans="7:29" s="149" customFormat="1" ht="12.75" x14ac:dyDescent="0.2">
      <c r="O124" s="194"/>
      <c r="P124" s="194"/>
      <c r="AB124" s="194"/>
      <c r="AC124" s="194"/>
    </row>
    <row r="125" spans="7:29" s="149" customFormat="1" ht="12.75" x14ac:dyDescent="0.2">
      <c r="O125" s="194"/>
      <c r="P125" s="194"/>
      <c r="AB125" s="194"/>
      <c r="AC125" s="194"/>
    </row>
    <row r="126" spans="7:29" s="149" customFormat="1" ht="12.75" x14ac:dyDescent="0.2">
      <c r="O126" s="194"/>
      <c r="P126" s="194"/>
      <c r="AB126" s="194"/>
      <c r="AC126" s="194"/>
    </row>
    <row r="127" spans="7:29" s="149" customFormat="1" ht="12.75" x14ac:dyDescent="0.2">
      <c r="O127" s="194"/>
      <c r="P127" s="194"/>
      <c r="AB127" s="194"/>
      <c r="AC127" s="194"/>
    </row>
    <row r="128" spans="7:29" s="149" customFormat="1" ht="12.75" x14ac:dyDescent="0.2">
      <c r="O128" s="194"/>
      <c r="P128" s="194"/>
      <c r="AB128" s="194"/>
      <c r="AC128" s="194"/>
    </row>
    <row r="129" spans="15:29" s="149" customFormat="1" ht="12.75" x14ac:dyDescent="0.2">
      <c r="O129" s="194"/>
      <c r="P129" s="194"/>
      <c r="AB129" s="194"/>
      <c r="AC129" s="194"/>
    </row>
    <row r="130" spans="15:29" s="149" customFormat="1" ht="12.75" x14ac:dyDescent="0.2">
      <c r="O130" s="194"/>
      <c r="P130" s="194"/>
      <c r="AB130" s="194"/>
      <c r="AC130" s="194"/>
    </row>
    <row r="131" spans="15:29" s="149" customFormat="1" ht="12.75" x14ac:dyDescent="0.2">
      <c r="O131" s="194"/>
      <c r="P131" s="194"/>
      <c r="AB131" s="194"/>
      <c r="AC131" s="194"/>
    </row>
    <row r="132" spans="15:29" s="149" customFormat="1" ht="12.75" x14ac:dyDescent="0.2">
      <c r="O132" s="194"/>
      <c r="P132" s="194"/>
      <c r="AB132" s="194"/>
      <c r="AC132" s="194"/>
    </row>
    <row r="133" spans="15:29" s="149" customFormat="1" ht="12.75" x14ac:dyDescent="0.2">
      <c r="O133" s="194"/>
      <c r="P133" s="194"/>
      <c r="AB133" s="194"/>
      <c r="AC133" s="194"/>
    </row>
    <row r="134" spans="15:29" s="149" customFormat="1" ht="12.75" x14ac:dyDescent="0.2">
      <c r="O134" s="194"/>
      <c r="P134" s="194"/>
      <c r="AB134" s="194"/>
      <c r="AC134" s="194"/>
    </row>
    <row r="135" spans="15:29" s="149" customFormat="1" ht="12.75" x14ac:dyDescent="0.2">
      <c r="O135" s="194"/>
      <c r="P135" s="194"/>
      <c r="AB135" s="194"/>
      <c r="AC135" s="194"/>
    </row>
  </sheetData>
  <mergeCells count="2">
    <mergeCell ref="D24:H24"/>
    <mergeCell ref="J24:M24"/>
  </mergeCells>
  <conditionalFormatting sqref="D36:E95 I36:J95">
    <cfRule type="expression" dxfId="121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19.5703125" style="133" customWidth="1"/>
    <col min="18" max="18" width="12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L1" s="150"/>
    </row>
    <row r="2" spans="1:18" ht="15.75" x14ac:dyDescent="0.25">
      <c r="A2" s="44" t="s">
        <v>547</v>
      </c>
      <c r="L2" s="150"/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341" t="s">
        <v>305</v>
      </c>
      <c r="R6" s="298" t="s">
        <v>304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342" t="s">
        <v>306</v>
      </c>
      <c r="R7" s="238" t="s">
        <v>312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  <c r="Q8" s="343" t="s">
        <v>458</v>
      </c>
      <c r="R8" s="299" t="s">
        <v>311</v>
      </c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4" spans="1:29" s="444" customFormat="1" ht="14.25" x14ac:dyDescent="0.2">
      <c r="B24" s="30"/>
      <c r="C24" s="30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  <c r="O24" s="194"/>
      <c r="P24" s="194"/>
      <c r="AB24" s="194"/>
      <c r="AC24" s="194"/>
    </row>
    <row r="25" spans="1:29" s="444" customFormat="1" ht="14.25" x14ac:dyDescent="0.2">
      <c r="B25" s="77"/>
      <c r="C25" s="77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  <c r="O25" s="194"/>
      <c r="P25" s="194"/>
      <c r="AB25" s="194"/>
      <c r="AC25" s="194"/>
    </row>
    <row r="26" spans="1:29" s="444" customFormat="1" ht="14.25" x14ac:dyDescent="0.2">
      <c r="C26" s="144" t="s">
        <v>305</v>
      </c>
      <c r="D26" s="154">
        <v>1.2457411067142856</v>
      </c>
      <c r="E26" s="434">
        <v>1.0414935064999999</v>
      </c>
      <c r="F26" s="434">
        <v>1.2893022774285714</v>
      </c>
      <c r="G26" s="434">
        <v>1.7721294936904763</v>
      </c>
      <c r="H26" s="434">
        <v>1.7872200263571427</v>
      </c>
      <c r="I26" s="435"/>
      <c r="J26" s="29">
        <f t="shared" ref="J26:M30" si="0">E26-D26</f>
        <v>-0.20424760021428567</v>
      </c>
      <c r="K26" s="29">
        <f t="shared" si="0"/>
        <v>0.24780877092857145</v>
      </c>
      <c r="L26" s="29">
        <f t="shared" si="0"/>
        <v>0.48282721626190495</v>
      </c>
      <c r="M26" s="29">
        <f t="shared" si="0"/>
        <v>1.5090532666666379E-2</v>
      </c>
      <c r="O26" s="194"/>
      <c r="P26" s="194"/>
      <c r="AB26" s="194"/>
      <c r="AC26" s="194"/>
    </row>
    <row r="27" spans="1:29" s="444" customFormat="1" ht="14.25" x14ac:dyDescent="0.2">
      <c r="C27" s="144" t="s">
        <v>308</v>
      </c>
      <c r="D27" s="434">
        <f>+D29-D26</f>
        <v>0.42309085998571438</v>
      </c>
      <c r="E27" s="434">
        <f t="shared" ref="E27:H27" si="1">+E29-E26</f>
        <v>0.33697737580000009</v>
      </c>
      <c r="F27" s="434">
        <f t="shared" si="1"/>
        <v>0.4001098040714286</v>
      </c>
      <c r="G27" s="434">
        <f t="shared" si="1"/>
        <v>0.43196225630952356</v>
      </c>
      <c r="H27" s="434">
        <f t="shared" si="1"/>
        <v>0.47533046664285727</v>
      </c>
      <c r="I27" s="435"/>
      <c r="J27" s="29">
        <f t="shared" si="0"/>
        <v>-8.6113484185714295E-2</v>
      </c>
      <c r="K27" s="29">
        <f t="shared" si="0"/>
        <v>6.3132428271428509E-2</v>
      </c>
      <c r="L27" s="29">
        <f t="shared" si="0"/>
        <v>3.1852452238094964E-2</v>
      </c>
      <c r="M27" s="29">
        <f t="shared" si="0"/>
        <v>4.3368210333333712E-2</v>
      </c>
      <c r="O27" s="194"/>
      <c r="P27" s="194"/>
      <c r="AB27" s="194"/>
      <c r="AC27" s="194"/>
    </row>
    <row r="28" spans="1:29" s="444" customFormat="1" ht="14.25" x14ac:dyDescent="0.2">
      <c r="C28" s="153" t="s">
        <v>309</v>
      </c>
      <c r="D28" s="436">
        <f>+D30-D29</f>
        <v>1.0382742723999998</v>
      </c>
      <c r="E28" s="436">
        <f t="shared" ref="E28:H28" si="2">+E30-E29</f>
        <v>0.93190691259999991</v>
      </c>
      <c r="F28" s="436">
        <f t="shared" si="2"/>
        <v>0.96496804739999975</v>
      </c>
      <c r="G28" s="436">
        <f t="shared" si="2"/>
        <v>0.99799286020000011</v>
      </c>
      <c r="H28" s="436">
        <f t="shared" si="2"/>
        <v>0.94491714189999998</v>
      </c>
      <c r="I28" s="437"/>
      <c r="J28" s="438">
        <f t="shared" si="0"/>
        <v>-0.10636735979999989</v>
      </c>
      <c r="K28" s="438">
        <f t="shared" si="0"/>
        <v>3.3061134799999836E-2</v>
      </c>
      <c r="L28" s="438">
        <f t="shared" si="0"/>
        <v>3.3024812800000358E-2</v>
      </c>
      <c r="M28" s="438">
        <f t="shared" si="0"/>
        <v>-5.307571830000013E-2</v>
      </c>
      <c r="O28" s="194"/>
      <c r="P28" s="194"/>
      <c r="AB28" s="194"/>
      <c r="AC28" s="194"/>
    </row>
    <row r="29" spans="1:29" s="444" customFormat="1" ht="14.25" x14ac:dyDescent="0.2">
      <c r="C29" s="144" t="s">
        <v>472</v>
      </c>
      <c r="D29" s="434">
        <v>1.6688319667</v>
      </c>
      <c r="E29" s="434">
        <v>1.3784708823</v>
      </c>
      <c r="F29" s="434">
        <v>1.6894120815</v>
      </c>
      <c r="G29" s="434">
        <v>2.2040917499999999</v>
      </c>
      <c r="H29" s="434">
        <v>2.262550493</v>
      </c>
      <c r="I29" s="435"/>
      <c r="J29" s="29">
        <f t="shared" si="0"/>
        <v>-0.29036108439999997</v>
      </c>
      <c r="K29" s="29">
        <f t="shared" si="0"/>
        <v>0.31094119919999996</v>
      </c>
      <c r="L29" s="29">
        <f t="shared" si="0"/>
        <v>0.51467966849999991</v>
      </c>
      <c r="M29" s="29">
        <f t="shared" si="0"/>
        <v>5.8458743000000091E-2</v>
      </c>
      <c r="O29" s="194"/>
      <c r="P29" s="194"/>
      <c r="AB29" s="194"/>
      <c r="AC29" s="194"/>
    </row>
    <row r="30" spans="1:29" s="444" customFormat="1" ht="14.25" x14ac:dyDescent="0.2">
      <c r="C30" s="461" t="s">
        <v>458</v>
      </c>
      <c r="D30" s="436">
        <v>2.7071062390999998</v>
      </c>
      <c r="E30" s="436">
        <v>2.3103777948999999</v>
      </c>
      <c r="F30" s="436">
        <v>2.6543801288999997</v>
      </c>
      <c r="G30" s="436">
        <v>3.2020846102</v>
      </c>
      <c r="H30" s="436">
        <v>3.2074676349</v>
      </c>
      <c r="I30" s="440"/>
      <c r="J30" s="67">
        <f t="shared" si="0"/>
        <v>-0.39672844419999986</v>
      </c>
      <c r="K30" s="67">
        <f t="shared" si="0"/>
        <v>0.3440023339999998</v>
      </c>
      <c r="L30" s="67">
        <f t="shared" si="0"/>
        <v>0.54770448130000027</v>
      </c>
      <c r="M30" s="67">
        <f t="shared" si="0"/>
        <v>5.3830246999999609E-3</v>
      </c>
      <c r="O30" s="194"/>
      <c r="P30" s="194"/>
      <c r="AB30" s="194"/>
      <c r="AC30" s="194"/>
    </row>
    <row r="31" spans="1:29" s="444" customFormat="1" ht="14.2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-0.39672844419999986</v>
      </c>
      <c r="K31" s="29">
        <f t="shared" ref="K31:M31" si="3">+SUM(K26:K28)</f>
        <v>0.3440023339999998</v>
      </c>
      <c r="L31" s="29">
        <f t="shared" si="3"/>
        <v>0.54770448130000027</v>
      </c>
      <c r="M31" s="29">
        <f t="shared" si="3"/>
        <v>5.3830246999999609E-3</v>
      </c>
      <c r="O31" s="194"/>
      <c r="P31" s="194"/>
      <c r="AB31" s="194"/>
      <c r="AC31" s="194"/>
    </row>
    <row r="32" spans="1:29" s="444" customFormat="1" ht="14.25" x14ac:dyDescent="0.2">
      <c r="B32" s="370" t="s">
        <v>549</v>
      </c>
      <c r="C32" s="30"/>
      <c r="D32" s="30"/>
      <c r="E32" s="462"/>
      <c r="F32" s="30"/>
      <c r="G32" s="30"/>
      <c r="H32" s="30"/>
      <c r="I32" s="30"/>
      <c r="J32" s="462"/>
      <c r="K32" s="463"/>
      <c r="L32" s="463"/>
      <c r="M32" s="463"/>
      <c r="O32" s="194"/>
      <c r="P32" s="194"/>
      <c r="AB32" s="194"/>
      <c r="AC32" s="194"/>
    </row>
    <row r="33" spans="2:29" s="444" customFormat="1" ht="14.25" x14ac:dyDescent="0.2">
      <c r="O33" s="194"/>
      <c r="P33" s="194"/>
      <c r="AB33" s="194"/>
      <c r="AC33" s="194"/>
    </row>
    <row r="34" spans="2:29" s="444" customFormat="1" ht="14.25" x14ac:dyDescent="0.2">
      <c r="O34" s="194"/>
      <c r="P34" s="194"/>
      <c r="AB34" s="194"/>
      <c r="AC34" s="194"/>
    </row>
    <row r="35" spans="2:29" s="444" customFormat="1" ht="14.25" x14ac:dyDescent="0.2">
      <c r="D35" s="442" t="s">
        <v>540</v>
      </c>
      <c r="E35" s="441" t="s">
        <v>485</v>
      </c>
      <c r="F35" s="441" t="s">
        <v>541</v>
      </c>
      <c r="G35" s="441" t="s">
        <v>498</v>
      </c>
      <c r="H35" s="441"/>
      <c r="I35" s="442" t="s">
        <v>536</v>
      </c>
      <c r="J35" s="441" t="s">
        <v>486</v>
      </c>
      <c r="K35" s="441" t="s">
        <v>537</v>
      </c>
      <c r="L35" s="441" t="s">
        <v>498</v>
      </c>
      <c r="O35" s="194"/>
      <c r="P35" s="194"/>
      <c r="AB35" s="194"/>
      <c r="AC35" s="194"/>
    </row>
    <row r="36" spans="2:29" s="444" customFormat="1" ht="14.25" x14ac:dyDescent="0.2">
      <c r="B36" s="444">
        <f t="shared" ref="B36:B87" si="4">YEAR(C36)</f>
        <v>2015</v>
      </c>
      <c r="C36" s="445">
        <v>42005</v>
      </c>
      <c r="D36" s="446">
        <v>2.9972500000000002</v>
      </c>
      <c r="E36" s="143" t="e">
        <v>#N/A</v>
      </c>
      <c r="F36" s="447"/>
      <c r="G36" s="447">
        <v>2.9972500000000002</v>
      </c>
      <c r="H36" s="448"/>
      <c r="I36" s="446">
        <v>1.137142857142857</v>
      </c>
      <c r="J36" s="143" t="e">
        <v>#N/A</v>
      </c>
      <c r="K36" s="447"/>
      <c r="L36" s="447">
        <v>1.137142857142857</v>
      </c>
      <c r="M36" s="448"/>
      <c r="O36" s="194"/>
      <c r="P36" s="194"/>
      <c r="AB36" s="194"/>
      <c r="AC36" s="194"/>
    </row>
    <row r="37" spans="2:29" s="444" customFormat="1" ht="14.25" x14ac:dyDescent="0.2">
      <c r="B37" s="444">
        <f t="shared" si="4"/>
        <v>2015</v>
      </c>
      <c r="C37" s="445">
        <v>42036</v>
      </c>
      <c r="D37" s="446">
        <v>2.8577499999999998</v>
      </c>
      <c r="E37" s="143" t="e">
        <v>#N/A</v>
      </c>
      <c r="F37" s="447">
        <f t="shared" ref="F37:F46" si="5">AVERAGEIF($B$36:$B$95,B37,$G$36:$G$95)</f>
        <v>2.7064791666666661</v>
      </c>
      <c r="G37" s="447">
        <v>2.8577499999999998</v>
      </c>
      <c r="H37" s="448"/>
      <c r="I37" s="446">
        <v>1.3832380952380952</v>
      </c>
      <c r="J37" s="143" t="e">
        <v>#N/A</v>
      </c>
      <c r="K37" s="447">
        <f t="shared" ref="K37" si="6">AVERAGEIF($B$36:$B$95,B37,$L$36:$L$95)</f>
        <v>1.2464682539682539</v>
      </c>
      <c r="L37" s="447">
        <v>1.3832380952380952</v>
      </c>
      <c r="M37" s="448"/>
      <c r="O37" s="194"/>
      <c r="P37" s="194"/>
      <c r="AB37" s="194"/>
      <c r="AC37" s="194"/>
    </row>
    <row r="38" spans="2:29" s="444" customFormat="1" ht="14.25" x14ac:dyDescent="0.2">
      <c r="B38" s="444">
        <f t="shared" si="4"/>
        <v>2015</v>
      </c>
      <c r="C38" s="445">
        <v>42064</v>
      </c>
      <c r="D38" s="446">
        <v>2.8969999999999998</v>
      </c>
      <c r="E38" s="143" t="e">
        <v>#N/A</v>
      </c>
      <c r="F38" s="447">
        <f t="shared" si="5"/>
        <v>2.7064791666666661</v>
      </c>
      <c r="G38" s="447">
        <v>2.8969999999999998</v>
      </c>
      <c r="H38" s="448"/>
      <c r="I38" s="446">
        <v>1.3305952380952379</v>
      </c>
      <c r="J38" s="143" t="e">
        <v>#N/A</v>
      </c>
      <c r="K38" s="447">
        <f t="shared" ref="K38:K46" si="7">AVERAGEIF($B$36:$B$95,B38,$L$36:$L$95)</f>
        <v>1.2464682539682539</v>
      </c>
      <c r="L38" s="447">
        <v>1.3305952380952379</v>
      </c>
      <c r="M38" s="448"/>
      <c r="O38" s="194"/>
      <c r="P38" s="194"/>
      <c r="AB38" s="194"/>
      <c r="AC38" s="194"/>
    </row>
    <row r="39" spans="2:29" s="444" customFormat="1" ht="14.25" x14ac:dyDescent="0.2">
      <c r="B39" s="444">
        <f t="shared" si="4"/>
        <v>2015</v>
      </c>
      <c r="C39" s="445">
        <v>42095</v>
      </c>
      <c r="D39" s="446">
        <v>2.7822500000000003</v>
      </c>
      <c r="E39" s="143" t="e">
        <v>#N/A</v>
      </c>
      <c r="F39" s="447">
        <f t="shared" si="5"/>
        <v>2.7064791666666661</v>
      </c>
      <c r="G39" s="447">
        <v>2.7822500000000003</v>
      </c>
      <c r="H39" s="448"/>
      <c r="I39" s="446">
        <v>1.4172380952380952</v>
      </c>
      <c r="J39" s="143" t="e">
        <v>#N/A</v>
      </c>
      <c r="K39" s="447">
        <f t="shared" si="7"/>
        <v>1.2464682539682539</v>
      </c>
      <c r="L39" s="447">
        <v>1.4172380952380952</v>
      </c>
      <c r="M39" s="448"/>
      <c r="O39" s="194"/>
      <c r="P39" s="194"/>
      <c r="AB39" s="194"/>
      <c r="AC39" s="194"/>
    </row>
    <row r="40" spans="2:29" s="444" customFormat="1" ht="14.25" x14ac:dyDescent="0.2">
      <c r="B40" s="444">
        <f t="shared" si="4"/>
        <v>2015</v>
      </c>
      <c r="C40" s="445">
        <v>42125</v>
      </c>
      <c r="D40" s="446">
        <v>2.8875000000000002</v>
      </c>
      <c r="E40" s="143" t="e">
        <v>#N/A</v>
      </c>
      <c r="F40" s="447">
        <f t="shared" si="5"/>
        <v>2.7064791666666661</v>
      </c>
      <c r="G40" s="447">
        <v>2.8875000000000002</v>
      </c>
      <c r="H40" s="448"/>
      <c r="I40" s="446">
        <v>1.5255952380952382</v>
      </c>
      <c r="J40" s="143" t="e">
        <v>#N/A</v>
      </c>
      <c r="K40" s="447">
        <f t="shared" si="7"/>
        <v>1.2464682539682539</v>
      </c>
      <c r="L40" s="447">
        <v>1.5255952380952382</v>
      </c>
      <c r="M40" s="448"/>
      <c r="O40" s="194"/>
      <c r="P40" s="194"/>
      <c r="AB40" s="194"/>
      <c r="AC40" s="194"/>
    </row>
    <row r="41" spans="2:29" s="444" customFormat="1" ht="14.25" x14ac:dyDescent="0.2">
      <c r="B41" s="444">
        <f t="shared" si="4"/>
        <v>2015</v>
      </c>
      <c r="C41" s="445">
        <v>42156</v>
      </c>
      <c r="D41" s="446">
        <v>2.8730000000000002</v>
      </c>
      <c r="E41" s="143" t="e">
        <v>#N/A</v>
      </c>
      <c r="F41" s="447">
        <f t="shared" si="5"/>
        <v>2.7064791666666661</v>
      </c>
      <c r="G41" s="447">
        <v>2.8730000000000002</v>
      </c>
      <c r="H41" s="448"/>
      <c r="I41" s="446">
        <v>1.4637619047619048</v>
      </c>
      <c r="J41" s="143" t="e">
        <v>#N/A</v>
      </c>
      <c r="K41" s="447">
        <f t="shared" si="7"/>
        <v>1.2464682539682539</v>
      </c>
      <c r="L41" s="447">
        <v>1.4637619047619048</v>
      </c>
      <c r="M41" s="448"/>
      <c r="O41" s="194"/>
      <c r="P41" s="194"/>
      <c r="AB41" s="194"/>
      <c r="AC41" s="194"/>
    </row>
    <row r="42" spans="2:29" s="444" customFormat="1" ht="14.25" x14ac:dyDescent="0.2">
      <c r="B42" s="444">
        <f t="shared" si="4"/>
        <v>2015</v>
      </c>
      <c r="C42" s="445">
        <v>42186</v>
      </c>
      <c r="D42" s="446">
        <v>2.78775</v>
      </c>
      <c r="E42" s="143" t="e">
        <v>#N/A</v>
      </c>
      <c r="F42" s="447">
        <f t="shared" si="5"/>
        <v>2.7064791666666661</v>
      </c>
      <c r="G42" s="447">
        <v>2.78775</v>
      </c>
      <c r="H42" s="448"/>
      <c r="I42" s="446">
        <v>1.3466904761904761</v>
      </c>
      <c r="J42" s="143" t="e">
        <v>#N/A</v>
      </c>
      <c r="K42" s="447">
        <f t="shared" si="7"/>
        <v>1.2464682539682539</v>
      </c>
      <c r="L42" s="447">
        <v>1.3466904761904761</v>
      </c>
      <c r="M42" s="448"/>
      <c r="O42" s="194"/>
      <c r="P42" s="194"/>
      <c r="AB42" s="194"/>
      <c r="AC42" s="194"/>
    </row>
    <row r="43" spans="2:29" s="444" customFormat="1" ht="14.25" x14ac:dyDescent="0.2">
      <c r="B43" s="444">
        <f t="shared" si="4"/>
        <v>2015</v>
      </c>
      <c r="C43" s="445">
        <v>42217</v>
      </c>
      <c r="D43" s="446">
        <v>2.5950000000000002</v>
      </c>
      <c r="E43" s="143" t="e">
        <v>#N/A</v>
      </c>
      <c r="F43" s="447">
        <f t="shared" si="5"/>
        <v>2.7064791666666661</v>
      </c>
      <c r="G43" s="447">
        <v>2.5950000000000002</v>
      </c>
      <c r="H43" s="448"/>
      <c r="I43" s="446">
        <v>1.1074999999999999</v>
      </c>
      <c r="J43" s="143" t="e">
        <v>#N/A</v>
      </c>
      <c r="K43" s="447">
        <f t="shared" si="7"/>
        <v>1.2464682539682539</v>
      </c>
      <c r="L43" s="447">
        <v>1.1074999999999999</v>
      </c>
      <c r="M43" s="448"/>
      <c r="O43" s="194"/>
      <c r="P43" s="194"/>
      <c r="AB43" s="194"/>
      <c r="AC43" s="194"/>
    </row>
    <row r="44" spans="2:29" s="444" customFormat="1" ht="14.25" x14ac:dyDescent="0.2">
      <c r="B44" s="444">
        <f t="shared" si="4"/>
        <v>2015</v>
      </c>
      <c r="C44" s="445">
        <v>42248</v>
      </c>
      <c r="D44" s="446">
        <v>2.5049999999999999</v>
      </c>
      <c r="E44" s="143" t="e">
        <v>#N/A</v>
      </c>
      <c r="F44" s="447">
        <f t="shared" si="5"/>
        <v>2.7064791666666661</v>
      </c>
      <c r="G44" s="447">
        <v>2.5049999999999999</v>
      </c>
      <c r="H44" s="448"/>
      <c r="I44" s="446">
        <v>1.1338809523809523</v>
      </c>
      <c r="J44" s="143" t="e">
        <v>#N/A</v>
      </c>
      <c r="K44" s="447">
        <f t="shared" si="7"/>
        <v>1.2464682539682539</v>
      </c>
      <c r="L44" s="447">
        <v>1.1338809523809523</v>
      </c>
      <c r="M44" s="448"/>
      <c r="O44" s="194"/>
      <c r="P44" s="194"/>
      <c r="AB44" s="194"/>
      <c r="AC44" s="194"/>
    </row>
    <row r="45" spans="2:29" s="444" customFormat="1" ht="14.25" x14ac:dyDescent="0.2">
      <c r="B45" s="444">
        <f t="shared" si="4"/>
        <v>2015</v>
      </c>
      <c r="C45" s="445">
        <v>42278</v>
      </c>
      <c r="D45" s="446">
        <v>2.51925</v>
      </c>
      <c r="E45" s="143" t="e">
        <v>#N/A</v>
      </c>
      <c r="F45" s="447">
        <f t="shared" si="5"/>
        <v>2.7064791666666661</v>
      </c>
      <c r="G45" s="447">
        <v>2.51925</v>
      </c>
      <c r="H45" s="448"/>
      <c r="I45" s="446">
        <v>1.1530952380952382</v>
      </c>
      <c r="J45" s="143" t="e">
        <v>#N/A</v>
      </c>
      <c r="K45" s="447">
        <f t="shared" si="7"/>
        <v>1.2464682539682539</v>
      </c>
      <c r="L45" s="447">
        <v>1.1530952380952382</v>
      </c>
      <c r="M45" s="448"/>
      <c r="O45" s="194"/>
      <c r="P45" s="194"/>
      <c r="AB45" s="194"/>
      <c r="AC45" s="194"/>
    </row>
    <row r="46" spans="2:29" s="444" customFormat="1" ht="14.25" x14ac:dyDescent="0.2">
      <c r="B46" s="444">
        <f t="shared" si="4"/>
        <v>2015</v>
      </c>
      <c r="C46" s="445">
        <v>42309</v>
      </c>
      <c r="D46" s="446">
        <v>2.4670000000000001</v>
      </c>
      <c r="E46" s="143" t="e">
        <v>#N/A</v>
      </c>
      <c r="F46" s="447">
        <f t="shared" si="5"/>
        <v>2.7064791666666661</v>
      </c>
      <c r="G46" s="447">
        <v>2.4670000000000001</v>
      </c>
      <c r="H46" s="448"/>
      <c r="I46" s="446">
        <v>1.054</v>
      </c>
      <c r="J46" s="143" t="e">
        <v>#N/A</v>
      </c>
      <c r="K46" s="447">
        <f t="shared" si="7"/>
        <v>1.2464682539682539</v>
      </c>
      <c r="L46" s="447">
        <v>1.054</v>
      </c>
      <c r="M46" s="448"/>
      <c r="O46" s="194"/>
      <c r="P46" s="194"/>
      <c r="AB46" s="194"/>
      <c r="AC46" s="194"/>
    </row>
    <row r="47" spans="2:29" s="444" customFormat="1" ht="14.25" x14ac:dyDescent="0.2">
      <c r="B47" s="444">
        <f t="shared" si="4"/>
        <v>2015</v>
      </c>
      <c r="C47" s="445">
        <v>42339</v>
      </c>
      <c r="D47" s="446">
        <v>2.3090000000000002</v>
      </c>
      <c r="E47" s="143" t="e">
        <v>#N/A</v>
      </c>
      <c r="F47" s="447"/>
      <c r="G47" s="447">
        <v>2.3090000000000002</v>
      </c>
      <c r="H47" s="448"/>
      <c r="I47" s="446">
        <v>0.90488095238095245</v>
      </c>
      <c r="J47" s="143" t="e">
        <v>#N/A</v>
      </c>
      <c r="K47" s="447"/>
      <c r="L47" s="447">
        <v>0.90488095238095245</v>
      </c>
      <c r="M47" s="448"/>
      <c r="O47" s="194"/>
      <c r="P47" s="194"/>
      <c r="AB47" s="194"/>
      <c r="AC47" s="194"/>
    </row>
    <row r="48" spans="2:29" s="444" customFormat="1" ht="14.25" x14ac:dyDescent="0.2">
      <c r="B48" s="444">
        <f t="shared" si="4"/>
        <v>2016</v>
      </c>
      <c r="C48" s="445">
        <v>42370</v>
      </c>
      <c r="D48" s="446">
        <v>2.1427499999999999</v>
      </c>
      <c r="E48" s="143" t="e">
        <v>#N/A</v>
      </c>
      <c r="F48" s="447"/>
      <c r="G48" s="447">
        <v>2.1427499999999999</v>
      </c>
      <c r="H48" s="448"/>
      <c r="I48" s="446">
        <v>0.73095238095238091</v>
      </c>
      <c r="J48" s="143" t="e">
        <v>#N/A</v>
      </c>
      <c r="K48" s="447"/>
      <c r="L48" s="447">
        <v>0.73095238095238091</v>
      </c>
      <c r="M48" s="448"/>
      <c r="O48" s="194"/>
      <c r="P48" s="194"/>
      <c r="AB48" s="194"/>
      <c r="AC48" s="194"/>
    </row>
    <row r="49" spans="2:29" s="444" customFormat="1" ht="14.25" x14ac:dyDescent="0.2">
      <c r="B49" s="444">
        <f t="shared" si="4"/>
        <v>2016</v>
      </c>
      <c r="C49" s="445">
        <v>42401</v>
      </c>
      <c r="D49" s="446">
        <v>1.9982</v>
      </c>
      <c r="E49" s="143" t="e">
        <v>#N/A</v>
      </c>
      <c r="F49" s="447">
        <f t="shared" ref="F49:F58" si="8">AVERAGEIF($B$36:$B$95,B49,$G$36:$G$95)</f>
        <v>2.3059833333333337</v>
      </c>
      <c r="G49" s="447">
        <v>1.9982</v>
      </c>
      <c r="H49" s="448"/>
      <c r="I49" s="446">
        <v>0.76623809523809527</v>
      </c>
      <c r="J49" s="143" t="e">
        <v>#N/A</v>
      </c>
      <c r="K49" s="447">
        <f t="shared" ref="K49" si="9">AVERAGEIF($B$36:$B$95,B49,$L$36:$L$95)</f>
        <v>1.0368492063492065</v>
      </c>
      <c r="L49" s="447">
        <v>0.76623809523809527</v>
      </c>
      <c r="M49" s="448"/>
      <c r="O49" s="194"/>
      <c r="P49" s="194"/>
      <c r="AB49" s="194"/>
      <c r="AC49" s="194"/>
    </row>
    <row r="50" spans="2:29" s="444" customFormat="1" ht="14.25" x14ac:dyDescent="0.2">
      <c r="B50" s="444">
        <f t="shared" si="4"/>
        <v>2016</v>
      </c>
      <c r="C50" s="445">
        <v>42430</v>
      </c>
      <c r="D50" s="446">
        <v>2.09</v>
      </c>
      <c r="E50" s="143" t="e">
        <v>#N/A</v>
      </c>
      <c r="F50" s="447">
        <f t="shared" si="8"/>
        <v>2.3059833333333337</v>
      </c>
      <c r="G50" s="447">
        <v>2.09</v>
      </c>
      <c r="H50" s="448"/>
      <c r="I50" s="446">
        <v>0.90976190476190477</v>
      </c>
      <c r="J50" s="143" t="e">
        <v>#N/A</v>
      </c>
      <c r="K50" s="447">
        <f t="shared" ref="K50:K58" si="10">AVERAGEIF($B$36:$B$95,B50,$L$36:$L$95)</f>
        <v>1.0368492063492065</v>
      </c>
      <c r="L50" s="447">
        <v>0.90976190476190477</v>
      </c>
      <c r="M50" s="448"/>
      <c r="O50" s="194"/>
      <c r="P50" s="194"/>
      <c r="AB50" s="194"/>
      <c r="AC50" s="194"/>
    </row>
    <row r="51" spans="2:29" s="444" customFormat="1" ht="14.25" x14ac:dyDescent="0.2">
      <c r="B51" s="444">
        <f t="shared" si="4"/>
        <v>2016</v>
      </c>
      <c r="C51" s="445">
        <v>42461</v>
      </c>
      <c r="D51" s="446">
        <v>2.1515</v>
      </c>
      <c r="E51" s="143" t="e">
        <v>#N/A</v>
      </c>
      <c r="F51" s="447">
        <f t="shared" si="8"/>
        <v>2.3059833333333337</v>
      </c>
      <c r="G51" s="447">
        <v>2.1515</v>
      </c>
      <c r="H51" s="448"/>
      <c r="I51" s="446">
        <v>0.99007142857142849</v>
      </c>
      <c r="J51" s="143" t="e">
        <v>#N/A</v>
      </c>
      <c r="K51" s="447">
        <f t="shared" si="10"/>
        <v>1.0368492063492065</v>
      </c>
      <c r="L51" s="447">
        <v>0.99007142857142849</v>
      </c>
      <c r="M51" s="448"/>
      <c r="O51" s="194"/>
      <c r="P51" s="194"/>
      <c r="AB51" s="194"/>
      <c r="AC51" s="194"/>
    </row>
    <row r="52" spans="2:29" s="444" customFormat="1" ht="14.25" x14ac:dyDescent="0.2">
      <c r="B52" s="444">
        <f t="shared" si="4"/>
        <v>2016</v>
      </c>
      <c r="C52" s="445">
        <v>42491</v>
      </c>
      <c r="D52" s="446">
        <v>2.3146</v>
      </c>
      <c r="E52" s="143" t="e">
        <v>#N/A</v>
      </c>
      <c r="F52" s="447">
        <f t="shared" si="8"/>
        <v>2.3059833333333337</v>
      </c>
      <c r="G52" s="447">
        <v>2.3146</v>
      </c>
      <c r="H52" s="448"/>
      <c r="I52" s="446">
        <v>1.1129047619047618</v>
      </c>
      <c r="J52" s="143" t="e">
        <v>#N/A</v>
      </c>
      <c r="K52" s="447">
        <f t="shared" si="10"/>
        <v>1.0368492063492065</v>
      </c>
      <c r="L52" s="447">
        <v>1.1129047619047618</v>
      </c>
      <c r="M52" s="448"/>
      <c r="O52" s="194"/>
      <c r="P52" s="194"/>
      <c r="AB52" s="194"/>
      <c r="AC52" s="194"/>
    </row>
    <row r="53" spans="2:29" s="444" customFormat="1" ht="14.25" x14ac:dyDescent="0.2">
      <c r="B53" s="444">
        <f t="shared" si="4"/>
        <v>2016</v>
      </c>
      <c r="C53" s="445">
        <v>42522</v>
      </c>
      <c r="D53" s="446">
        <v>2.4224999999999999</v>
      </c>
      <c r="E53" s="143" t="e">
        <v>#N/A</v>
      </c>
      <c r="F53" s="447">
        <f t="shared" si="8"/>
        <v>2.3059833333333337</v>
      </c>
      <c r="G53" s="447">
        <v>2.4224999999999999</v>
      </c>
      <c r="H53" s="448"/>
      <c r="I53" s="446">
        <v>1.1487380952380952</v>
      </c>
      <c r="J53" s="143" t="e">
        <v>#N/A</v>
      </c>
      <c r="K53" s="447">
        <f t="shared" si="10"/>
        <v>1.0368492063492065</v>
      </c>
      <c r="L53" s="447">
        <v>1.1487380952380952</v>
      </c>
      <c r="M53" s="448"/>
      <c r="O53" s="194"/>
      <c r="P53" s="194"/>
      <c r="AB53" s="194"/>
      <c r="AC53" s="194"/>
    </row>
    <row r="54" spans="2:29" s="444" customFormat="1" ht="14.25" x14ac:dyDescent="0.2">
      <c r="B54" s="444">
        <f t="shared" si="4"/>
        <v>2016</v>
      </c>
      <c r="C54" s="445">
        <v>42552</v>
      </c>
      <c r="D54" s="446">
        <v>2.4045000000000001</v>
      </c>
      <c r="E54" s="143" t="e">
        <v>#N/A</v>
      </c>
      <c r="F54" s="447">
        <f t="shared" si="8"/>
        <v>2.3059833333333337</v>
      </c>
      <c r="G54" s="447">
        <v>2.4045000000000001</v>
      </c>
      <c r="H54" s="448"/>
      <c r="I54" s="446">
        <v>1.0702857142857143</v>
      </c>
      <c r="J54" s="143" t="e">
        <v>#N/A</v>
      </c>
      <c r="K54" s="447">
        <f t="shared" si="10"/>
        <v>1.0368492063492065</v>
      </c>
      <c r="L54" s="447">
        <v>1.0702857142857143</v>
      </c>
      <c r="M54" s="448"/>
      <c r="O54" s="194"/>
      <c r="P54" s="194"/>
      <c r="AB54" s="194"/>
      <c r="AC54" s="194"/>
    </row>
    <row r="55" spans="2:29" s="444" customFormat="1" ht="14.25" x14ac:dyDescent="0.2">
      <c r="B55" s="444">
        <f t="shared" si="4"/>
        <v>2016</v>
      </c>
      <c r="C55" s="445">
        <v>42583</v>
      </c>
      <c r="D55" s="446">
        <v>2.3506</v>
      </c>
      <c r="E55" s="143" t="e">
        <v>#N/A</v>
      </c>
      <c r="F55" s="447">
        <f t="shared" si="8"/>
        <v>2.3059833333333337</v>
      </c>
      <c r="G55" s="447">
        <v>2.3506</v>
      </c>
      <c r="H55" s="448"/>
      <c r="I55" s="446">
        <v>1.0915000000000001</v>
      </c>
      <c r="J55" s="143" t="e">
        <v>#N/A</v>
      </c>
      <c r="K55" s="447">
        <f t="shared" si="10"/>
        <v>1.0368492063492065</v>
      </c>
      <c r="L55" s="447">
        <v>1.0915000000000001</v>
      </c>
      <c r="M55" s="448"/>
      <c r="O55" s="194"/>
      <c r="P55" s="194"/>
      <c r="AB55" s="194"/>
      <c r="AC55" s="194"/>
    </row>
    <row r="56" spans="2:29" s="444" customFormat="1" ht="14.25" x14ac:dyDescent="0.2">
      <c r="B56" s="444">
        <f t="shared" si="4"/>
        <v>2016</v>
      </c>
      <c r="C56" s="445">
        <v>42614</v>
      </c>
      <c r="D56" s="446">
        <v>2.39425</v>
      </c>
      <c r="E56" s="143" t="e">
        <v>#N/A</v>
      </c>
      <c r="F56" s="447">
        <f t="shared" si="8"/>
        <v>2.3059833333333337</v>
      </c>
      <c r="G56" s="447">
        <v>2.39425</v>
      </c>
      <c r="H56" s="448"/>
      <c r="I56" s="446">
        <v>1.1087619047619046</v>
      </c>
      <c r="J56" s="143" t="e">
        <v>#N/A</v>
      </c>
      <c r="K56" s="447">
        <f t="shared" si="10"/>
        <v>1.0368492063492065</v>
      </c>
      <c r="L56" s="447">
        <v>1.1087619047619046</v>
      </c>
      <c r="M56" s="448"/>
      <c r="O56" s="194"/>
      <c r="P56" s="194"/>
      <c r="AB56" s="194"/>
      <c r="AC56" s="194"/>
    </row>
    <row r="57" spans="2:29" s="444" customFormat="1" ht="14.25" x14ac:dyDescent="0.2">
      <c r="B57" s="444">
        <f t="shared" si="4"/>
        <v>2016</v>
      </c>
      <c r="C57" s="445">
        <v>42644</v>
      </c>
      <c r="D57" s="446">
        <v>2.4544000000000001</v>
      </c>
      <c r="E57" s="143" t="e">
        <v>#N/A</v>
      </c>
      <c r="F57" s="447">
        <f t="shared" si="8"/>
        <v>2.3059833333333337</v>
      </c>
      <c r="G57" s="447">
        <v>2.4544000000000001</v>
      </c>
      <c r="H57" s="448"/>
      <c r="I57" s="446">
        <v>1.179095238095238</v>
      </c>
      <c r="J57" s="143" t="e">
        <v>#N/A</v>
      </c>
      <c r="K57" s="447">
        <f t="shared" si="10"/>
        <v>1.0368492063492065</v>
      </c>
      <c r="L57" s="447">
        <v>1.179095238095238</v>
      </c>
      <c r="M57" s="448"/>
      <c r="O57" s="194"/>
      <c r="P57" s="194"/>
      <c r="AB57" s="194"/>
      <c r="AC57" s="194"/>
    </row>
    <row r="58" spans="2:29" s="444" customFormat="1" ht="14.25" x14ac:dyDescent="0.2">
      <c r="B58" s="444">
        <f t="shared" si="4"/>
        <v>2016</v>
      </c>
      <c r="C58" s="445">
        <v>42675</v>
      </c>
      <c r="D58" s="446">
        <v>2.4384999999999999</v>
      </c>
      <c r="E58" s="143" t="e">
        <v>#N/A</v>
      </c>
      <c r="F58" s="447">
        <f t="shared" si="8"/>
        <v>2.3059833333333337</v>
      </c>
      <c r="G58" s="447">
        <v>2.4384999999999999</v>
      </c>
      <c r="H58" s="448"/>
      <c r="I58" s="446">
        <v>1.0650952380952381</v>
      </c>
      <c r="J58" s="143" t="e">
        <v>#N/A</v>
      </c>
      <c r="K58" s="447">
        <f t="shared" si="10"/>
        <v>1.0368492063492065</v>
      </c>
      <c r="L58" s="447">
        <v>1.0650952380952381</v>
      </c>
      <c r="M58" s="448"/>
      <c r="O58" s="194"/>
      <c r="P58" s="194"/>
      <c r="AB58" s="194"/>
      <c r="AC58" s="194"/>
    </row>
    <row r="59" spans="2:29" s="444" customFormat="1" ht="14.25" x14ac:dyDescent="0.2">
      <c r="B59" s="444">
        <f t="shared" si="4"/>
        <v>2016</v>
      </c>
      <c r="C59" s="445">
        <v>42705</v>
      </c>
      <c r="D59" s="446">
        <v>2.5099999999999998</v>
      </c>
      <c r="E59" s="143" t="e">
        <v>#N/A</v>
      </c>
      <c r="F59" s="447"/>
      <c r="G59" s="447">
        <v>2.5099999999999998</v>
      </c>
      <c r="H59" s="448"/>
      <c r="I59" s="446">
        <v>1.2687857142857144</v>
      </c>
      <c r="J59" s="143" t="e">
        <v>#N/A</v>
      </c>
      <c r="K59" s="447"/>
      <c r="L59" s="447">
        <v>1.2687857142857144</v>
      </c>
      <c r="M59" s="448"/>
      <c r="O59" s="194"/>
      <c r="P59" s="194"/>
      <c r="AB59" s="194"/>
      <c r="AC59" s="194"/>
    </row>
    <row r="60" spans="2:29" s="444" customFormat="1" ht="14.25" x14ac:dyDescent="0.2">
      <c r="B60" s="444">
        <f t="shared" si="4"/>
        <v>2017</v>
      </c>
      <c r="C60" s="445">
        <v>42736</v>
      </c>
      <c r="D60" s="446">
        <v>2.5798000000000001</v>
      </c>
      <c r="E60" s="143" t="e">
        <v>#N/A</v>
      </c>
      <c r="F60" s="447"/>
      <c r="G60" s="447">
        <v>2.5798000000000001</v>
      </c>
      <c r="H60" s="448"/>
      <c r="I60" s="446">
        <v>1.2994523809523808</v>
      </c>
      <c r="J60" s="143" t="e">
        <v>#N/A</v>
      </c>
      <c r="K60" s="447"/>
      <c r="L60" s="447">
        <v>1.2994523809523808</v>
      </c>
      <c r="M60" s="448"/>
      <c r="O60" s="194"/>
      <c r="P60" s="194"/>
      <c r="AB60" s="194"/>
      <c r="AC60" s="194"/>
    </row>
    <row r="61" spans="2:29" s="444" customFormat="1" ht="14.25" x14ac:dyDescent="0.2">
      <c r="B61" s="444">
        <f t="shared" si="4"/>
        <v>2017</v>
      </c>
      <c r="C61" s="445">
        <v>42767</v>
      </c>
      <c r="D61" s="446">
        <v>2.5680000000000001</v>
      </c>
      <c r="E61" s="143" t="e">
        <v>#N/A</v>
      </c>
      <c r="F61" s="447">
        <f t="shared" ref="F61:F70" si="11">AVERAGEIF($B$36:$B$95,B61,$G$36:$G$95)</f>
        <v>2.6535666666666664</v>
      </c>
      <c r="G61" s="447">
        <v>2.5680000000000001</v>
      </c>
      <c r="H61" s="448"/>
      <c r="I61" s="446">
        <v>1.3064285714285713</v>
      </c>
      <c r="J61" s="143" t="e">
        <v>#N/A</v>
      </c>
      <c r="K61" s="447">
        <f t="shared" ref="K61" si="12">AVERAGEIF($B$36:$B$95,B61,$L$36:$L$95)</f>
        <v>1.2916091269841272</v>
      </c>
      <c r="L61" s="447">
        <v>1.3064285714285713</v>
      </c>
      <c r="M61" s="448"/>
      <c r="O61" s="194"/>
      <c r="P61" s="194"/>
      <c r="AB61" s="194"/>
      <c r="AC61" s="194"/>
    </row>
    <row r="62" spans="2:29" s="444" customFormat="1" ht="14.25" x14ac:dyDescent="0.2">
      <c r="B62" s="444">
        <f t="shared" si="4"/>
        <v>2017</v>
      </c>
      <c r="C62" s="445">
        <v>42795</v>
      </c>
      <c r="D62" s="446">
        <v>2.5535000000000001</v>
      </c>
      <c r="E62" s="143" t="e">
        <v>#N/A</v>
      </c>
      <c r="F62" s="447">
        <f t="shared" si="11"/>
        <v>2.6535666666666664</v>
      </c>
      <c r="G62" s="447">
        <v>2.5535000000000001</v>
      </c>
      <c r="H62" s="448"/>
      <c r="I62" s="446">
        <v>1.2283095238095239</v>
      </c>
      <c r="J62" s="143" t="e">
        <v>#N/A</v>
      </c>
      <c r="K62" s="447">
        <f t="shared" ref="K62:K70" si="13">AVERAGEIF($B$36:$B$95,B62,$L$36:$L$95)</f>
        <v>1.2916091269841272</v>
      </c>
      <c r="L62" s="447">
        <v>1.2283095238095239</v>
      </c>
      <c r="M62" s="448"/>
      <c r="O62" s="194"/>
      <c r="P62" s="194"/>
      <c r="AB62" s="194"/>
      <c r="AC62" s="194"/>
    </row>
    <row r="63" spans="2:29" s="444" customFormat="1" ht="14.25" x14ac:dyDescent="0.2">
      <c r="B63" s="444">
        <f t="shared" si="4"/>
        <v>2017</v>
      </c>
      <c r="C63" s="445">
        <v>42826</v>
      </c>
      <c r="D63" s="446">
        <v>2.5825</v>
      </c>
      <c r="E63" s="143" t="e">
        <v>#N/A</v>
      </c>
      <c r="F63" s="449">
        <f t="shared" si="11"/>
        <v>2.6535666666666664</v>
      </c>
      <c r="G63" s="447">
        <v>2.5825</v>
      </c>
      <c r="H63" s="448"/>
      <c r="I63" s="446">
        <v>1.2454285714285713</v>
      </c>
      <c r="J63" s="143" t="e">
        <v>#N/A</v>
      </c>
      <c r="K63" s="447">
        <f t="shared" si="13"/>
        <v>1.2916091269841272</v>
      </c>
      <c r="L63" s="447">
        <v>1.2454285714285713</v>
      </c>
      <c r="M63" s="448"/>
      <c r="O63" s="194"/>
      <c r="P63" s="194"/>
      <c r="AB63" s="194"/>
      <c r="AC63" s="194"/>
    </row>
    <row r="64" spans="2:29" s="444" customFormat="1" ht="14.25" x14ac:dyDescent="0.2">
      <c r="B64" s="444">
        <f t="shared" si="4"/>
        <v>2017</v>
      </c>
      <c r="C64" s="445">
        <v>42856</v>
      </c>
      <c r="D64" s="446">
        <v>2.5604</v>
      </c>
      <c r="E64" s="143" t="e">
        <v>#N/A</v>
      </c>
      <c r="F64" s="449">
        <f t="shared" si="11"/>
        <v>2.6535666666666664</v>
      </c>
      <c r="G64" s="447">
        <v>2.5604</v>
      </c>
      <c r="H64" s="448"/>
      <c r="I64" s="446">
        <v>1.1982619047619048</v>
      </c>
      <c r="J64" s="143" t="e">
        <v>#N/A</v>
      </c>
      <c r="K64" s="447">
        <f t="shared" si="13"/>
        <v>1.2916091269841272</v>
      </c>
      <c r="L64" s="447">
        <v>1.1982619047619048</v>
      </c>
      <c r="M64" s="448"/>
      <c r="O64" s="194"/>
      <c r="P64" s="194"/>
      <c r="AB64" s="194"/>
      <c r="AC64" s="194"/>
    </row>
    <row r="65" spans="2:29" s="444" customFormat="1" ht="14.25" x14ac:dyDescent="0.2">
      <c r="B65" s="444">
        <f t="shared" si="4"/>
        <v>2017</v>
      </c>
      <c r="C65" s="445">
        <v>42887</v>
      </c>
      <c r="D65" s="446">
        <v>2.5105</v>
      </c>
      <c r="E65" s="143" t="e">
        <v>#N/A</v>
      </c>
      <c r="F65" s="449">
        <f t="shared" si="11"/>
        <v>2.6535666666666664</v>
      </c>
      <c r="G65" s="447">
        <v>2.5105</v>
      </c>
      <c r="H65" s="448"/>
      <c r="I65" s="446">
        <v>1.1040000000000001</v>
      </c>
      <c r="J65" s="143" t="e">
        <v>#N/A</v>
      </c>
      <c r="K65" s="447">
        <f t="shared" si="13"/>
        <v>1.2916091269841272</v>
      </c>
      <c r="L65" s="447">
        <v>1.1040000000000001</v>
      </c>
      <c r="M65" s="448"/>
      <c r="O65" s="194"/>
      <c r="P65" s="194"/>
      <c r="AB65" s="194"/>
      <c r="AC65" s="194"/>
    </row>
    <row r="66" spans="2:29" s="444" customFormat="1" ht="14.25" x14ac:dyDescent="0.2">
      <c r="B66" s="444">
        <f t="shared" si="4"/>
        <v>2017</v>
      </c>
      <c r="C66" s="445">
        <v>42917</v>
      </c>
      <c r="D66" s="446">
        <v>2.4964</v>
      </c>
      <c r="E66" s="143" t="e">
        <v>#N/A</v>
      </c>
      <c r="F66" s="449">
        <f t="shared" si="11"/>
        <v>2.6535666666666664</v>
      </c>
      <c r="G66" s="447">
        <v>2.4964</v>
      </c>
      <c r="H66" s="448"/>
      <c r="I66" s="446">
        <v>1.1542619047619047</v>
      </c>
      <c r="J66" s="143" t="e">
        <v>#N/A</v>
      </c>
      <c r="K66" s="447">
        <f t="shared" si="13"/>
        <v>1.2916091269841272</v>
      </c>
      <c r="L66" s="447">
        <v>1.1542619047619047</v>
      </c>
      <c r="M66" s="448"/>
      <c r="O66" s="194"/>
      <c r="P66" s="194"/>
      <c r="AB66" s="194"/>
      <c r="AC66" s="194"/>
    </row>
    <row r="67" spans="2:29" s="444" customFormat="1" ht="14.25" x14ac:dyDescent="0.2">
      <c r="B67" s="444">
        <f t="shared" si="4"/>
        <v>2017</v>
      </c>
      <c r="C67" s="445">
        <v>42948</v>
      </c>
      <c r="D67" s="446">
        <v>2.5950000000000002</v>
      </c>
      <c r="E67" s="143" t="e">
        <v>#N/A</v>
      </c>
      <c r="F67" s="449">
        <f t="shared" si="11"/>
        <v>2.6535666666666664</v>
      </c>
      <c r="G67" s="447">
        <v>2.5950000000000002</v>
      </c>
      <c r="H67" s="448"/>
      <c r="I67" s="446">
        <v>1.2310476190476192</v>
      </c>
      <c r="J67" s="143" t="e">
        <v>#N/A</v>
      </c>
      <c r="K67" s="447">
        <f t="shared" si="13"/>
        <v>1.2916091269841272</v>
      </c>
      <c r="L67" s="447">
        <v>1.2310476190476192</v>
      </c>
      <c r="M67" s="448"/>
      <c r="O67" s="194"/>
      <c r="P67" s="194"/>
      <c r="AB67" s="194"/>
      <c r="AC67" s="194"/>
    </row>
    <row r="68" spans="2:29" s="444" customFormat="1" ht="14.25" x14ac:dyDescent="0.2">
      <c r="B68" s="444">
        <f t="shared" si="4"/>
        <v>2017</v>
      </c>
      <c r="C68" s="445">
        <v>42979</v>
      </c>
      <c r="D68" s="446">
        <v>2.7847500000000003</v>
      </c>
      <c r="E68" s="143" t="e">
        <v>#N/A</v>
      </c>
      <c r="F68" s="449">
        <f t="shared" si="11"/>
        <v>2.6535666666666664</v>
      </c>
      <c r="G68" s="447">
        <v>2.7847500000000003</v>
      </c>
      <c r="H68" s="448"/>
      <c r="I68" s="446">
        <v>1.3369761904761905</v>
      </c>
      <c r="J68" s="143" t="e">
        <v>#N/A</v>
      </c>
      <c r="K68" s="447">
        <f t="shared" si="13"/>
        <v>1.2916091269841272</v>
      </c>
      <c r="L68" s="447">
        <v>1.3369761904761905</v>
      </c>
      <c r="M68" s="448"/>
      <c r="O68" s="194"/>
      <c r="P68" s="194"/>
      <c r="AB68" s="194"/>
      <c r="AC68" s="194"/>
    </row>
    <row r="69" spans="2:29" s="444" customFormat="1" ht="14.25" x14ac:dyDescent="0.2">
      <c r="B69" s="444">
        <f t="shared" si="4"/>
        <v>2017</v>
      </c>
      <c r="C69" s="445">
        <v>43009</v>
      </c>
      <c r="D69" s="446">
        <v>2.7942</v>
      </c>
      <c r="E69" s="143" t="e">
        <v>#N/A</v>
      </c>
      <c r="F69" s="449">
        <f t="shared" si="11"/>
        <v>2.6535666666666664</v>
      </c>
      <c r="G69" s="447">
        <v>2.7942</v>
      </c>
      <c r="H69" s="448"/>
      <c r="I69" s="446">
        <v>1.3692380952380954</v>
      </c>
      <c r="J69" s="143" t="e">
        <v>#N/A</v>
      </c>
      <c r="K69" s="447">
        <f t="shared" si="13"/>
        <v>1.2916091269841272</v>
      </c>
      <c r="L69" s="447">
        <v>1.3692380952380954</v>
      </c>
      <c r="M69" s="448"/>
      <c r="O69" s="194"/>
      <c r="P69" s="194"/>
      <c r="AB69" s="194"/>
      <c r="AC69" s="194"/>
    </row>
    <row r="70" spans="2:29" s="444" customFormat="1" ht="14.25" x14ac:dyDescent="0.2">
      <c r="B70" s="444">
        <f t="shared" si="4"/>
        <v>2017</v>
      </c>
      <c r="C70" s="445">
        <v>43040</v>
      </c>
      <c r="D70" s="446">
        <v>2.9087499999999999</v>
      </c>
      <c r="E70" s="143" t="e">
        <v>#N/A</v>
      </c>
      <c r="F70" s="447">
        <f t="shared" si="11"/>
        <v>2.6535666666666664</v>
      </c>
      <c r="G70" s="447">
        <v>2.9087499999999999</v>
      </c>
      <c r="H70" s="448"/>
      <c r="I70" s="446">
        <v>1.4931904761904762</v>
      </c>
      <c r="J70" s="143" t="e">
        <v>#N/A</v>
      </c>
      <c r="K70" s="447">
        <f t="shared" si="13"/>
        <v>1.2916091269841272</v>
      </c>
      <c r="L70" s="447">
        <v>1.4931904761904762</v>
      </c>
      <c r="M70" s="448"/>
      <c r="O70" s="194"/>
      <c r="P70" s="194"/>
      <c r="AB70" s="194"/>
      <c r="AC70" s="194"/>
    </row>
    <row r="71" spans="2:29" s="444" customFormat="1" ht="14.25" x14ac:dyDescent="0.2">
      <c r="B71" s="444">
        <f t="shared" si="4"/>
        <v>2017</v>
      </c>
      <c r="C71" s="445">
        <v>43070</v>
      </c>
      <c r="D71" s="446">
        <v>2.9089999999999998</v>
      </c>
      <c r="E71" s="143" t="e">
        <v>#N/A</v>
      </c>
      <c r="F71" s="447"/>
      <c r="G71" s="447">
        <v>2.9089999999999998</v>
      </c>
      <c r="H71" s="448"/>
      <c r="I71" s="446">
        <v>1.5327142857142857</v>
      </c>
      <c r="J71" s="143" t="e">
        <v>#N/A</v>
      </c>
      <c r="K71" s="447"/>
      <c r="L71" s="447">
        <v>1.5327142857142857</v>
      </c>
      <c r="M71" s="448"/>
      <c r="O71" s="194"/>
      <c r="P71" s="194"/>
      <c r="AB71" s="194"/>
      <c r="AC71" s="194"/>
    </row>
    <row r="72" spans="2:29" s="444" customFormat="1" ht="14.25" x14ac:dyDescent="0.2">
      <c r="B72" s="444">
        <f t="shared" si="4"/>
        <v>2018</v>
      </c>
      <c r="C72" s="445">
        <v>43101</v>
      </c>
      <c r="D72" s="446">
        <v>3.0183999999999997</v>
      </c>
      <c r="E72" s="143" t="e">
        <v>#N/A</v>
      </c>
      <c r="F72" s="447"/>
      <c r="G72" s="447">
        <v>3.0183999999999997</v>
      </c>
      <c r="H72" s="448"/>
      <c r="I72" s="446">
        <v>1.6446904761904761</v>
      </c>
      <c r="J72" s="143" t="e">
        <v>#N/A</v>
      </c>
      <c r="K72" s="447"/>
      <c r="L72" s="447">
        <v>1.6446904761904761</v>
      </c>
      <c r="M72" s="448"/>
      <c r="O72" s="194"/>
      <c r="P72" s="194"/>
      <c r="AB72" s="194"/>
      <c r="AC72" s="194"/>
    </row>
    <row r="73" spans="2:29" s="444" customFormat="1" ht="14.25" x14ac:dyDescent="0.2">
      <c r="B73" s="444">
        <f t="shared" si="4"/>
        <v>2018</v>
      </c>
      <c r="C73" s="445">
        <v>43132</v>
      </c>
      <c r="D73" s="446">
        <v>3.04575</v>
      </c>
      <c r="E73" s="143" t="e">
        <v>#N/A</v>
      </c>
      <c r="F73" s="447">
        <f t="shared" ref="F73:F82" si="14">AVERAGEIF($B$36:$B$95,B73,$G$36:$G$95)</f>
        <v>3.1987999166666672</v>
      </c>
      <c r="G73" s="447">
        <v>3.04575</v>
      </c>
      <c r="H73" s="448"/>
      <c r="I73" s="446">
        <v>1.5551904761904762</v>
      </c>
      <c r="J73" s="143" t="e">
        <v>#N/A</v>
      </c>
      <c r="K73" s="447">
        <f t="shared" ref="K73" si="15">AVERAGEIF($B$36:$B$95,B73,$L$36:$L$95)</f>
        <v>1.7709761904761903</v>
      </c>
      <c r="L73" s="447">
        <v>1.5551904761904762</v>
      </c>
      <c r="M73" s="448"/>
      <c r="O73" s="194"/>
      <c r="P73" s="194"/>
      <c r="AB73" s="194"/>
      <c r="AC73" s="194"/>
    </row>
    <row r="74" spans="2:29" s="444" customFormat="1" ht="14.25" x14ac:dyDescent="0.2">
      <c r="B74" s="444">
        <f t="shared" si="4"/>
        <v>2018</v>
      </c>
      <c r="C74" s="445">
        <v>43160</v>
      </c>
      <c r="D74" s="446">
        <v>2.9874999999999998</v>
      </c>
      <c r="E74" s="143" t="e">
        <v>#N/A</v>
      </c>
      <c r="F74" s="447">
        <f t="shared" si="14"/>
        <v>3.1987999166666672</v>
      </c>
      <c r="G74" s="447">
        <v>2.9874999999999998</v>
      </c>
      <c r="H74" s="448"/>
      <c r="I74" s="446">
        <v>1.5718333333333332</v>
      </c>
      <c r="J74" s="143" t="e">
        <v>#N/A</v>
      </c>
      <c r="K74" s="447">
        <f t="shared" ref="K74:K82" si="16">AVERAGEIF($B$36:$B$95,B74,$L$36:$L$95)</f>
        <v>1.7709761904761903</v>
      </c>
      <c r="L74" s="447">
        <v>1.5718333333333332</v>
      </c>
      <c r="M74" s="448"/>
      <c r="O74" s="194"/>
      <c r="P74" s="194"/>
      <c r="AB74" s="194"/>
      <c r="AC74" s="194"/>
    </row>
    <row r="75" spans="2:29" s="444" customFormat="1" ht="14.25" x14ac:dyDescent="0.2">
      <c r="B75" s="444">
        <f t="shared" si="4"/>
        <v>2018</v>
      </c>
      <c r="C75" s="445">
        <v>43191</v>
      </c>
      <c r="D75" s="446">
        <v>3.0957999999999997</v>
      </c>
      <c r="E75" s="143" t="e">
        <v>#N/A</v>
      </c>
      <c r="F75" s="447">
        <f t="shared" si="14"/>
        <v>3.1987999166666672</v>
      </c>
      <c r="G75" s="447">
        <v>3.0957999999999997</v>
      </c>
      <c r="H75" s="448"/>
      <c r="I75" s="446">
        <v>1.7168095238095238</v>
      </c>
      <c r="J75" s="143" t="e">
        <v>#N/A</v>
      </c>
      <c r="K75" s="447">
        <f t="shared" si="16"/>
        <v>1.7709761904761903</v>
      </c>
      <c r="L75" s="447">
        <v>1.7168095238095238</v>
      </c>
      <c r="M75" s="448"/>
      <c r="O75" s="194"/>
      <c r="P75" s="194"/>
      <c r="AB75" s="194"/>
      <c r="AC75" s="194"/>
    </row>
    <row r="76" spans="2:29" s="444" customFormat="1" ht="14.25" x14ac:dyDescent="0.2">
      <c r="B76" s="444">
        <f t="shared" si="4"/>
        <v>2018</v>
      </c>
      <c r="C76" s="445">
        <v>43221</v>
      </c>
      <c r="D76" s="446">
        <v>3.2437499999999999</v>
      </c>
      <c r="E76" s="143" t="e">
        <v>#N/A</v>
      </c>
      <c r="F76" s="447">
        <f t="shared" si="14"/>
        <v>3.1987999166666672</v>
      </c>
      <c r="G76" s="447">
        <v>3.2437499999999999</v>
      </c>
      <c r="H76" s="448"/>
      <c r="I76" s="446">
        <v>1.8327380952380952</v>
      </c>
      <c r="J76" s="143" t="e">
        <v>#N/A</v>
      </c>
      <c r="K76" s="447">
        <f t="shared" si="16"/>
        <v>1.7709761904761903</v>
      </c>
      <c r="L76" s="447">
        <v>1.8327380952380952</v>
      </c>
      <c r="M76" s="448"/>
      <c r="O76" s="194"/>
      <c r="P76" s="194"/>
      <c r="AB76" s="194"/>
      <c r="AC76" s="194"/>
    </row>
    <row r="77" spans="2:29" s="444" customFormat="1" ht="14.25" x14ac:dyDescent="0.2">
      <c r="B77" s="444">
        <f t="shared" si="4"/>
        <v>2018</v>
      </c>
      <c r="C77" s="445">
        <v>43252</v>
      </c>
      <c r="D77" s="446">
        <v>3.2527499999999998</v>
      </c>
      <c r="E77" s="143" t="e">
        <v>#N/A</v>
      </c>
      <c r="F77" s="447">
        <f t="shared" si="14"/>
        <v>3.1987999166666672</v>
      </c>
      <c r="G77" s="447">
        <v>3.2527499999999998</v>
      </c>
      <c r="H77" s="448"/>
      <c r="I77" s="446">
        <v>1.7715476190476191</v>
      </c>
      <c r="J77" s="143" t="e">
        <v>#N/A</v>
      </c>
      <c r="K77" s="447">
        <f t="shared" si="16"/>
        <v>1.7709761904761903</v>
      </c>
      <c r="L77" s="447">
        <v>1.7715476190476191</v>
      </c>
      <c r="M77" s="448"/>
      <c r="O77" s="194"/>
      <c r="P77" s="194"/>
      <c r="AB77" s="194"/>
      <c r="AC77" s="194"/>
    </row>
    <row r="78" spans="2:29" s="444" customFormat="1" ht="14.25" x14ac:dyDescent="0.2">
      <c r="B78" s="444">
        <f t="shared" si="4"/>
        <v>2018</v>
      </c>
      <c r="C78" s="445">
        <v>43282</v>
      </c>
      <c r="D78" s="446">
        <v>3.2327999999999997</v>
      </c>
      <c r="E78" s="143" t="e">
        <v>#N/A</v>
      </c>
      <c r="F78" s="447">
        <f t="shared" si="14"/>
        <v>3.1987999166666672</v>
      </c>
      <c r="G78" s="447">
        <v>3.2327999999999997</v>
      </c>
      <c r="H78" s="448"/>
      <c r="I78" s="446">
        <v>1.7679523809523812</v>
      </c>
      <c r="J78" s="143" t="e">
        <v>#N/A</v>
      </c>
      <c r="K78" s="447">
        <f t="shared" si="16"/>
        <v>1.7709761904761903</v>
      </c>
      <c r="L78" s="447">
        <v>1.7679523809523812</v>
      </c>
      <c r="M78" s="448"/>
      <c r="O78" s="194"/>
      <c r="P78" s="194"/>
      <c r="AB78" s="194"/>
      <c r="AC78" s="194"/>
    </row>
    <row r="79" spans="2:29" s="444" customFormat="1" ht="14.25" x14ac:dyDescent="0.2">
      <c r="B79" s="444">
        <f t="shared" si="4"/>
        <v>2018</v>
      </c>
      <c r="C79" s="445">
        <v>43313</v>
      </c>
      <c r="D79" s="446">
        <v>3.2182499999999998</v>
      </c>
      <c r="E79" s="143" t="e">
        <v>#N/A</v>
      </c>
      <c r="F79" s="447">
        <f t="shared" si="14"/>
        <v>3.1987999166666672</v>
      </c>
      <c r="G79" s="447">
        <v>3.2182499999999998</v>
      </c>
      <c r="H79" s="448"/>
      <c r="I79" s="446">
        <v>1.7269047619047619</v>
      </c>
      <c r="J79" s="143" t="e">
        <v>#N/A</v>
      </c>
      <c r="K79" s="447">
        <f t="shared" si="16"/>
        <v>1.7709761904761903</v>
      </c>
      <c r="L79" s="447">
        <v>1.7269047619047619</v>
      </c>
      <c r="M79" s="448"/>
      <c r="O79" s="194"/>
      <c r="P79" s="194"/>
      <c r="AB79" s="194"/>
      <c r="AC79" s="194"/>
    </row>
    <row r="80" spans="2:29" s="444" customFormat="1" ht="14.25" x14ac:dyDescent="0.2">
      <c r="B80" s="444">
        <f t="shared" si="4"/>
        <v>2018</v>
      </c>
      <c r="C80" s="445">
        <v>43344</v>
      </c>
      <c r="D80" s="446">
        <v>3.2622500000000003</v>
      </c>
      <c r="E80" s="143">
        <v>3.2622500000000003</v>
      </c>
      <c r="F80" s="447">
        <f t="shared" si="14"/>
        <v>3.1987999166666672</v>
      </c>
      <c r="G80" s="447">
        <v>3.2622500000000003</v>
      </c>
      <c r="H80" s="448"/>
      <c r="I80" s="446">
        <v>1.8783333333333334</v>
      </c>
      <c r="J80" s="143">
        <v>1.8783333333333334</v>
      </c>
      <c r="K80" s="447">
        <f t="shared" si="16"/>
        <v>1.7709761904761903</v>
      </c>
      <c r="L80" s="447">
        <v>1.8783333333333334</v>
      </c>
      <c r="M80" s="448"/>
      <c r="O80" s="194"/>
      <c r="P80" s="194"/>
      <c r="AB80" s="194"/>
      <c r="AC80" s="194"/>
    </row>
    <row r="81" spans="2:29" s="444" customFormat="1" ht="14.25" x14ac:dyDescent="0.2">
      <c r="B81" s="444">
        <f t="shared" si="4"/>
        <v>2018</v>
      </c>
      <c r="C81" s="445">
        <v>43374</v>
      </c>
      <c r="D81" s="446" t="e">
        <v>#N/A</v>
      </c>
      <c r="E81" s="143">
        <v>3.3385730000000002</v>
      </c>
      <c r="F81" s="447">
        <f t="shared" si="14"/>
        <v>3.1987999166666672</v>
      </c>
      <c r="G81" s="447">
        <v>3.3385730000000002</v>
      </c>
      <c r="H81" s="448"/>
      <c r="I81" s="446" t="e">
        <v>#N/A</v>
      </c>
      <c r="J81" s="143">
        <v>1.9761904761904763</v>
      </c>
      <c r="K81" s="447">
        <f t="shared" si="16"/>
        <v>1.7709761904761903</v>
      </c>
      <c r="L81" s="447">
        <v>1.9761904761904763</v>
      </c>
      <c r="M81" s="448"/>
      <c r="O81" s="194"/>
      <c r="P81" s="194"/>
      <c r="AB81" s="194"/>
      <c r="AC81" s="194"/>
    </row>
    <row r="82" spans="2:29" s="444" customFormat="1" ht="14.25" x14ac:dyDescent="0.2">
      <c r="B82" s="444">
        <f t="shared" si="4"/>
        <v>2018</v>
      </c>
      <c r="C82" s="445">
        <v>43405</v>
      </c>
      <c r="D82" s="446" t="e">
        <v>#N/A</v>
      </c>
      <c r="E82" s="143">
        <v>3.3657539999999999</v>
      </c>
      <c r="F82" s="447">
        <f t="shared" si="14"/>
        <v>3.1987999166666672</v>
      </c>
      <c r="G82" s="447">
        <v>3.3657539999999999</v>
      </c>
      <c r="H82" s="448"/>
      <c r="I82" s="446" t="e">
        <v>#N/A</v>
      </c>
      <c r="J82" s="143">
        <v>1.9285714285714286</v>
      </c>
      <c r="K82" s="447">
        <f t="shared" si="16"/>
        <v>1.7709761904761903</v>
      </c>
      <c r="L82" s="447">
        <v>1.9285714285714286</v>
      </c>
      <c r="M82" s="448"/>
      <c r="O82" s="194"/>
      <c r="P82" s="194"/>
      <c r="AB82" s="194"/>
      <c r="AC82" s="194"/>
    </row>
    <row r="83" spans="2:29" s="444" customFormat="1" ht="14.25" x14ac:dyDescent="0.2">
      <c r="B83" s="444">
        <f t="shared" si="4"/>
        <v>2018</v>
      </c>
      <c r="C83" s="445">
        <v>43435</v>
      </c>
      <c r="D83" s="446" t="e">
        <v>#N/A</v>
      </c>
      <c r="E83" s="143">
        <v>3.3240219999999998</v>
      </c>
      <c r="F83" s="447"/>
      <c r="G83" s="447">
        <v>3.3240219999999998</v>
      </c>
      <c r="H83" s="448"/>
      <c r="I83" s="446" t="e">
        <v>#N/A</v>
      </c>
      <c r="J83" s="143">
        <v>1.8809523809523809</v>
      </c>
      <c r="K83" s="447"/>
      <c r="L83" s="447">
        <v>1.8809523809523809</v>
      </c>
      <c r="M83" s="448"/>
      <c r="O83" s="194"/>
      <c r="P83" s="194"/>
      <c r="AB83" s="194"/>
      <c r="AC83" s="194"/>
    </row>
    <row r="84" spans="2:29" s="444" customFormat="1" ht="14.25" x14ac:dyDescent="0.2">
      <c r="B84" s="444">
        <f t="shared" si="4"/>
        <v>2019</v>
      </c>
      <c r="C84" s="445">
        <v>43466</v>
      </c>
      <c r="D84" s="446" t="e">
        <v>#N/A</v>
      </c>
      <c r="E84" s="143">
        <v>3.2568150000000005</v>
      </c>
      <c r="F84" s="447"/>
      <c r="G84" s="447">
        <v>3.2568150000000005</v>
      </c>
      <c r="H84" s="448"/>
      <c r="I84" s="446" t="e">
        <v>#N/A</v>
      </c>
      <c r="J84" s="143">
        <v>1.8571428571428572</v>
      </c>
      <c r="K84" s="447"/>
      <c r="L84" s="447">
        <v>1.8571428571428572</v>
      </c>
      <c r="M84" s="448"/>
      <c r="O84" s="194"/>
      <c r="P84" s="194"/>
      <c r="AB84" s="194"/>
      <c r="AC84" s="194"/>
    </row>
    <row r="85" spans="2:29" s="444" customFormat="1" ht="14.25" x14ac:dyDescent="0.2">
      <c r="B85" s="444">
        <f t="shared" si="4"/>
        <v>2019</v>
      </c>
      <c r="C85" s="445">
        <v>43497</v>
      </c>
      <c r="D85" s="446" t="e">
        <v>#N/A</v>
      </c>
      <c r="E85" s="143">
        <v>3.1760730000000001</v>
      </c>
      <c r="F85" s="447">
        <f t="shared" ref="F85:F94" si="17">AVERAGEIF($B$36:$B$95,B85,$G$36:$G$95)</f>
        <v>3.2078401666666672</v>
      </c>
      <c r="G85" s="447">
        <v>3.1760730000000001</v>
      </c>
      <c r="H85" s="448"/>
      <c r="I85" s="446" t="e">
        <v>#N/A</v>
      </c>
      <c r="J85" s="143">
        <v>1.8333333333333333</v>
      </c>
      <c r="K85" s="447">
        <f t="shared" ref="K85:K94" si="18">AVERAGEIF($B$36:$B$95,B85,$L$36:$L$95)</f>
        <v>1.7876984126984128</v>
      </c>
      <c r="L85" s="447">
        <v>1.8333333333333333</v>
      </c>
      <c r="M85" s="448"/>
      <c r="O85" s="194"/>
      <c r="P85" s="194"/>
      <c r="AB85" s="194"/>
      <c r="AC85" s="194"/>
    </row>
    <row r="86" spans="2:29" s="444" customFormat="1" ht="14.25" x14ac:dyDescent="0.2">
      <c r="B86" s="444">
        <f t="shared" si="4"/>
        <v>2019</v>
      </c>
      <c r="C86" s="445">
        <v>43525</v>
      </c>
      <c r="D86" s="446" t="e">
        <v>#N/A</v>
      </c>
      <c r="E86" s="143">
        <v>3.2016930000000001</v>
      </c>
      <c r="F86" s="447">
        <f t="shared" si="17"/>
        <v>3.2078401666666672</v>
      </c>
      <c r="G86" s="447">
        <v>3.2016930000000001</v>
      </c>
      <c r="H86" s="448"/>
      <c r="I86" s="446" t="e">
        <v>#N/A</v>
      </c>
      <c r="J86" s="143">
        <v>1.8095238095238095</v>
      </c>
      <c r="K86" s="447">
        <f t="shared" si="18"/>
        <v>1.7876984126984128</v>
      </c>
      <c r="L86" s="447">
        <v>1.8095238095238095</v>
      </c>
      <c r="M86" s="448"/>
      <c r="O86" s="194"/>
      <c r="P86" s="194"/>
      <c r="AB86" s="194"/>
      <c r="AC86" s="194"/>
    </row>
    <row r="87" spans="2:29" s="444" customFormat="1" ht="14.25" x14ac:dyDescent="0.2">
      <c r="B87" s="444">
        <f t="shared" si="4"/>
        <v>2019</v>
      </c>
      <c r="C87" s="445">
        <v>43556</v>
      </c>
      <c r="D87" s="446" t="e">
        <v>#N/A</v>
      </c>
      <c r="E87" s="143">
        <v>3.1752949999999998</v>
      </c>
      <c r="F87" s="447">
        <f t="shared" si="17"/>
        <v>3.2078401666666672</v>
      </c>
      <c r="G87" s="447">
        <v>3.1752949999999998</v>
      </c>
      <c r="H87" s="448"/>
      <c r="I87" s="446" t="e">
        <v>#N/A</v>
      </c>
      <c r="J87" s="143">
        <v>1.7857142857142858</v>
      </c>
      <c r="K87" s="447">
        <f t="shared" si="18"/>
        <v>1.7876984126984128</v>
      </c>
      <c r="L87" s="447">
        <v>1.7857142857142858</v>
      </c>
      <c r="M87" s="448"/>
      <c r="O87" s="194"/>
      <c r="P87" s="194"/>
      <c r="AB87" s="194"/>
      <c r="AC87" s="194"/>
    </row>
    <row r="88" spans="2:29" s="444" customFormat="1" ht="14.25" x14ac:dyDescent="0.2">
      <c r="B88" s="444">
        <f t="shared" ref="B88:B95" si="19">YEAR(C88)</f>
        <v>2019</v>
      </c>
      <c r="C88" s="445">
        <v>43586</v>
      </c>
      <c r="D88" s="446" t="e">
        <v>#N/A</v>
      </c>
      <c r="E88" s="143">
        <v>3.1470539999999998</v>
      </c>
      <c r="F88" s="447">
        <f t="shared" si="17"/>
        <v>3.2078401666666672</v>
      </c>
      <c r="G88" s="447">
        <v>3.1470539999999998</v>
      </c>
      <c r="H88" s="448"/>
      <c r="I88" s="446" t="e">
        <v>#N/A</v>
      </c>
      <c r="J88" s="143">
        <v>1.7619047619047619</v>
      </c>
      <c r="K88" s="447">
        <f t="shared" si="18"/>
        <v>1.7876984126984128</v>
      </c>
      <c r="L88" s="447">
        <v>1.7619047619047619</v>
      </c>
      <c r="M88" s="448"/>
      <c r="O88" s="194"/>
      <c r="P88" s="194"/>
      <c r="AB88" s="194"/>
      <c r="AC88" s="194"/>
    </row>
    <row r="89" spans="2:29" s="444" customFormat="1" ht="14.25" x14ac:dyDescent="0.2">
      <c r="B89" s="444">
        <f t="shared" si="19"/>
        <v>2019</v>
      </c>
      <c r="C89" s="445">
        <v>43617</v>
      </c>
      <c r="D89" s="446" t="e">
        <v>#N/A</v>
      </c>
      <c r="E89" s="143">
        <v>3.1528680000000002</v>
      </c>
      <c r="F89" s="447">
        <f t="shared" si="17"/>
        <v>3.2078401666666672</v>
      </c>
      <c r="G89" s="447">
        <v>3.1528680000000002</v>
      </c>
      <c r="H89" s="448"/>
      <c r="I89" s="446" t="e">
        <v>#N/A</v>
      </c>
      <c r="J89" s="143">
        <v>1.7619047619047619</v>
      </c>
      <c r="K89" s="447">
        <f t="shared" si="18"/>
        <v>1.7876984126984128</v>
      </c>
      <c r="L89" s="447">
        <v>1.7619047619047619</v>
      </c>
      <c r="M89" s="448"/>
      <c r="O89" s="194"/>
      <c r="P89" s="194"/>
      <c r="AB89" s="194"/>
      <c r="AC89" s="194"/>
    </row>
    <row r="90" spans="2:29" s="444" customFormat="1" ht="14.25" x14ac:dyDescent="0.2">
      <c r="B90" s="444">
        <f t="shared" si="19"/>
        <v>2019</v>
      </c>
      <c r="C90" s="445">
        <v>43647</v>
      </c>
      <c r="D90" s="446" t="e">
        <v>#N/A</v>
      </c>
      <c r="E90" s="143">
        <v>3.1813170000000004</v>
      </c>
      <c r="F90" s="447">
        <f t="shared" si="17"/>
        <v>3.2078401666666672</v>
      </c>
      <c r="G90" s="447">
        <v>3.1813170000000004</v>
      </c>
      <c r="H90" s="448"/>
      <c r="I90" s="446" t="e">
        <v>#N/A</v>
      </c>
      <c r="J90" s="143">
        <v>1.7619047619047619</v>
      </c>
      <c r="K90" s="447">
        <f t="shared" si="18"/>
        <v>1.7876984126984128</v>
      </c>
      <c r="L90" s="447">
        <v>1.7619047619047619</v>
      </c>
      <c r="M90" s="448"/>
      <c r="O90" s="194"/>
      <c r="P90" s="194"/>
      <c r="AB90" s="194"/>
      <c r="AC90" s="194"/>
    </row>
    <row r="91" spans="2:29" s="444" customFormat="1" ht="14.25" x14ac:dyDescent="0.2">
      <c r="B91" s="444">
        <f t="shared" si="19"/>
        <v>2019</v>
      </c>
      <c r="C91" s="445">
        <v>43678</v>
      </c>
      <c r="D91" s="446" t="e">
        <v>#N/A</v>
      </c>
      <c r="E91" s="143">
        <v>3.194286</v>
      </c>
      <c r="F91" s="447">
        <f t="shared" si="17"/>
        <v>3.2078401666666672</v>
      </c>
      <c r="G91" s="447">
        <v>3.194286</v>
      </c>
      <c r="H91" s="448"/>
      <c r="I91" s="446" t="e">
        <v>#N/A</v>
      </c>
      <c r="J91" s="143">
        <v>1.7619047619047619</v>
      </c>
      <c r="K91" s="447">
        <f t="shared" si="18"/>
        <v>1.7876984126984128</v>
      </c>
      <c r="L91" s="447">
        <v>1.7619047619047619</v>
      </c>
      <c r="M91" s="448"/>
      <c r="O91" s="194"/>
      <c r="P91" s="194"/>
      <c r="AB91" s="194"/>
      <c r="AC91" s="194"/>
    </row>
    <row r="92" spans="2:29" s="444" customFormat="1" ht="14.25" x14ac:dyDescent="0.2">
      <c r="B92" s="444">
        <f t="shared" si="19"/>
        <v>2019</v>
      </c>
      <c r="C92" s="445">
        <v>43709</v>
      </c>
      <c r="D92" s="446" t="e">
        <v>#N/A</v>
      </c>
      <c r="E92" s="143">
        <v>3.2201979999999999</v>
      </c>
      <c r="F92" s="447">
        <f t="shared" si="17"/>
        <v>3.2078401666666672</v>
      </c>
      <c r="G92" s="447">
        <v>3.2201979999999999</v>
      </c>
      <c r="H92" s="448"/>
      <c r="I92" s="446" t="e">
        <v>#N/A</v>
      </c>
      <c r="J92" s="143">
        <v>1.7619047619047619</v>
      </c>
      <c r="K92" s="447">
        <f t="shared" si="18"/>
        <v>1.7876984126984128</v>
      </c>
      <c r="L92" s="447">
        <v>1.7619047619047619</v>
      </c>
      <c r="M92" s="448"/>
      <c r="O92" s="194"/>
      <c r="P92" s="194"/>
      <c r="AB92" s="194"/>
      <c r="AC92" s="194"/>
    </row>
    <row r="93" spans="2:29" s="444" customFormat="1" ht="14.25" x14ac:dyDescent="0.2">
      <c r="B93" s="444">
        <f t="shared" si="19"/>
        <v>2019</v>
      </c>
      <c r="C93" s="445">
        <v>43739</v>
      </c>
      <c r="D93" s="446" t="e">
        <v>#N/A</v>
      </c>
      <c r="E93" s="143">
        <v>3.2294619999999998</v>
      </c>
      <c r="F93" s="447">
        <f t="shared" si="17"/>
        <v>3.2078401666666672</v>
      </c>
      <c r="G93" s="447">
        <v>3.2294619999999998</v>
      </c>
      <c r="H93" s="448"/>
      <c r="I93" s="446" t="e">
        <v>#N/A</v>
      </c>
      <c r="J93" s="143">
        <v>1.7857142857142858</v>
      </c>
      <c r="K93" s="447">
        <f t="shared" si="18"/>
        <v>1.7876984126984128</v>
      </c>
      <c r="L93" s="447">
        <v>1.7857142857142858</v>
      </c>
      <c r="M93" s="448"/>
      <c r="O93" s="194"/>
      <c r="P93" s="194"/>
      <c r="AB93" s="194"/>
      <c r="AC93" s="194"/>
    </row>
    <row r="94" spans="2:29" s="444" customFormat="1" ht="14.25" x14ac:dyDescent="0.2">
      <c r="B94" s="444">
        <f t="shared" si="19"/>
        <v>2019</v>
      </c>
      <c r="C94" s="445">
        <v>43770</v>
      </c>
      <c r="D94" s="446" t="e">
        <v>#N/A</v>
      </c>
      <c r="E94" s="143">
        <v>3.2622899999999997</v>
      </c>
      <c r="F94" s="447">
        <f t="shared" si="17"/>
        <v>3.2078401666666672</v>
      </c>
      <c r="G94" s="447">
        <v>3.2622899999999997</v>
      </c>
      <c r="H94" s="448"/>
      <c r="I94" s="446" t="e">
        <v>#N/A</v>
      </c>
      <c r="J94" s="143">
        <v>1.7857142857142858</v>
      </c>
      <c r="K94" s="447">
        <f t="shared" si="18"/>
        <v>1.7876984126984128</v>
      </c>
      <c r="L94" s="447">
        <v>1.7857142857142858</v>
      </c>
      <c r="M94" s="448"/>
      <c r="O94" s="194"/>
      <c r="P94" s="194"/>
      <c r="AB94" s="194"/>
      <c r="AC94" s="194"/>
    </row>
    <row r="95" spans="2:29" s="444" customFormat="1" ht="14.25" x14ac:dyDescent="0.2">
      <c r="B95" s="444">
        <f t="shared" si="19"/>
        <v>2019</v>
      </c>
      <c r="C95" s="445">
        <v>43800</v>
      </c>
      <c r="D95" s="446" t="e">
        <v>#N/A</v>
      </c>
      <c r="E95" s="143">
        <v>3.2967309999999999</v>
      </c>
      <c r="F95" s="447"/>
      <c r="G95" s="447">
        <v>3.2967309999999999</v>
      </c>
      <c r="H95" s="448"/>
      <c r="I95" s="446" t="e">
        <v>#N/A</v>
      </c>
      <c r="J95" s="143">
        <v>1.7857142857142858</v>
      </c>
      <c r="K95" s="447"/>
      <c r="L95" s="447">
        <v>1.7857142857142858</v>
      </c>
      <c r="M95" s="448"/>
      <c r="O95" s="194"/>
      <c r="P95" s="194"/>
      <c r="AB95" s="194"/>
      <c r="AC95" s="194"/>
    </row>
    <row r="96" spans="2:29" s="444" customFormat="1" ht="14.25" x14ac:dyDescent="0.2">
      <c r="G96" s="447"/>
      <c r="O96" s="194"/>
      <c r="P96" s="194"/>
      <c r="AB96" s="194"/>
      <c r="AC96" s="194"/>
    </row>
    <row r="97" spans="2:29" s="444" customFormat="1" ht="14.25" x14ac:dyDescent="0.2">
      <c r="G97" s="447"/>
      <c r="O97" s="194"/>
      <c r="P97" s="194"/>
      <c r="AB97" s="194"/>
      <c r="AC97" s="194"/>
    </row>
    <row r="98" spans="2:29" s="444" customFormat="1" ht="14.25" x14ac:dyDescent="0.2">
      <c r="G98" s="447"/>
      <c r="O98" s="194"/>
      <c r="P98" s="194"/>
      <c r="AB98" s="194"/>
      <c r="AC98" s="194"/>
    </row>
    <row r="99" spans="2:29" s="444" customFormat="1" ht="14.25" x14ac:dyDescent="0.2">
      <c r="B99" s="75"/>
      <c r="C99" s="75" t="s">
        <v>0</v>
      </c>
      <c r="G99" s="447"/>
      <c r="O99" s="194"/>
      <c r="P99" s="194"/>
      <c r="AB99" s="194"/>
      <c r="AC99" s="194"/>
    </row>
    <row r="100" spans="2:29" s="444" customFormat="1" ht="14.25" x14ac:dyDescent="0.2">
      <c r="B100" s="30">
        <v>2.5</v>
      </c>
      <c r="C100" s="29">
        <v>-0.5</v>
      </c>
      <c r="G100" s="447"/>
      <c r="O100" s="194"/>
      <c r="P100" s="194"/>
      <c r="AB100" s="194"/>
      <c r="AC100" s="194"/>
    </row>
    <row r="101" spans="2:29" s="444" customFormat="1" ht="14.25" x14ac:dyDescent="0.2">
      <c r="B101" s="30">
        <v>2.5</v>
      </c>
      <c r="C101" s="29">
        <v>0.5</v>
      </c>
      <c r="G101" s="447"/>
      <c r="O101" s="194"/>
      <c r="P101" s="194"/>
      <c r="AB101" s="194"/>
      <c r="AC101" s="194"/>
    </row>
    <row r="102" spans="2:29" s="444" customFormat="1" ht="14.25" x14ac:dyDescent="0.2">
      <c r="G102" s="447"/>
      <c r="O102" s="194"/>
      <c r="P102" s="194"/>
      <c r="AB102" s="194"/>
      <c r="AC102" s="194"/>
    </row>
    <row r="103" spans="2:29" s="444" customFormat="1" ht="14.25" x14ac:dyDescent="0.2">
      <c r="G103" s="447"/>
      <c r="O103" s="194"/>
      <c r="P103" s="194"/>
      <c r="AB103" s="194"/>
      <c r="AC103" s="194"/>
    </row>
    <row r="104" spans="2:29" s="444" customFormat="1" ht="14.25" x14ac:dyDescent="0.2">
      <c r="G104" s="447"/>
      <c r="O104" s="194"/>
      <c r="P104" s="194"/>
      <c r="AB104" s="194"/>
      <c r="AC104" s="194"/>
    </row>
    <row r="105" spans="2:29" s="444" customFormat="1" ht="14.25" x14ac:dyDescent="0.2">
      <c r="G105" s="447"/>
      <c r="O105" s="194"/>
      <c r="P105" s="194"/>
      <c r="AB105" s="194"/>
      <c r="AC105" s="194"/>
    </row>
    <row r="106" spans="2:29" s="444" customFormat="1" ht="14.25" x14ac:dyDescent="0.2">
      <c r="G106" s="447"/>
      <c r="O106" s="194"/>
      <c r="P106" s="194"/>
      <c r="AB106" s="194"/>
      <c r="AC106" s="194"/>
    </row>
    <row r="107" spans="2:29" s="444" customFormat="1" ht="14.25" x14ac:dyDescent="0.2">
      <c r="G107" s="447"/>
      <c r="O107" s="194"/>
      <c r="P107" s="194"/>
      <c r="AB107" s="194"/>
      <c r="AC107" s="194"/>
    </row>
    <row r="108" spans="2:29" s="444" customFormat="1" ht="14.25" x14ac:dyDescent="0.2">
      <c r="G108" s="447"/>
      <c r="O108" s="194"/>
      <c r="P108" s="194"/>
      <c r="AB108" s="194"/>
      <c r="AC108" s="194"/>
    </row>
    <row r="109" spans="2:29" s="444" customFormat="1" ht="14.25" x14ac:dyDescent="0.2">
      <c r="G109" s="447"/>
      <c r="O109" s="194"/>
      <c r="P109" s="194"/>
      <c r="AB109" s="194"/>
      <c r="AC109" s="194"/>
    </row>
    <row r="110" spans="2:29" s="444" customFormat="1" ht="14.25" x14ac:dyDescent="0.2">
      <c r="G110" s="447"/>
      <c r="O110" s="194"/>
      <c r="P110" s="194"/>
      <c r="AB110" s="194"/>
      <c r="AC110" s="194"/>
    </row>
    <row r="111" spans="2:29" s="444" customFormat="1" ht="14.25" x14ac:dyDescent="0.2">
      <c r="G111" s="447"/>
      <c r="O111" s="194"/>
      <c r="P111" s="194"/>
      <c r="AB111" s="194"/>
      <c r="AC111" s="194"/>
    </row>
    <row r="112" spans="2:29" s="444" customFormat="1" ht="14.25" x14ac:dyDescent="0.2">
      <c r="G112" s="447"/>
      <c r="O112" s="194"/>
      <c r="P112" s="194"/>
      <c r="AB112" s="194"/>
      <c r="AC112" s="194"/>
    </row>
    <row r="113" spans="7:29" s="444" customFormat="1" ht="14.25" x14ac:dyDescent="0.2">
      <c r="G113" s="447"/>
      <c r="O113" s="194"/>
      <c r="P113" s="194"/>
      <c r="AB113" s="194"/>
      <c r="AC113" s="194"/>
    </row>
    <row r="114" spans="7:29" s="444" customFormat="1" ht="14.25" x14ac:dyDescent="0.2">
      <c r="G114" s="447"/>
      <c r="O114" s="194"/>
      <c r="P114" s="194"/>
      <c r="AB114" s="194"/>
      <c r="AC114" s="194"/>
    </row>
    <row r="115" spans="7:29" s="444" customFormat="1" ht="14.25" x14ac:dyDescent="0.2">
      <c r="G115" s="447"/>
      <c r="O115" s="194"/>
      <c r="P115" s="194"/>
      <c r="AB115" s="194"/>
      <c r="AC115" s="194"/>
    </row>
    <row r="116" spans="7:29" s="444" customFormat="1" ht="14.25" x14ac:dyDescent="0.2">
      <c r="G116" s="447"/>
      <c r="O116" s="194"/>
      <c r="P116" s="194"/>
      <c r="AB116" s="194"/>
      <c r="AC116" s="194"/>
    </row>
    <row r="117" spans="7:29" s="444" customFormat="1" ht="14.25" x14ac:dyDescent="0.2">
      <c r="G117" s="447"/>
      <c r="O117" s="194"/>
      <c r="P117" s="194"/>
      <c r="AB117" s="194"/>
      <c r="AC117" s="194"/>
    </row>
    <row r="118" spans="7:29" s="444" customFormat="1" ht="14.25" x14ac:dyDescent="0.2">
      <c r="G118" s="447"/>
      <c r="O118" s="194"/>
      <c r="P118" s="194"/>
      <c r="AB118" s="194"/>
      <c r="AC118" s="194"/>
    </row>
    <row r="119" spans="7:29" s="444" customFormat="1" ht="14.25" x14ac:dyDescent="0.2">
      <c r="G119" s="447"/>
      <c r="O119" s="194"/>
      <c r="P119" s="194"/>
      <c r="AB119" s="194"/>
      <c r="AC119" s="194"/>
    </row>
    <row r="120" spans="7:29" s="444" customFormat="1" ht="14.25" x14ac:dyDescent="0.2">
      <c r="O120" s="194"/>
      <c r="P120" s="194"/>
      <c r="AB120" s="194"/>
      <c r="AC120" s="194"/>
    </row>
    <row r="121" spans="7:29" s="444" customFormat="1" ht="14.25" x14ac:dyDescent="0.2">
      <c r="O121" s="194"/>
      <c r="P121" s="194"/>
      <c r="AB121" s="194"/>
      <c r="AC121" s="194"/>
    </row>
    <row r="122" spans="7:29" s="444" customFormat="1" ht="14.25" x14ac:dyDescent="0.2">
      <c r="O122" s="194"/>
      <c r="P122" s="194"/>
      <c r="AB122" s="194"/>
      <c r="AC122" s="194"/>
    </row>
  </sheetData>
  <mergeCells count="2">
    <mergeCell ref="D24:H24"/>
    <mergeCell ref="J24:M24"/>
  </mergeCells>
  <conditionalFormatting sqref="D36:E95 I36:J95">
    <cfRule type="expression" dxfId="120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5" spans="1:18" x14ac:dyDescent="0.2">
      <c r="Q5" s="182" t="s">
        <v>369</v>
      </c>
      <c r="R5" s="183"/>
    </row>
    <row r="6" spans="1:18" x14ac:dyDescent="0.2">
      <c r="Q6" s="344" t="s">
        <v>423</v>
      </c>
      <c r="R6" s="218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6" spans="2:11" x14ac:dyDescent="0.2">
      <c r="J26" s="570"/>
      <c r="K26" s="570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  <c r="J27" s="571"/>
      <c r="K27" s="571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5"/>
      <c r="K28" s="95"/>
    </row>
    <row r="29" spans="2:11" x14ac:dyDescent="0.2">
      <c r="B29" s="131">
        <v>41275</v>
      </c>
      <c r="C29" s="132">
        <v>3.3290000000000002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5"/>
      <c r="K29" s="95"/>
    </row>
    <row r="30" spans="2:11" x14ac:dyDescent="0.2">
      <c r="B30" s="55">
        <v>41306</v>
      </c>
      <c r="C30" s="132">
        <v>3.33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5"/>
      <c r="K30" s="95"/>
    </row>
    <row r="31" spans="2:11" x14ac:dyDescent="0.2">
      <c r="B31" s="55">
        <v>41334</v>
      </c>
      <c r="C31" s="132">
        <v>3.81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5"/>
      <c r="K31" s="95"/>
    </row>
    <row r="32" spans="2:11" x14ac:dyDescent="0.2">
      <c r="B32" s="55">
        <v>41365</v>
      </c>
      <c r="C32" s="132">
        <v>4.1660000000000004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5"/>
      <c r="K32" s="95"/>
    </row>
    <row r="33" spans="1:11" x14ac:dyDescent="0.2">
      <c r="B33" s="55">
        <v>41395</v>
      </c>
      <c r="C33" s="132">
        <v>4.0410000000000004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5"/>
      <c r="K33" s="95"/>
    </row>
    <row r="34" spans="1:11" x14ac:dyDescent="0.2">
      <c r="A34">
        <v>2013</v>
      </c>
      <c r="B34" s="55">
        <v>41426</v>
      </c>
      <c r="C34" s="132">
        <v>3.8260000000000001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5"/>
      <c r="K34" s="95"/>
    </row>
    <row r="35" spans="1:11" x14ac:dyDescent="0.2">
      <c r="B35" s="55">
        <v>41456</v>
      </c>
      <c r="C35" s="132">
        <v>3.6230000000000002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5"/>
      <c r="K35" s="95"/>
    </row>
    <row r="36" spans="1:11" x14ac:dyDescent="0.2">
      <c r="B36" s="55">
        <v>41487</v>
      </c>
      <c r="C36" s="132">
        <v>3.4249999999999998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5"/>
      <c r="K36" s="95"/>
    </row>
    <row r="37" spans="1:11" x14ac:dyDescent="0.2">
      <c r="B37" s="55">
        <v>41518</v>
      </c>
      <c r="C37" s="132">
        <v>3.6190000000000002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5"/>
      <c r="K37" s="95"/>
    </row>
    <row r="38" spans="1:11" x14ac:dyDescent="0.2">
      <c r="B38" s="55">
        <v>41548</v>
      </c>
      <c r="C38" s="132">
        <v>3.677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5"/>
      <c r="K38" s="95"/>
    </row>
    <row r="39" spans="1:11" x14ac:dyDescent="0.2">
      <c r="B39" s="55">
        <v>41579</v>
      </c>
      <c r="C39" s="132">
        <v>3.6379999999999999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5"/>
      <c r="K39" s="95"/>
    </row>
    <row r="40" spans="1:11" x14ac:dyDescent="0.2">
      <c r="B40" s="55">
        <v>41609</v>
      </c>
      <c r="C40" s="132">
        <v>4.24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5"/>
      <c r="K40" s="95"/>
    </row>
    <row r="41" spans="1:11" x14ac:dyDescent="0.2">
      <c r="B41" s="55">
        <v>41640</v>
      </c>
      <c r="C41" s="132">
        <v>4.7130000000000001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5"/>
      <c r="K41" s="95"/>
    </row>
    <row r="42" spans="1:11" x14ac:dyDescent="0.2">
      <c r="B42" s="55">
        <v>41671</v>
      </c>
      <c r="C42" s="132">
        <v>5.9989999999999997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5"/>
      <c r="K42" s="95"/>
    </row>
    <row r="43" spans="1:11" x14ac:dyDescent="0.2">
      <c r="B43" s="55">
        <v>41699</v>
      </c>
      <c r="C43" s="132">
        <v>4.9029999999999996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5"/>
      <c r="K43" s="95"/>
    </row>
    <row r="44" spans="1:11" x14ac:dyDescent="0.2">
      <c r="B44" s="55">
        <v>41730</v>
      </c>
      <c r="C44" s="132">
        <v>4.6580000000000004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5"/>
      <c r="K44" s="95"/>
    </row>
    <row r="45" spans="1:11" x14ac:dyDescent="0.2">
      <c r="B45" s="55">
        <v>41760</v>
      </c>
      <c r="C45" s="132">
        <v>4.5810000000000004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5"/>
      <c r="K45" s="95"/>
    </row>
    <row r="46" spans="1:11" x14ac:dyDescent="0.2">
      <c r="A46">
        <v>2014</v>
      </c>
      <c r="B46" s="55">
        <v>41791</v>
      </c>
      <c r="C46" s="132">
        <v>4.5880000000000001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5"/>
      <c r="K46" s="95"/>
    </row>
    <row r="47" spans="1:11" x14ac:dyDescent="0.2">
      <c r="B47" s="55">
        <v>41821</v>
      </c>
      <c r="C47" s="132">
        <v>4.0490000000000004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5"/>
      <c r="K47" s="95"/>
    </row>
    <row r="48" spans="1:11" x14ac:dyDescent="0.2">
      <c r="B48" s="55">
        <v>41852</v>
      </c>
      <c r="C48" s="132">
        <v>3.9119999999999999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5"/>
      <c r="K48" s="95"/>
    </row>
    <row r="49" spans="1:11" x14ac:dyDescent="0.2">
      <c r="B49" s="55">
        <v>41883</v>
      </c>
      <c r="C49" s="132">
        <v>3.9239999999999999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5"/>
      <c r="K49" s="95"/>
    </row>
    <row r="50" spans="1:11" x14ac:dyDescent="0.2">
      <c r="B50" s="55">
        <v>41913</v>
      </c>
      <c r="C50" s="132">
        <v>3.7810000000000001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5"/>
      <c r="K50" s="95"/>
    </row>
    <row r="51" spans="1:11" x14ac:dyDescent="0.2">
      <c r="B51" s="55">
        <v>41944</v>
      </c>
      <c r="C51" s="132">
        <v>4.1219999999999999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5"/>
      <c r="K51" s="95"/>
    </row>
    <row r="52" spans="1:11" x14ac:dyDescent="0.2">
      <c r="B52" s="55">
        <v>41974</v>
      </c>
      <c r="C52" s="132">
        <v>3.4820000000000002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5"/>
      <c r="K52" s="95"/>
    </row>
    <row r="53" spans="1:11" x14ac:dyDescent="0.2">
      <c r="B53" s="55">
        <v>42005</v>
      </c>
      <c r="C53" s="132">
        <v>2.9940000000000002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5"/>
      <c r="K53" s="95"/>
    </row>
    <row r="54" spans="1:11" x14ac:dyDescent="0.2">
      <c r="B54" s="55">
        <v>42036</v>
      </c>
      <c r="C54" s="132">
        <v>2.8730000000000002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5"/>
      <c r="K54" s="95"/>
    </row>
    <row r="55" spans="1:11" x14ac:dyDescent="0.2">
      <c r="B55" s="55">
        <v>42064</v>
      </c>
      <c r="C55" s="132">
        <v>2.831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5"/>
      <c r="K55" s="95"/>
    </row>
    <row r="56" spans="1:11" x14ac:dyDescent="0.2">
      <c r="B56" s="55">
        <v>42095</v>
      </c>
      <c r="C56" s="132">
        <v>2.61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5"/>
      <c r="K56" s="95"/>
    </row>
    <row r="57" spans="1:11" x14ac:dyDescent="0.2">
      <c r="B57" s="55">
        <v>42125</v>
      </c>
      <c r="C57" s="132">
        <v>2.8490000000000002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5"/>
      <c r="K57" s="95"/>
    </row>
    <row r="58" spans="1:11" x14ac:dyDescent="0.2">
      <c r="A58">
        <v>2015</v>
      </c>
      <c r="B58" s="55">
        <v>42156</v>
      </c>
      <c r="C58" s="132">
        <v>2.7839999999999998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5"/>
      <c r="K58" s="95"/>
    </row>
    <row r="59" spans="1:11" x14ac:dyDescent="0.2">
      <c r="B59" s="55">
        <v>42186</v>
      </c>
      <c r="C59" s="132">
        <v>2.839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5"/>
      <c r="K59" s="95"/>
    </row>
    <row r="60" spans="1:11" x14ac:dyDescent="0.2">
      <c r="B60" s="55">
        <v>42217</v>
      </c>
      <c r="C60" s="132">
        <v>2.774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5"/>
      <c r="K60" s="95"/>
    </row>
    <row r="61" spans="1:11" x14ac:dyDescent="0.2">
      <c r="B61" s="55">
        <v>42248</v>
      </c>
      <c r="C61" s="132">
        <v>2.66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5"/>
      <c r="K61" s="95"/>
    </row>
    <row r="62" spans="1:11" x14ac:dyDescent="0.2">
      <c r="B62" s="55">
        <v>42278</v>
      </c>
      <c r="C62" s="132">
        <v>2.3410000000000002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5"/>
      <c r="K62" s="95"/>
    </row>
    <row r="63" spans="1:11" x14ac:dyDescent="0.2">
      <c r="B63" s="55">
        <v>42309</v>
      </c>
      <c r="C63" s="132">
        <v>2.093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5"/>
      <c r="K63" s="95"/>
    </row>
    <row r="64" spans="1:11" x14ac:dyDescent="0.2">
      <c r="B64" s="55">
        <v>42339</v>
      </c>
      <c r="C64" s="132">
        <v>1.929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5"/>
      <c r="K64" s="95"/>
    </row>
    <row r="65" spans="1:11" x14ac:dyDescent="0.2">
      <c r="B65" s="55">
        <v>42370</v>
      </c>
      <c r="C65" s="132">
        <v>2.2829999999999999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5"/>
      <c r="K65" s="95"/>
    </row>
    <row r="66" spans="1:11" x14ac:dyDescent="0.2">
      <c r="B66" s="55">
        <v>42401</v>
      </c>
      <c r="C66" s="132">
        <v>1.9890000000000001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5"/>
      <c r="K66" s="95"/>
    </row>
    <row r="67" spans="1:11" x14ac:dyDescent="0.2">
      <c r="B67" s="55">
        <v>42430</v>
      </c>
      <c r="C67" s="132">
        <v>1.7290000000000001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5"/>
      <c r="K67" s="95"/>
    </row>
    <row r="68" spans="1:11" x14ac:dyDescent="0.2">
      <c r="B68" s="55">
        <v>42461</v>
      </c>
      <c r="C68" s="132">
        <v>1.917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5"/>
      <c r="K68" s="95"/>
    </row>
    <row r="69" spans="1:11" x14ac:dyDescent="0.2">
      <c r="B69" s="55">
        <v>42491</v>
      </c>
      <c r="C69" s="132">
        <v>1.9219999999999999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5"/>
      <c r="K69" s="95"/>
    </row>
    <row r="70" spans="1:11" x14ac:dyDescent="0.2">
      <c r="A70">
        <v>2016</v>
      </c>
      <c r="B70" s="55">
        <v>42522</v>
      </c>
      <c r="C70" s="132">
        <v>2.5870000000000002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5"/>
      <c r="K70" s="95"/>
    </row>
    <row r="71" spans="1:11" x14ac:dyDescent="0.2">
      <c r="B71" s="55">
        <v>42552</v>
      </c>
      <c r="C71" s="132">
        <v>2.8220000000000001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5"/>
      <c r="K71" s="95"/>
    </row>
    <row r="72" spans="1:11" x14ac:dyDescent="0.2">
      <c r="B72" s="55">
        <v>42583</v>
      </c>
      <c r="C72" s="132">
        <v>2.8220000000000001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5"/>
      <c r="K72" s="95"/>
    </row>
    <row r="73" spans="1:11" x14ac:dyDescent="0.2">
      <c r="B73" s="55">
        <v>42614</v>
      </c>
      <c r="C73" s="132">
        <v>2.992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5"/>
      <c r="K73" s="95"/>
    </row>
    <row r="74" spans="1:11" x14ac:dyDescent="0.2">
      <c r="B74" s="55">
        <v>42644</v>
      </c>
      <c r="C74" s="132">
        <v>2.9769999999999999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5"/>
      <c r="K74" s="95"/>
    </row>
    <row r="75" spans="1:11" x14ac:dyDescent="0.2">
      <c r="B75" s="55">
        <v>42675</v>
      </c>
      <c r="C75" s="132">
        <v>2.548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5"/>
      <c r="K75" s="95"/>
    </row>
    <row r="76" spans="1:11" x14ac:dyDescent="0.2">
      <c r="B76" s="55">
        <v>42705</v>
      </c>
      <c r="C76" s="132">
        <v>3.5910000000000002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5"/>
      <c r="K76" s="95"/>
    </row>
    <row r="77" spans="1:11" x14ac:dyDescent="0.2">
      <c r="B77" s="103">
        <v>42736</v>
      </c>
      <c r="C77" s="102">
        <v>3.3039999999999998</v>
      </c>
      <c r="D77" s="102" t="e">
        <v>#N/A</v>
      </c>
      <c r="E77" s="102" t="e">
        <v>#N/A</v>
      </c>
      <c r="F77" s="104" t="e">
        <v>#N/A</v>
      </c>
      <c r="G77" s="105" t="e">
        <v>#N/A</v>
      </c>
      <c r="H77" s="102" t="e">
        <f t="shared" ref="H77:H112" si="2">$E77*EXP((+NORMSINV((1-$H$25)/2)*$F77*SQRT($G77/252)))</f>
        <v>#N/A</v>
      </c>
      <c r="I77" s="102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3">
        <v>42767</v>
      </c>
      <c r="C78" s="102">
        <v>2.8519999999999999</v>
      </c>
      <c r="D78" s="106" t="e">
        <v>#N/A</v>
      </c>
      <c r="E78" s="106" t="e">
        <v>#N/A</v>
      </c>
      <c r="F78" s="107" t="e">
        <v>#N/A</v>
      </c>
      <c r="G78" s="108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3">
        <v>42795</v>
      </c>
      <c r="C79" s="102">
        <v>2.88</v>
      </c>
      <c r="D79" s="106" t="e">
        <v>#N/A</v>
      </c>
      <c r="E79" s="106" t="e">
        <v>#N/A</v>
      </c>
      <c r="F79" s="107" t="e">
        <v>#N/A</v>
      </c>
      <c r="G79" s="108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3">
        <v>42826</v>
      </c>
      <c r="C80" s="102">
        <v>3.1030000000000002</v>
      </c>
      <c r="D80" s="106" t="e">
        <v>#N/A</v>
      </c>
      <c r="E80" s="106" t="e">
        <v>#N/A</v>
      </c>
      <c r="F80" s="107" t="e">
        <v>#N/A</v>
      </c>
      <c r="G80" s="108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3">
        <v>42856</v>
      </c>
      <c r="C81" s="102">
        <v>3.15</v>
      </c>
      <c r="D81" s="106" t="e">
        <v>#N/A</v>
      </c>
      <c r="E81" s="106" t="e">
        <v>#N/A</v>
      </c>
      <c r="F81" s="107" t="e">
        <v>#N/A</v>
      </c>
      <c r="G81" s="108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3">
        <v>42887</v>
      </c>
      <c r="C82" s="102">
        <v>2.9750000000000001</v>
      </c>
      <c r="D82" s="106" t="e">
        <v>#N/A</v>
      </c>
      <c r="E82" s="106" t="e">
        <v>#N/A</v>
      </c>
      <c r="F82" s="107" t="e">
        <v>#N/A</v>
      </c>
      <c r="G82" s="108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3">
        <v>42917</v>
      </c>
      <c r="C83" s="102">
        <v>2.984</v>
      </c>
      <c r="D83" s="106" t="e">
        <v>#N/A</v>
      </c>
      <c r="E83" s="106" t="e">
        <v>#N/A</v>
      </c>
      <c r="F83" s="107" t="e">
        <v>#N/A</v>
      </c>
      <c r="G83" s="108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3">
        <v>42948</v>
      </c>
      <c r="C84" s="102">
        <v>2.9</v>
      </c>
      <c r="D84" s="106" t="e">
        <v>#N/A</v>
      </c>
      <c r="E84" s="106" t="e">
        <v>#N/A</v>
      </c>
      <c r="F84" s="107" t="e">
        <v>#N/A</v>
      </c>
      <c r="G84" s="108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3">
        <v>42979</v>
      </c>
      <c r="C85" s="102">
        <v>2.976</v>
      </c>
      <c r="D85" s="106" t="e">
        <v>#N/A</v>
      </c>
      <c r="E85" s="106" t="e">
        <v>#N/A</v>
      </c>
      <c r="F85" s="107" t="e">
        <v>#N/A</v>
      </c>
      <c r="G85" s="108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3">
        <v>43009</v>
      </c>
      <c r="C86" s="102">
        <v>2.879</v>
      </c>
      <c r="D86" s="106" t="e">
        <v>#N/A</v>
      </c>
      <c r="E86" s="106" t="e">
        <v>#N/A</v>
      </c>
      <c r="F86" s="107" t="e">
        <v>#N/A</v>
      </c>
      <c r="G86" s="108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3">
        <v>43040</v>
      </c>
      <c r="C87" s="102">
        <v>3.0139999999999998</v>
      </c>
      <c r="D87" s="106" t="e">
        <v>#N/A</v>
      </c>
      <c r="E87" s="106" t="e">
        <v>#N/A</v>
      </c>
      <c r="F87" s="107" t="e">
        <v>#N/A</v>
      </c>
      <c r="G87" s="108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3">
        <v>43070</v>
      </c>
      <c r="C88" s="102">
        <v>2.8210000000000002</v>
      </c>
      <c r="D88" s="106" t="e">
        <v>#N/A</v>
      </c>
      <c r="E88" s="106" t="e">
        <v>#N/A</v>
      </c>
      <c r="F88" s="107" t="e">
        <v>#N/A</v>
      </c>
      <c r="G88" s="108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3">
        <v>43101</v>
      </c>
      <c r="C89" s="102">
        <v>3.69</v>
      </c>
      <c r="D89" s="106" t="e">
        <v>#N/A</v>
      </c>
      <c r="E89" s="106" t="e">
        <v>#N/A</v>
      </c>
      <c r="F89" s="107" t="e">
        <v>#N/A</v>
      </c>
      <c r="G89" s="108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3">
        <v>43132</v>
      </c>
      <c r="C90" s="102">
        <v>2.67</v>
      </c>
      <c r="D90" s="106" t="e">
        <v>#N/A</v>
      </c>
      <c r="E90" s="106" t="e">
        <v>#N/A</v>
      </c>
      <c r="F90" s="107" t="e">
        <v>#N/A</v>
      </c>
      <c r="G90" s="108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3">
        <v>43160</v>
      </c>
      <c r="C91" s="102">
        <v>2.6930000000000001</v>
      </c>
      <c r="D91" s="106" t="e">
        <v>#N/A</v>
      </c>
      <c r="E91" s="106" t="e">
        <v>#N/A</v>
      </c>
      <c r="F91" s="107" t="e">
        <v>#N/A</v>
      </c>
      <c r="G91" s="108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3">
        <v>43191</v>
      </c>
      <c r="C92" s="102">
        <v>2.7959999999999998</v>
      </c>
      <c r="D92" s="106" t="e">
        <v>#N/A</v>
      </c>
      <c r="E92" s="106" t="e">
        <v>#N/A</v>
      </c>
      <c r="F92" s="107" t="e">
        <v>#N/A</v>
      </c>
      <c r="G92" s="108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3">
        <v>43221</v>
      </c>
      <c r="C93" s="102">
        <v>2.8</v>
      </c>
      <c r="D93" s="106" t="e">
        <v>#N/A</v>
      </c>
      <c r="E93" s="106" t="e">
        <v>#N/A</v>
      </c>
      <c r="F93" s="107" t="e">
        <v>#N/A</v>
      </c>
      <c r="G93" s="108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3">
        <v>43252</v>
      </c>
      <c r="C94" s="102">
        <v>2.9670000000000001</v>
      </c>
      <c r="D94" s="106" t="e">
        <v>#N/A</v>
      </c>
      <c r="E94" s="106" t="e">
        <v>#N/A</v>
      </c>
      <c r="F94" s="107" t="e">
        <v>#N/A</v>
      </c>
      <c r="G94" s="108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3">
        <v>43282</v>
      </c>
      <c r="C95" s="102">
        <v>2.8330000000000002</v>
      </c>
      <c r="D95" s="106" t="e">
        <v>#N/A</v>
      </c>
      <c r="E95" s="106" t="e">
        <v>#N/A</v>
      </c>
      <c r="F95" s="107" t="e">
        <v>#N/A</v>
      </c>
      <c r="G95" s="108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3">
        <v>43313</v>
      </c>
      <c r="C96" s="102">
        <v>2.96</v>
      </c>
      <c r="D96" s="106" t="e">
        <v>#N/A</v>
      </c>
      <c r="E96" s="106" t="e">
        <v>#N/A</v>
      </c>
      <c r="F96" s="107" t="e">
        <v>#N/A</v>
      </c>
      <c r="G96" s="108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1:11" x14ac:dyDescent="0.2">
      <c r="B97" s="103">
        <v>43344</v>
      </c>
      <c r="C97" s="102">
        <v>2.9940000000000002</v>
      </c>
      <c r="D97" s="106">
        <v>2.9940000000000002</v>
      </c>
      <c r="E97" s="106" t="e">
        <v>#N/A</v>
      </c>
      <c r="F97" s="107" t="e">
        <v>#N/A</v>
      </c>
      <c r="G97" s="108" t="e">
        <v>#N/A</v>
      </c>
      <c r="H97" s="51" t="e">
        <f t="shared" si="2"/>
        <v>#N/A</v>
      </c>
      <c r="I97" s="51" t="e">
        <f t="shared" si="3"/>
        <v>#N/A</v>
      </c>
      <c r="J97" s="51" t="e">
        <f t="shared" si="4"/>
        <v>#N/A</v>
      </c>
      <c r="K97" s="51" t="e">
        <f t="shared" si="5"/>
        <v>#N/A</v>
      </c>
    </row>
    <row r="98" spans="1:11" x14ac:dyDescent="0.2">
      <c r="B98" s="103">
        <v>43374</v>
      </c>
      <c r="C98" s="102" t="e">
        <v>#N/A</v>
      </c>
      <c r="D98" s="106">
        <v>3.0565959999999999</v>
      </c>
      <c r="E98" s="106" t="e">
        <v>#N/A</v>
      </c>
      <c r="F98" s="107" t="e">
        <v>#N/A</v>
      </c>
      <c r="G98" s="108" t="e">
        <v>#N/A</v>
      </c>
      <c r="H98" s="51" t="e">
        <f t="shared" si="2"/>
        <v>#N/A</v>
      </c>
      <c r="I98" s="51" t="e">
        <f t="shared" si="3"/>
        <v>#N/A</v>
      </c>
      <c r="J98" s="51" t="e">
        <f t="shared" si="4"/>
        <v>#N/A</v>
      </c>
      <c r="K98" s="51" t="e">
        <f t="shared" si="5"/>
        <v>#N/A</v>
      </c>
    </row>
    <row r="99" spans="1:11" x14ac:dyDescent="0.2">
      <c r="B99" s="103">
        <v>43405</v>
      </c>
      <c r="C99" s="102" t="e">
        <v>#N/A</v>
      </c>
      <c r="D99" s="106">
        <v>3.1278139999999999</v>
      </c>
      <c r="E99" s="106">
        <v>3.1326000000000001</v>
      </c>
      <c r="F99" s="107">
        <v>0.30745345000000002</v>
      </c>
      <c r="G99" s="108">
        <v>16</v>
      </c>
      <c r="H99" s="51">
        <f t="shared" si="2"/>
        <v>2.6912963320954293</v>
      </c>
      <c r="I99" s="51">
        <f t="shared" si="3"/>
        <v>3.6462661665947089</v>
      </c>
      <c r="J99" s="51">
        <f t="shared" si="4"/>
        <v>2.6912963319995313</v>
      </c>
      <c r="K99" s="51">
        <f t="shared" si="5"/>
        <v>3.6462661667246343</v>
      </c>
    </row>
    <row r="100" spans="1:11" x14ac:dyDescent="0.2">
      <c r="B100" s="103">
        <v>43435</v>
      </c>
      <c r="C100" s="102" t="e">
        <v>#N/A</v>
      </c>
      <c r="D100" s="106">
        <v>3.279779</v>
      </c>
      <c r="E100" s="106">
        <v>3.2039999999999997</v>
      </c>
      <c r="F100" s="107">
        <v>0.35405620000000004</v>
      </c>
      <c r="G100" s="108">
        <v>37</v>
      </c>
      <c r="H100" s="51">
        <f t="shared" si="2"/>
        <v>2.4559127107667744</v>
      </c>
      <c r="I100" s="51">
        <f t="shared" si="3"/>
        <v>4.1799596357783066</v>
      </c>
      <c r="J100" s="51">
        <f t="shared" si="4"/>
        <v>2.4559127106135272</v>
      </c>
      <c r="K100" s="51">
        <f t="shared" si="5"/>
        <v>4.1799596360391327</v>
      </c>
    </row>
    <row r="101" spans="1:11" x14ac:dyDescent="0.2">
      <c r="B101" s="103">
        <v>43466</v>
      </c>
      <c r="C101" s="102" t="e">
        <v>#N/A</v>
      </c>
      <c r="D101" s="106">
        <v>3.3042280000000002</v>
      </c>
      <c r="E101" s="106">
        <v>3.2765999999999997</v>
      </c>
      <c r="F101" s="107">
        <v>0.41988492500000002</v>
      </c>
      <c r="G101" s="108">
        <v>57</v>
      </c>
      <c r="H101" s="51">
        <f t="shared" si="2"/>
        <v>2.2153514678597066</v>
      </c>
      <c r="I101" s="51">
        <f t="shared" si="3"/>
        <v>4.8462321738827105</v>
      </c>
      <c r="J101" s="51">
        <f t="shared" si="4"/>
        <v>2.2153514676562285</v>
      </c>
      <c r="K101" s="51">
        <f t="shared" si="5"/>
        <v>4.8462321743278318</v>
      </c>
    </row>
    <row r="102" spans="1:11" x14ac:dyDescent="0.2">
      <c r="B102" s="103">
        <v>43497</v>
      </c>
      <c r="C102" s="102" t="e">
        <v>#N/A</v>
      </c>
      <c r="D102" s="106">
        <v>3.2756189999999998</v>
      </c>
      <c r="E102" s="106">
        <v>3.1804000000000001</v>
      </c>
      <c r="F102" s="107">
        <v>0.43280720000000006</v>
      </c>
      <c r="G102" s="108">
        <v>78</v>
      </c>
      <c r="H102" s="51">
        <f t="shared" si="2"/>
        <v>1.9838986437228827</v>
      </c>
      <c r="I102" s="51">
        <f t="shared" si="3"/>
        <v>5.0985186123313309</v>
      </c>
      <c r="J102" s="51">
        <f t="shared" si="4"/>
        <v>1.9838986435031636</v>
      </c>
      <c r="K102" s="51">
        <f t="shared" si="5"/>
        <v>5.0985186128959983</v>
      </c>
    </row>
    <row r="103" spans="1:11" x14ac:dyDescent="0.2">
      <c r="B103" s="103">
        <v>43525</v>
      </c>
      <c r="C103" s="102" t="e">
        <v>#N/A</v>
      </c>
      <c r="D103" s="106">
        <v>3.14114</v>
      </c>
      <c r="E103" s="106">
        <v>2.9862000000000002</v>
      </c>
      <c r="F103" s="107">
        <v>0.40020240000000007</v>
      </c>
      <c r="G103" s="108">
        <v>97</v>
      </c>
      <c r="H103" s="51">
        <f t="shared" si="2"/>
        <v>1.8355706815639969</v>
      </c>
      <c r="I103" s="51">
        <f t="shared" si="3"/>
        <v>4.8581024580333478</v>
      </c>
      <c r="J103" s="51">
        <f t="shared" si="4"/>
        <v>1.8355706813543715</v>
      </c>
      <c r="K103" s="51">
        <f t="shared" si="5"/>
        <v>4.858102458588152</v>
      </c>
    </row>
    <row r="104" spans="1:11" x14ac:dyDescent="0.2">
      <c r="B104" s="103">
        <v>43556</v>
      </c>
      <c r="C104" s="102" t="e">
        <v>#N/A</v>
      </c>
      <c r="D104" s="106">
        <v>2.9976509999999998</v>
      </c>
      <c r="E104" s="106">
        <v>2.6856</v>
      </c>
      <c r="F104" s="107">
        <v>0.24012682500000002</v>
      </c>
      <c r="G104" s="108">
        <v>118</v>
      </c>
      <c r="H104" s="51">
        <f t="shared" si="2"/>
        <v>1.9461432031479469</v>
      </c>
      <c r="I104" s="51">
        <f t="shared" si="3"/>
        <v>3.7060208870208742</v>
      </c>
      <c r="J104" s="51">
        <f t="shared" si="4"/>
        <v>1.9461432030008639</v>
      </c>
      <c r="K104" s="51">
        <f t="shared" si="5"/>
        <v>3.7060208873009635</v>
      </c>
    </row>
    <row r="105" spans="1:11" x14ac:dyDescent="0.2">
      <c r="B105" s="103">
        <v>43586</v>
      </c>
      <c r="C105" s="102" t="e">
        <v>#N/A</v>
      </c>
      <c r="D105" s="106">
        <v>3.0124719999999998</v>
      </c>
      <c r="E105" s="106">
        <v>2.6475999999999997</v>
      </c>
      <c r="F105" s="107">
        <v>0.21678974999999995</v>
      </c>
      <c r="G105" s="108">
        <v>139</v>
      </c>
      <c r="H105" s="51">
        <f t="shared" si="2"/>
        <v>1.9310904374775677</v>
      </c>
      <c r="I105" s="51">
        <f t="shared" si="3"/>
        <v>3.6299624419228822</v>
      </c>
      <c r="J105" s="51">
        <f t="shared" si="4"/>
        <v>1.9310904373345612</v>
      </c>
      <c r="K105" s="51">
        <f t="shared" si="5"/>
        <v>3.6299624421916983</v>
      </c>
    </row>
    <row r="106" spans="1:11" x14ac:dyDescent="0.2">
      <c r="A106">
        <v>2019</v>
      </c>
      <c r="B106" s="103">
        <v>43617</v>
      </c>
      <c r="C106" s="102" t="e">
        <v>#N/A</v>
      </c>
      <c r="D106" s="106">
        <v>3.0230809999999999</v>
      </c>
      <c r="E106" s="106">
        <v>2.6770000000000005</v>
      </c>
      <c r="F106" s="107">
        <v>0.20282122500000002</v>
      </c>
      <c r="G106" s="108">
        <v>161</v>
      </c>
      <c r="H106" s="51">
        <f t="shared" si="2"/>
        <v>1.9482959224053962</v>
      </c>
      <c r="I106" s="51">
        <f t="shared" si="3"/>
        <v>3.678254888072825</v>
      </c>
      <c r="J106" s="51">
        <f t="shared" si="4"/>
        <v>1.9482959222601222</v>
      </c>
      <c r="K106" s="51">
        <f t="shared" si="5"/>
        <v>3.6782548883470936</v>
      </c>
    </row>
    <row r="107" spans="1:11" x14ac:dyDescent="0.2">
      <c r="B107" s="103">
        <v>43647</v>
      </c>
      <c r="C107" s="102" t="e">
        <v>#N/A</v>
      </c>
      <c r="D107" s="106">
        <v>3.0225439999999999</v>
      </c>
      <c r="E107" s="106">
        <v>2.7090000000000001</v>
      </c>
      <c r="F107" s="107">
        <v>0.19562450000000001</v>
      </c>
      <c r="G107" s="108">
        <v>181</v>
      </c>
      <c r="H107" s="51">
        <f t="shared" si="2"/>
        <v>1.9574335331958344</v>
      </c>
      <c r="I107" s="51">
        <f t="shared" si="3"/>
        <v>3.749134198195935</v>
      </c>
      <c r="J107" s="51">
        <f t="shared" si="4"/>
        <v>1.95743353304657</v>
      </c>
      <c r="K107" s="51">
        <f t="shared" si="5"/>
        <v>3.7491341984818263</v>
      </c>
    </row>
    <row r="108" spans="1:11" x14ac:dyDescent="0.2">
      <c r="B108" s="103">
        <v>43678</v>
      </c>
      <c r="C108" s="102" t="e">
        <v>#N/A</v>
      </c>
      <c r="D108" s="106">
        <v>3.0553020000000002</v>
      </c>
      <c r="E108" s="106">
        <v>2.7098</v>
      </c>
      <c r="F108" s="107">
        <v>0.19123272499999999</v>
      </c>
      <c r="G108" s="108">
        <v>203</v>
      </c>
      <c r="H108" s="51">
        <f t="shared" si="2"/>
        <v>1.9357081549075252</v>
      </c>
      <c r="I108" s="51">
        <f t="shared" si="3"/>
        <v>3.7934520353099397</v>
      </c>
      <c r="J108" s="51">
        <f t="shared" si="4"/>
        <v>1.9357081547547137</v>
      </c>
      <c r="K108" s="51">
        <f t="shared" si="5"/>
        <v>3.7934520356094081</v>
      </c>
    </row>
    <row r="109" spans="1:11" x14ac:dyDescent="0.2">
      <c r="B109" s="103">
        <v>43709</v>
      </c>
      <c r="C109" s="102" t="e">
        <v>#N/A</v>
      </c>
      <c r="D109" s="106">
        <v>3.0858080000000001</v>
      </c>
      <c r="E109" s="106">
        <v>2.6905999999999999</v>
      </c>
      <c r="F109" s="107">
        <v>0.19042765</v>
      </c>
      <c r="G109" s="108">
        <v>225</v>
      </c>
      <c r="H109" s="51">
        <f t="shared" si="2"/>
        <v>1.8909772413076236</v>
      </c>
      <c r="I109" s="51">
        <f t="shared" si="3"/>
        <v>3.8283529816540538</v>
      </c>
      <c r="J109" s="51">
        <f t="shared" si="4"/>
        <v>1.8909772411511236</v>
      </c>
      <c r="K109" s="51">
        <f t="shared" si="5"/>
        <v>3.8283529819708941</v>
      </c>
    </row>
    <row r="110" spans="1:11" x14ac:dyDescent="0.2">
      <c r="B110" s="103">
        <v>43739</v>
      </c>
      <c r="C110" s="102" t="e">
        <v>#N/A</v>
      </c>
      <c r="D110" s="106">
        <v>3.1002580000000002</v>
      </c>
      <c r="E110" s="106">
        <v>2.7087999999999997</v>
      </c>
      <c r="F110" s="107">
        <v>0.18986045000000001</v>
      </c>
      <c r="G110" s="108">
        <v>245</v>
      </c>
      <c r="H110" s="51">
        <f t="shared" si="2"/>
        <v>1.8768424466865679</v>
      </c>
      <c r="I110" s="51">
        <f t="shared" si="3"/>
        <v>3.9095436342853418</v>
      </c>
      <c r="J110" s="51">
        <f t="shared" si="4"/>
        <v>1.8768424465249638</v>
      </c>
      <c r="K110" s="51">
        <f t="shared" si="5"/>
        <v>3.9095436346219699</v>
      </c>
    </row>
    <row r="111" spans="1:11" x14ac:dyDescent="0.2">
      <c r="B111" s="103">
        <v>43770</v>
      </c>
      <c r="C111" s="102" t="e">
        <v>#N/A</v>
      </c>
      <c r="D111" s="106">
        <v>3.1395249999999999</v>
      </c>
      <c r="E111" s="106">
        <v>2.7542</v>
      </c>
      <c r="F111" s="107">
        <v>0.19096340000000001</v>
      </c>
      <c r="G111" s="108">
        <v>268</v>
      </c>
      <c r="H111" s="51">
        <f t="shared" si="2"/>
        <v>1.8722605043315468</v>
      </c>
      <c r="I111" s="51">
        <f t="shared" si="3"/>
        <v>4.0515823639127042</v>
      </c>
      <c r="J111" s="51">
        <f t="shared" si="4"/>
        <v>1.8722605041619604</v>
      </c>
      <c r="K111" s="51">
        <f t="shared" si="5"/>
        <v>4.0515823642796898</v>
      </c>
    </row>
    <row r="112" spans="1:11" x14ac:dyDescent="0.2">
      <c r="B112" s="109">
        <v>43800</v>
      </c>
      <c r="C112" s="102" t="e">
        <v>#N/A</v>
      </c>
      <c r="D112" s="110">
        <v>3.2504300000000002</v>
      </c>
      <c r="E112" s="110">
        <v>2.8784000000000001</v>
      </c>
      <c r="F112" s="111">
        <v>0.19345029999999999</v>
      </c>
      <c r="G112" s="76">
        <v>288</v>
      </c>
      <c r="H112" s="53">
        <f t="shared" si="2"/>
        <v>1.9191841538069396</v>
      </c>
      <c r="I112" s="53">
        <f t="shared" si="3"/>
        <v>4.3170357276894489</v>
      </c>
      <c r="J112" s="51">
        <f t="shared" si="4"/>
        <v>1.9191841536243865</v>
      </c>
      <c r="K112" s="51">
        <f t="shared" si="5"/>
        <v>4.3170357281000857</v>
      </c>
    </row>
    <row r="113" spans="2:13" x14ac:dyDescent="0.2">
      <c r="B113" s="32" t="s">
        <v>548</v>
      </c>
    </row>
    <row r="114" spans="2:13" ht="12.75" customHeight="1" x14ac:dyDescent="0.2">
      <c r="B114" s="568" t="s">
        <v>546</v>
      </c>
      <c r="C114" s="568"/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</row>
    <row r="115" spans="2:13" x14ac:dyDescent="0.2">
      <c r="B115" s="568"/>
      <c r="C115" s="568"/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</row>
    <row r="116" spans="2:13" x14ac:dyDescent="0.2"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9" priority="10" stopIfTrue="1">
      <formula>ISNA(C77)</formula>
    </cfRule>
  </conditionalFormatting>
  <conditionalFormatting sqref="C77:G112">
    <cfRule type="expression" dxfId="118" priority="9" stopIfTrue="1">
      <formula>ISNA(C77)</formula>
    </cfRule>
  </conditionalFormatting>
  <conditionalFormatting sqref="H77:I77">
    <cfRule type="expression" dxfId="117" priority="8" stopIfTrue="1">
      <formula>ISNA(H77)</formula>
    </cfRule>
  </conditionalFormatting>
  <conditionalFormatting sqref="E41:I52">
    <cfRule type="expression" dxfId="116" priority="5" stopIfTrue="1">
      <formula>ISNA(E41)</formula>
    </cfRule>
  </conditionalFormatting>
  <conditionalFormatting sqref="C30:C76">
    <cfRule type="expression" dxfId="115" priority="1" stopIfTrue="1">
      <formula>ISNA(C30)</formula>
    </cfRule>
  </conditionalFormatting>
  <conditionalFormatting sqref="C29:I29 E30:I40">
    <cfRule type="expression" dxfId="114" priority="7" stopIfTrue="1">
      <formula>ISNA(C29)</formula>
    </cfRule>
  </conditionalFormatting>
  <conditionalFormatting sqref="C29">
    <cfRule type="expression" dxfId="113" priority="6" stopIfTrue="1">
      <formula>ISNA(C29)</formula>
    </cfRule>
  </conditionalFormatting>
  <conditionalFormatting sqref="E65:I76">
    <cfRule type="expression" dxfId="112" priority="3" stopIfTrue="1">
      <formula>ISNA(E65)</formula>
    </cfRule>
  </conditionalFormatting>
  <conditionalFormatting sqref="E53:I64">
    <cfRule type="expression" dxfId="111" priority="4" stopIfTrue="1">
      <formula>ISNA(E53)</formula>
    </cfRule>
  </conditionalFormatting>
  <conditionalFormatting sqref="C30:D76">
    <cfRule type="expression" dxfId="11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5.85546875" style="133" customWidth="1"/>
    <col min="18" max="18" width="10.5703125" style="133" customWidth="1"/>
    <col min="19" max="27" width="9.140625" style="133"/>
    <col min="28" max="29" width="9.140625" style="135"/>
    <col min="30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465" t="s">
        <v>422</v>
      </c>
      <c r="R6" s="466" t="s">
        <v>298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467" t="s">
        <v>423</v>
      </c>
      <c r="R7" s="468" t="s">
        <v>300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3" spans="1:29" x14ac:dyDescent="0.25">
      <c r="A23" s="330"/>
      <c r="B23" s="330"/>
      <c r="C23" s="330"/>
      <c r="D23" s="330"/>
      <c r="E23" s="330"/>
      <c r="F23" s="330"/>
      <c r="G23" s="330"/>
      <c r="H23" s="330"/>
      <c r="I23" s="330"/>
      <c r="J23" s="330"/>
    </row>
    <row r="24" spans="1:29" x14ac:dyDescent="0.25">
      <c r="B24"/>
      <c r="C24"/>
      <c r="D24" s="569"/>
      <c r="E24" s="569"/>
      <c r="F24" s="569"/>
      <c r="G24" s="569"/>
      <c r="H24" s="569"/>
      <c r="I24" s="32"/>
      <c r="J24" s="569"/>
      <c r="K24" s="569"/>
      <c r="L24" s="569"/>
      <c r="M24" s="569"/>
    </row>
    <row r="25" spans="1:29" s="396" customFormat="1" x14ac:dyDescent="0.25">
      <c r="D25" s="441" t="s">
        <v>544</v>
      </c>
      <c r="E25" s="441" t="s">
        <v>301</v>
      </c>
      <c r="F25" s="475" t="s">
        <v>545</v>
      </c>
      <c r="G25" s="475" t="s">
        <v>498</v>
      </c>
      <c r="H25" s="441"/>
      <c r="I25" s="442" t="s">
        <v>542</v>
      </c>
      <c r="J25" s="441" t="s">
        <v>242</v>
      </c>
      <c r="K25" s="475" t="s">
        <v>543</v>
      </c>
      <c r="L25" s="475" t="s">
        <v>498</v>
      </c>
      <c r="O25" s="464"/>
      <c r="P25" s="464"/>
      <c r="AB25" s="464"/>
      <c r="AC25" s="464"/>
    </row>
    <row r="26" spans="1:29" x14ac:dyDescent="0.25">
      <c r="B26" s="133">
        <f t="shared" ref="B26:B73" si="0">YEAR(C26)</f>
        <v>2014</v>
      </c>
      <c r="C26" s="136">
        <v>41640</v>
      </c>
      <c r="D26" s="137">
        <v>9.26</v>
      </c>
      <c r="E26" s="143" t="e">
        <v>#N/A</v>
      </c>
      <c r="F26" s="142"/>
      <c r="G26" s="553">
        <v>9.26</v>
      </c>
      <c r="H26" s="140"/>
      <c r="I26" s="137">
        <v>4.8685289999999997</v>
      </c>
      <c r="J26" s="143" t="e">
        <v>#N/A</v>
      </c>
      <c r="K26" s="142"/>
      <c r="L26" s="142">
        <v>4.8685289999999997</v>
      </c>
      <c r="M26" s="142"/>
    </row>
    <row r="27" spans="1:29" x14ac:dyDescent="0.25">
      <c r="B27" s="133">
        <f t="shared" si="0"/>
        <v>2014</v>
      </c>
      <c r="C27" s="136">
        <v>41671</v>
      </c>
      <c r="D27" s="137">
        <v>9.77</v>
      </c>
      <c r="E27" s="143" t="e">
        <v>#N/A</v>
      </c>
      <c r="F27" s="151">
        <f t="shared" ref="F27:F36" si="1">AVERAGEIF($B$26:$B$97,B27,$G$26:$G$97)</f>
        <v>12.953333333333333</v>
      </c>
      <c r="G27" s="142">
        <v>9.77</v>
      </c>
      <c r="H27" s="140"/>
      <c r="I27" s="137">
        <v>6.1969669999999999</v>
      </c>
      <c r="J27" s="143" t="e">
        <v>#N/A</v>
      </c>
      <c r="K27" s="151">
        <f t="shared" ref="K27:K36" si="2">AVERAGEIF($B$26:$B$97,B27,$L$26:$L$97)</f>
        <v>4.5376246666666669</v>
      </c>
      <c r="L27" s="142">
        <v>6.1969669999999999</v>
      </c>
      <c r="M27" s="140"/>
    </row>
    <row r="28" spans="1:29" x14ac:dyDescent="0.25">
      <c r="B28" s="133">
        <f t="shared" si="0"/>
        <v>2014</v>
      </c>
      <c r="C28" s="136">
        <v>41699</v>
      </c>
      <c r="D28" s="137">
        <v>10.7</v>
      </c>
      <c r="E28" s="143" t="e">
        <v>#N/A</v>
      </c>
      <c r="F28" s="151">
        <f t="shared" si="1"/>
        <v>12.953333333333333</v>
      </c>
      <c r="G28" s="142">
        <v>10.7</v>
      </c>
      <c r="H28" s="140"/>
      <c r="I28" s="137">
        <v>5.0647989999999998</v>
      </c>
      <c r="J28" s="143" t="e">
        <v>#N/A</v>
      </c>
      <c r="K28" s="151">
        <f t="shared" si="2"/>
        <v>4.5376246666666669</v>
      </c>
      <c r="L28" s="142">
        <v>5.0647989999999998</v>
      </c>
      <c r="M28" s="140"/>
    </row>
    <row r="29" spans="1:29" x14ac:dyDescent="0.25">
      <c r="B29" s="133">
        <f t="shared" si="0"/>
        <v>2014</v>
      </c>
      <c r="C29" s="136">
        <v>41730</v>
      </c>
      <c r="D29" s="137">
        <v>11.76</v>
      </c>
      <c r="E29" s="143" t="e">
        <v>#N/A</v>
      </c>
      <c r="F29" s="151">
        <f t="shared" si="1"/>
        <v>12.953333333333333</v>
      </c>
      <c r="G29" s="142">
        <v>11.76</v>
      </c>
      <c r="H29" s="140"/>
      <c r="I29" s="137">
        <v>4.8117140000000003</v>
      </c>
      <c r="J29" s="143" t="e">
        <v>#N/A</v>
      </c>
      <c r="K29" s="142">
        <f t="shared" si="2"/>
        <v>4.5376246666666669</v>
      </c>
      <c r="L29" s="142">
        <v>4.8117140000000003</v>
      </c>
      <c r="M29" s="140"/>
    </row>
    <row r="30" spans="1:29" x14ac:dyDescent="0.25">
      <c r="B30" s="133">
        <f t="shared" si="0"/>
        <v>2014</v>
      </c>
      <c r="C30" s="136">
        <v>41760</v>
      </c>
      <c r="D30" s="137">
        <v>13.6</v>
      </c>
      <c r="E30" s="143" t="e">
        <v>#N/A</v>
      </c>
      <c r="F30" s="151">
        <f t="shared" si="1"/>
        <v>12.953333333333333</v>
      </c>
      <c r="G30" s="142">
        <v>13.6</v>
      </c>
      <c r="H30" s="140"/>
      <c r="I30" s="137">
        <v>4.7321730000000004</v>
      </c>
      <c r="J30" s="143" t="e">
        <v>#N/A</v>
      </c>
      <c r="K30" s="142">
        <f t="shared" si="2"/>
        <v>4.5376246666666669</v>
      </c>
      <c r="L30" s="142">
        <v>4.7321730000000004</v>
      </c>
      <c r="M30" s="140"/>
    </row>
    <row r="31" spans="1:29" x14ac:dyDescent="0.25">
      <c r="B31" s="133">
        <f t="shared" si="0"/>
        <v>2014</v>
      </c>
      <c r="C31" s="136">
        <v>41791</v>
      </c>
      <c r="D31" s="137">
        <v>16.13</v>
      </c>
      <c r="E31" s="143" t="e">
        <v>#N/A</v>
      </c>
      <c r="F31" s="151">
        <f t="shared" si="1"/>
        <v>12.953333333333333</v>
      </c>
      <c r="G31" s="142">
        <v>16.13</v>
      </c>
      <c r="H31" s="140"/>
      <c r="I31" s="137">
        <v>4.7394040000000004</v>
      </c>
      <c r="J31" s="143" t="e">
        <v>#N/A</v>
      </c>
      <c r="K31" s="142">
        <f t="shared" si="2"/>
        <v>4.5376246666666669</v>
      </c>
      <c r="L31" s="142">
        <v>4.7394040000000004</v>
      </c>
      <c r="M31" s="140"/>
    </row>
    <row r="32" spans="1:29" x14ac:dyDescent="0.25">
      <c r="B32" s="133">
        <f t="shared" si="0"/>
        <v>2014</v>
      </c>
      <c r="C32" s="136">
        <v>41821</v>
      </c>
      <c r="D32" s="137">
        <v>17.23</v>
      </c>
      <c r="E32" s="143" t="e">
        <v>#N/A</v>
      </c>
      <c r="F32" s="151">
        <f t="shared" si="1"/>
        <v>12.953333333333333</v>
      </c>
      <c r="G32" s="142">
        <v>17.23</v>
      </c>
      <c r="H32" s="140"/>
      <c r="I32" s="137">
        <v>4.1826169999999996</v>
      </c>
      <c r="J32" s="143" t="e">
        <v>#N/A</v>
      </c>
      <c r="K32" s="142">
        <f t="shared" si="2"/>
        <v>4.5376246666666669</v>
      </c>
      <c r="L32" s="142">
        <v>4.1826169999999996</v>
      </c>
      <c r="M32" s="140"/>
    </row>
    <row r="33" spans="2:13" x14ac:dyDescent="0.25">
      <c r="B33" s="133">
        <f t="shared" si="0"/>
        <v>2014</v>
      </c>
      <c r="C33" s="136">
        <v>41852</v>
      </c>
      <c r="D33" s="137">
        <v>17.41</v>
      </c>
      <c r="E33" s="143" t="e">
        <v>#N/A</v>
      </c>
      <c r="F33" s="151">
        <f t="shared" si="1"/>
        <v>12.953333333333333</v>
      </c>
      <c r="G33" s="142">
        <v>17.41</v>
      </c>
      <c r="H33" s="140"/>
      <c r="I33" s="137">
        <v>4.0410959999999996</v>
      </c>
      <c r="J33" s="143" t="e">
        <v>#N/A</v>
      </c>
      <c r="K33" s="142">
        <f t="shared" si="2"/>
        <v>4.5376246666666669</v>
      </c>
      <c r="L33" s="142">
        <v>4.0410959999999996</v>
      </c>
      <c r="M33" s="140"/>
    </row>
    <row r="34" spans="2:13" x14ac:dyDescent="0.25">
      <c r="B34" s="133">
        <f t="shared" si="0"/>
        <v>2014</v>
      </c>
      <c r="C34" s="136">
        <v>41883</v>
      </c>
      <c r="D34" s="137">
        <v>16.27</v>
      </c>
      <c r="E34" s="143" t="e">
        <v>#N/A</v>
      </c>
      <c r="F34" s="151">
        <f t="shared" si="1"/>
        <v>12.953333333333333</v>
      </c>
      <c r="G34" s="142">
        <v>16.27</v>
      </c>
      <c r="H34" s="140"/>
      <c r="I34" s="137">
        <v>4.0534920000000003</v>
      </c>
      <c r="J34" s="143" t="e">
        <v>#N/A</v>
      </c>
      <c r="K34" s="142">
        <f t="shared" si="2"/>
        <v>4.5376246666666669</v>
      </c>
      <c r="L34" s="142">
        <v>4.0534920000000003</v>
      </c>
      <c r="M34" s="140"/>
    </row>
    <row r="35" spans="2:13" x14ac:dyDescent="0.25">
      <c r="B35" s="133">
        <f t="shared" si="0"/>
        <v>2014</v>
      </c>
      <c r="C35" s="136">
        <v>41913</v>
      </c>
      <c r="D35" s="137">
        <v>13.11</v>
      </c>
      <c r="E35" s="143" t="e">
        <v>#N/A</v>
      </c>
      <c r="F35" s="151">
        <f t="shared" si="1"/>
        <v>12.953333333333333</v>
      </c>
      <c r="G35" s="142">
        <v>13.11</v>
      </c>
      <c r="H35" s="140"/>
      <c r="I35" s="137">
        <v>3.9057729999999999</v>
      </c>
      <c r="J35" s="143" t="e">
        <v>#N/A</v>
      </c>
      <c r="K35" s="142">
        <f t="shared" si="2"/>
        <v>4.5376246666666669</v>
      </c>
      <c r="L35" s="142">
        <v>3.9057729999999999</v>
      </c>
      <c r="M35" s="140"/>
    </row>
    <row r="36" spans="2:13" x14ac:dyDescent="0.25">
      <c r="B36" s="133">
        <f t="shared" si="0"/>
        <v>2014</v>
      </c>
      <c r="C36" s="136">
        <v>41944</v>
      </c>
      <c r="D36" s="137">
        <v>10.19</v>
      </c>
      <c r="E36" s="143" t="e">
        <v>#N/A</v>
      </c>
      <c r="F36" s="151">
        <f t="shared" si="1"/>
        <v>12.953333333333333</v>
      </c>
      <c r="G36" s="142">
        <v>10.19</v>
      </c>
      <c r="H36" s="140"/>
      <c r="I36" s="137">
        <v>4.2580260000000001</v>
      </c>
      <c r="J36" s="143" t="e">
        <v>#N/A</v>
      </c>
      <c r="K36" s="151">
        <f t="shared" si="2"/>
        <v>4.5376246666666669</v>
      </c>
      <c r="L36" s="142">
        <v>4.2580260000000001</v>
      </c>
      <c r="M36" s="140"/>
    </row>
    <row r="37" spans="2:13" x14ac:dyDescent="0.25">
      <c r="B37" s="133">
        <f t="shared" si="0"/>
        <v>2014</v>
      </c>
      <c r="C37" s="136">
        <v>41974</v>
      </c>
      <c r="D37" s="137">
        <v>10.01</v>
      </c>
      <c r="E37" s="143" t="e">
        <v>#N/A</v>
      </c>
      <c r="F37" s="142"/>
      <c r="G37" s="142">
        <v>10.01</v>
      </c>
      <c r="H37" s="140"/>
      <c r="I37" s="137">
        <v>3.5969060000000002</v>
      </c>
      <c r="J37" s="143" t="e">
        <v>#N/A</v>
      </c>
      <c r="K37" s="142"/>
      <c r="L37" s="142">
        <v>3.5969060000000002</v>
      </c>
      <c r="M37" s="140"/>
    </row>
    <row r="38" spans="2:13" x14ac:dyDescent="0.25">
      <c r="B38" s="133">
        <f t="shared" si="0"/>
        <v>2015</v>
      </c>
      <c r="C38" s="136">
        <v>42005</v>
      </c>
      <c r="D38" s="137">
        <v>9.5</v>
      </c>
      <c r="E38" s="143" t="e">
        <v>#N/A</v>
      </c>
      <c r="F38" s="142"/>
      <c r="G38" s="142">
        <v>9.5</v>
      </c>
      <c r="H38" s="140"/>
      <c r="I38" s="137">
        <v>3.1077720000000002</v>
      </c>
      <c r="J38" s="143" t="e">
        <v>#N/A</v>
      </c>
      <c r="K38" s="142"/>
      <c r="L38" s="142">
        <v>3.1077720000000002</v>
      </c>
      <c r="M38" s="140"/>
    </row>
    <row r="39" spans="2:13" x14ac:dyDescent="0.25">
      <c r="B39" s="133">
        <f t="shared" si="0"/>
        <v>2015</v>
      </c>
      <c r="C39" s="136">
        <v>42036</v>
      </c>
      <c r="D39" s="137">
        <v>9.08</v>
      </c>
      <c r="E39" s="143" t="e">
        <v>#N/A</v>
      </c>
      <c r="F39" s="151">
        <f t="shared" ref="F39" si="3">AVERAGEIF($B$26:$B$97,B39,$G$26:$G$97)</f>
        <v>12.295000000000002</v>
      </c>
      <c r="G39" s="142">
        <v>9.08</v>
      </c>
      <c r="H39" s="140"/>
      <c r="I39" s="137">
        <v>2.9821740000000001</v>
      </c>
      <c r="J39" s="143" t="e">
        <v>#N/A</v>
      </c>
      <c r="K39" s="151">
        <f t="shared" ref="K39" si="4">AVERAGEIF($B$26:$B$97,B39,$L$26:$L$97)</f>
        <v>2.7314104999999995</v>
      </c>
      <c r="L39" s="142">
        <v>2.9821740000000001</v>
      </c>
      <c r="M39" s="140"/>
    </row>
    <row r="40" spans="2:13" x14ac:dyDescent="0.25">
      <c r="B40" s="133">
        <f t="shared" si="0"/>
        <v>2015</v>
      </c>
      <c r="C40" s="136">
        <v>42064</v>
      </c>
      <c r="D40" s="137">
        <v>9.2799999999999994</v>
      </c>
      <c r="E40" s="143" t="e">
        <v>#N/A</v>
      </c>
      <c r="F40" s="142">
        <f t="shared" ref="F40:F48" si="5">AVERAGEIF($B$26:$B$97,B40,$G$26:$G$97)</f>
        <v>12.295000000000002</v>
      </c>
      <c r="G40" s="142">
        <v>9.2799999999999994</v>
      </c>
      <c r="H40" s="140"/>
      <c r="I40" s="137">
        <v>2.9385780000000001</v>
      </c>
      <c r="J40" s="143" t="e">
        <v>#N/A</v>
      </c>
      <c r="K40" s="142">
        <f t="shared" ref="K40:K48" si="6">AVERAGEIF($B$26:$B$97,B40,$L$26:$L$97)</f>
        <v>2.7314104999999995</v>
      </c>
      <c r="L40" s="142">
        <v>2.9385780000000001</v>
      </c>
      <c r="M40" s="140"/>
    </row>
    <row r="41" spans="2:13" x14ac:dyDescent="0.25">
      <c r="B41" s="133">
        <f t="shared" si="0"/>
        <v>2015</v>
      </c>
      <c r="C41" s="136">
        <v>42095</v>
      </c>
      <c r="D41" s="137">
        <v>10.43</v>
      </c>
      <c r="E41" s="143" t="e">
        <v>#N/A</v>
      </c>
      <c r="F41" s="142">
        <f t="shared" si="5"/>
        <v>12.295000000000002</v>
      </c>
      <c r="G41" s="142">
        <v>10.43</v>
      </c>
      <c r="H41" s="140"/>
      <c r="I41" s="137">
        <v>2.7091799999999999</v>
      </c>
      <c r="J41" s="143" t="e">
        <v>#N/A</v>
      </c>
      <c r="K41" s="142">
        <f t="shared" si="6"/>
        <v>2.7314104999999995</v>
      </c>
      <c r="L41" s="142">
        <v>2.7091799999999999</v>
      </c>
      <c r="M41" s="140"/>
    </row>
    <row r="42" spans="2:13" x14ac:dyDescent="0.25">
      <c r="B42" s="133">
        <f t="shared" si="0"/>
        <v>2015</v>
      </c>
      <c r="C42" s="136">
        <v>42125</v>
      </c>
      <c r="D42" s="137">
        <v>12.73</v>
      </c>
      <c r="E42" s="143" t="e">
        <v>#N/A</v>
      </c>
      <c r="F42" s="142">
        <f t="shared" si="5"/>
        <v>12.295000000000002</v>
      </c>
      <c r="G42" s="142">
        <v>12.73</v>
      </c>
      <c r="H42" s="140"/>
      <c r="I42" s="137">
        <v>2.9572620000000001</v>
      </c>
      <c r="J42" s="143" t="e">
        <v>#N/A</v>
      </c>
      <c r="K42" s="142">
        <f t="shared" si="6"/>
        <v>2.7314104999999995</v>
      </c>
      <c r="L42" s="142">
        <v>2.9572620000000001</v>
      </c>
      <c r="M42" s="140"/>
    </row>
    <row r="43" spans="2:13" x14ac:dyDescent="0.25">
      <c r="B43" s="133">
        <f t="shared" si="0"/>
        <v>2015</v>
      </c>
      <c r="C43" s="136">
        <v>42156</v>
      </c>
      <c r="D43" s="137">
        <v>15.07</v>
      </c>
      <c r="E43" s="143" t="e">
        <v>#N/A</v>
      </c>
      <c r="F43" s="142">
        <f t="shared" si="5"/>
        <v>12.295000000000002</v>
      </c>
      <c r="G43" s="142">
        <v>15.07</v>
      </c>
      <c r="H43" s="140"/>
      <c r="I43" s="137">
        <v>2.8897919999999999</v>
      </c>
      <c r="J43" s="143" t="e">
        <v>#N/A</v>
      </c>
      <c r="K43" s="142">
        <f t="shared" si="6"/>
        <v>2.7314104999999995</v>
      </c>
      <c r="L43" s="142">
        <v>2.8897919999999999</v>
      </c>
      <c r="M43" s="140"/>
    </row>
    <row r="44" spans="2:13" x14ac:dyDescent="0.25">
      <c r="B44" s="133">
        <f t="shared" si="0"/>
        <v>2015</v>
      </c>
      <c r="C44" s="136">
        <v>42186</v>
      </c>
      <c r="D44" s="137">
        <v>16.28</v>
      </c>
      <c r="E44" s="143" t="e">
        <v>#N/A</v>
      </c>
      <c r="F44" s="142">
        <f t="shared" si="5"/>
        <v>12.295000000000002</v>
      </c>
      <c r="G44" s="142">
        <v>16.28</v>
      </c>
      <c r="H44" s="140"/>
      <c r="I44" s="137">
        <v>2.946882</v>
      </c>
      <c r="J44" s="143" t="e">
        <v>#N/A</v>
      </c>
      <c r="K44" s="142">
        <f t="shared" si="6"/>
        <v>2.7314104999999995</v>
      </c>
      <c r="L44" s="142">
        <v>2.946882</v>
      </c>
      <c r="M44" s="140"/>
    </row>
    <row r="45" spans="2:13" x14ac:dyDescent="0.25">
      <c r="B45" s="133">
        <f t="shared" si="0"/>
        <v>2015</v>
      </c>
      <c r="C45" s="136">
        <v>42217</v>
      </c>
      <c r="D45" s="137">
        <v>16.88</v>
      </c>
      <c r="E45" s="143" t="e">
        <v>#N/A</v>
      </c>
      <c r="F45" s="142">
        <f t="shared" si="5"/>
        <v>12.295000000000002</v>
      </c>
      <c r="G45" s="142">
        <v>16.88</v>
      </c>
      <c r="H45" s="140"/>
      <c r="I45" s="137">
        <v>2.8794119999999999</v>
      </c>
      <c r="J45" s="143" t="e">
        <v>#N/A</v>
      </c>
      <c r="K45" s="142">
        <f t="shared" si="6"/>
        <v>2.7314104999999995</v>
      </c>
      <c r="L45" s="142">
        <v>2.8794119999999999</v>
      </c>
      <c r="M45" s="140"/>
    </row>
    <row r="46" spans="2:13" x14ac:dyDescent="0.25">
      <c r="B46" s="133">
        <f t="shared" si="0"/>
        <v>2015</v>
      </c>
      <c r="C46" s="136">
        <v>42248</v>
      </c>
      <c r="D46" s="137">
        <v>16.399999999999999</v>
      </c>
      <c r="E46" s="143" t="e">
        <v>#N/A</v>
      </c>
      <c r="F46" s="142">
        <f t="shared" si="5"/>
        <v>12.295000000000002</v>
      </c>
      <c r="G46" s="142">
        <v>16.399999999999999</v>
      </c>
      <c r="H46" s="140"/>
      <c r="I46" s="137">
        <v>2.7610800000000002</v>
      </c>
      <c r="J46" s="143" t="e">
        <v>#N/A</v>
      </c>
      <c r="K46" s="142">
        <f t="shared" si="6"/>
        <v>2.7314104999999995</v>
      </c>
      <c r="L46" s="142">
        <v>2.7610800000000002</v>
      </c>
      <c r="M46" s="140"/>
    </row>
    <row r="47" spans="2:13" x14ac:dyDescent="0.25">
      <c r="B47" s="133">
        <f t="shared" si="0"/>
        <v>2015</v>
      </c>
      <c r="C47" s="136">
        <v>42278</v>
      </c>
      <c r="D47" s="137">
        <v>12.6</v>
      </c>
      <c r="E47" s="143" t="e">
        <v>#N/A</v>
      </c>
      <c r="F47" s="142">
        <f t="shared" si="5"/>
        <v>12.295000000000002</v>
      </c>
      <c r="G47" s="142">
        <v>12.6</v>
      </c>
      <c r="H47" s="140"/>
      <c r="I47" s="137">
        <v>2.4299580000000001</v>
      </c>
      <c r="J47" s="143" t="e">
        <v>#N/A</v>
      </c>
      <c r="K47" s="142">
        <f t="shared" si="6"/>
        <v>2.7314104999999995</v>
      </c>
      <c r="L47" s="142">
        <v>2.4299580000000001</v>
      </c>
      <c r="M47" s="140"/>
    </row>
    <row r="48" spans="2:13" x14ac:dyDescent="0.25">
      <c r="B48" s="133">
        <f t="shared" si="0"/>
        <v>2015</v>
      </c>
      <c r="C48" s="136">
        <v>42309</v>
      </c>
      <c r="D48" s="137">
        <v>10.02</v>
      </c>
      <c r="E48" s="143" t="e">
        <v>#N/A</v>
      </c>
      <c r="F48" s="151">
        <f t="shared" si="5"/>
        <v>12.295000000000002</v>
      </c>
      <c r="G48" s="142">
        <v>10.02</v>
      </c>
      <c r="H48" s="140"/>
      <c r="I48" s="137">
        <v>2.1725340000000002</v>
      </c>
      <c r="J48" s="143" t="e">
        <v>#N/A</v>
      </c>
      <c r="K48" s="151">
        <f t="shared" si="6"/>
        <v>2.7314104999999995</v>
      </c>
      <c r="L48" s="142">
        <v>2.1725340000000002</v>
      </c>
      <c r="M48" s="140"/>
    </row>
    <row r="49" spans="2:13" x14ac:dyDescent="0.25">
      <c r="B49" s="133">
        <f t="shared" si="0"/>
        <v>2015</v>
      </c>
      <c r="C49" s="136">
        <v>42339</v>
      </c>
      <c r="D49" s="137">
        <v>9.27</v>
      </c>
      <c r="E49" s="143" t="e">
        <v>#N/A</v>
      </c>
      <c r="F49" s="142"/>
      <c r="G49" s="142">
        <v>9.27</v>
      </c>
      <c r="H49" s="140"/>
      <c r="I49" s="137">
        <v>2.0023019999999998</v>
      </c>
      <c r="J49" s="143" t="e">
        <v>#N/A</v>
      </c>
      <c r="K49" s="142"/>
      <c r="L49" s="142">
        <v>2.0023019999999998</v>
      </c>
      <c r="M49" s="140"/>
    </row>
    <row r="50" spans="2:13" x14ac:dyDescent="0.25">
      <c r="B50" s="133">
        <f t="shared" si="0"/>
        <v>2016</v>
      </c>
      <c r="C50" s="136">
        <v>42370</v>
      </c>
      <c r="D50" s="137">
        <v>8.2799999999999994</v>
      </c>
      <c r="E50" s="143" t="e">
        <v>#N/A</v>
      </c>
      <c r="F50" s="142"/>
      <c r="G50" s="142">
        <v>8.2799999999999994</v>
      </c>
      <c r="H50" s="140"/>
      <c r="I50" s="137">
        <v>2.3674710000000001</v>
      </c>
      <c r="J50" s="143" t="e">
        <v>#N/A</v>
      </c>
      <c r="K50" s="142"/>
      <c r="L50" s="142">
        <v>2.3674710000000001</v>
      </c>
      <c r="M50" s="140"/>
    </row>
    <row r="51" spans="2:13" x14ac:dyDescent="0.25">
      <c r="B51" s="133">
        <f t="shared" si="0"/>
        <v>2016</v>
      </c>
      <c r="C51" s="136">
        <v>42401</v>
      </c>
      <c r="D51" s="137">
        <v>8.36</v>
      </c>
      <c r="E51" s="143" t="e">
        <v>#N/A</v>
      </c>
      <c r="F51" s="151">
        <f t="shared" ref="F51" si="7">AVERAGEIF($B$26:$B$97,B51,$G$26:$G$97)</f>
        <v>12.17</v>
      </c>
      <c r="G51" s="142">
        <v>8.36</v>
      </c>
      <c r="H51" s="140"/>
      <c r="I51" s="137">
        <v>2.0625930000000001</v>
      </c>
      <c r="J51" s="143" t="e">
        <v>#N/A</v>
      </c>
      <c r="K51" s="151">
        <f t="shared" ref="K51" si="8">AVERAGEIF($B$26:$B$97,B51,$L$26:$L$97)</f>
        <v>2.6079685833333328</v>
      </c>
      <c r="L51" s="142">
        <v>2.0625930000000001</v>
      </c>
      <c r="M51" s="140"/>
    </row>
    <row r="52" spans="2:13" x14ac:dyDescent="0.25">
      <c r="B52" s="133">
        <f t="shared" si="0"/>
        <v>2016</v>
      </c>
      <c r="C52" s="136">
        <v>42430</v>
      </c>
      <c r="D52" s="137">
        <v>9.19</v>
      </c>
      <c r="E52" s="143" t="e">
        <v>#N/A</v>
      </c>
      <c r="F52" s="142">
        <f t="shared" ref="F52:F60" si="9">AVERAGEIF($B$26:$B$97,B52,$G$26:$G$97)</f>
        <v>12.17</v>
      </c>
      <c r="G52" s="142">
        <v>9.19</v>
      </c>
      <c r="H52" s="140"/>
      <c r="I52" s="137">
        <v>1.7929729999999999</v>
      </c>
      <c r="J52" s="143" t="e">
        <v>#N/A</v>
      </c>
      <c r="K52" s="142">
        <f t="shared" ref="K52:K60" si="10">AVERAGEIF($B$26:$B$97,B52,$L$26:$L$97)</f>
        <v>2.6079685833333328</v>
      </c>
      <c r="L52" s="142">
        <v>1.7929729999999999</v>
      </c>
      <c r="M52" s="140"/>
    </row>
    <row r="53" spans="2:13" x14ac:dyDescent="0.25">
      <c r="B53" s="133">
        <f t="shared" si="0"/>
        <v>2016</v>
      </c>
      <c r="C53" s="136">
        <v>42461</v>
      </c>
      <c r="D53" s="137">
        <v>9.65</v>
      </c>
      <c r="E53" s="143" t="e">
        <v>#N/A</v>
      </c>
      <c r="F53" s="142">
        <f t="shared" si="9"/>
        <v>12.17</v>
      </c>
      <c r="G53" s="142">
        <v>9.65</v>
      </c>
      <c r="H53" s="140"/>
      <c r="I53" s="137">
        <v>1.9879290000000001</v>
      </c>
      <c r="J53" s="143" t="e">
        <v>#N/A</v>
      </c>
      <c r="K53" s="142">
        <f t="shared" si="10"/>
        <v>2.6079685833333328</v>
      </c>
      <c r="L53" s="142">
        <v>1.9879290000000001</v>
      </c>
      <c r="M53" s="140"/>
    </row>
    <row r="54" spans="2:13" x14ac:dyDescent="0.25">
      <c r="B54" s="133">
        <f t="shared" si="0"/>
        <v>2016</v>
      </c>
      <c r="C54" s="136">
        <v>42491</v>
      </c>
      <c r="D54" s="137">
        <v>11.62</v>
      </c>
      <c r="E54" s="143" t="e">
        <v>#N/A</v>
      </c>
      <c r="F54" s="142">
        <f t="shared" si="9"/>
        <v>12.17</v>
      </c>
      <c r="G54" s="142">
        <v>11.62</v>
      </c>
      <c r="H54" s="140"/>
      <c r="I54" s="137">
        <v>1.9931140000000001</v>
      </c>
      <c r="J54" s="143" t="e">
        <v>#N/A</v>
      </c>
      <c r="K54" s="142">
        <f t="shared" si="10"/>
        <v>2.6079685833333328</v>
      </c>
      <c r="L54" s="142">
        <v>1.9931140000000001</v>
      </c>
      <c r="M54" s="140"/>
    </row>
    <row r="55" spans="2:13" x14ac:dyDescent="0.25">
      <c r="B55" s="133">
        <f t="shared" si="0"/>
        <v>2016</v>
      </c>
      <c r="C55" s="136">
        <v>42522</v>
      </c>
      <c r="D55" s="137">
        <v>14.43</v>
      </c>
      <c r="E55" s="143" t="e">
        <v>#N/A</v>
      </c>
      <c r="F55" s="142">
        <f t="shared" si="9"/>
        <v>12.17</v>
      </c>
      <c r="G55" s="142">
        <v>14.43</v>
      </c>
      <c r="H55" s="140"/>
      <c r="I55" s="137">
        <v>2.6827190000000001</v>
      </c>
      <c r="J55" s="143" t="e">
        <v>#N/A</v>
      </c>
      <c r="K55" s="142">
        <f t="shared" si="10"/>
        <v>2.6079685833333328</v>
      </c>
      <c r="L55" s="142">
        <v>2.6827190000000001</v>
      </c>
      <c r="M55" s="140"/>
    </row>
    <row r="56" spans="2:13" x14ac:dyDescent="0.25">
      <c r="B56" s="133">
        <f t="shared" si="0"/>
        <v>2016</v>
      </c>
      <c r="C56" s="136">
        <v>42552</v>
      </c>
      <c r="D56" s="137">
        <v>16.559999999999999</v>
      </c>
      <c r="E56" s="143" t="e">
        <v>#N/A</v>
      </c>
      <c r="F56" s="142">
        <f t="shared" si="9"/>
        <v>12.17</v>
      </c>
      <c r="G56" s="142">
        <v>16.559999999999999</v>
      </c>
      <c r="H56" s="140"/>
      <c r="I56" s="137">
        <v>2.9264139999999998</v>
      </c>
      <c r="J56" s="143" t="e">
        <v>#N/A</v>
      </c>
      <c r="K56" s="142">
        <f t="shared" si="10"/>
        <v>2.6079685833333328</v>
      </c>
      <c r="L56" s="142">
        <v>2.9264139999999998</v>
      </c>
      <c r="M56" s="140"/>
    </row>
    <row r="57" spans="2:13" x14ac:dyDescent="0.25">
      <c r="B57" s="133">
        <f t="shared" si="0"/>
        <v>2016</v>
      </c>
      <c r="C57" s="136">
        <v>42583</v>
      </c>
      <c r="D57" s="137">
        <v>17.600000000000001</v>
      </c>
      <c r="E57" s="143" t="e">
        <v>#N/A</v>
      </c>
      <c r="F57" s="142">
        <f t="shared" si="9"/>
        <v>12.17</v>
      </c>
      <c r="G57" s="142">
        <v>17.600000000000001</v>
      </c>
      <c r="H57" s="140"/>
      <c r="I57" s="137">
        <v>2.9264139999999998</v>
      </c>
      <c r="J57" s="143" t="e">
        <v>#N/A</v>
      </c>
      <c r="K57" s="142">
        <f t="shared" si="10"/>
        <v>2.6079685833333328</v>
      </c>
      <c r="L57" s="142">
        <v>2.9264139999999998</v>
      </c>
      <c r="M57" s="140"/>
    </row>
    <row r="58" spans="2:13" x14ac:dyDescent="0.25">
      <c r="B58" s="133">
        <f t="shared" si="0"/>
        <v>2016</v>
      </c>
      <c r="C58" s="136">
        <v>42614</v>
      </c>
      <c r="D58" s="137">
        <v>16.78</v>
      </c>
      <c r="E58" s="143" t="e">
        <v>#N/A</v>
      </c>
      <c r="F58" s="142">
        <f t="shared" si="9"/>
        <v>12.17</v>
      </c>
      <c r="G58" s="142">
        <v>16.78</v>
      </c>
      <c r="H58" s="140"/>
      <c r="I58" s="137">
        <v>3.1027040000000001</v>
      </c>
      <c r="J58" s="143" t="e">
        <v>#N/A</v>
      </c>
      <c r="K58" s="142">
        <f t="shared" si="10"/>
        <v>2.6079685833333328</v>
      </c>
      <c r="L58" s="142">
        <v>3.1027040000000001</v>
      </c>
      <c r="M58" s="140"/>
    </row>
    <row r="59" spans="2:13" x14ac:dyDescent="0.25">
      <c r="B59" s="133">
        <f t="shared" si="0"/>
        <v>2016</v>
      </c>
      <c r="C59" s="136">
        <v>42644</v>
      </c>
      <c r="D59" s="137">
        <v>13.74</v>
      </c>
      <c r="E59" s="143" t="e">
        <v>#N/A</v>
      </c>
      <c r="F59" s="142">
        <f t="shared" si="9"/>
        <v>12.17</v>
      </c>
      <c r="G59" s="142">
        <v>13.74</v>
      </c>
      <c r="H59" s="140"/>
      <c r="I59" s="137">
        <v>3.0871490000000001</v>
      </c>
      <c r="J59" s="143" t="e">
        <v>#N/A</v>
      </c>
      <c r="K59" s="142">
        <f t="shared" si="10"/>
        <v>2.6079685833333328</v>
      </c>
      <c r="L59" s="142">
        <v>3.0871490000000001</v>
      </c>
      <c r="M59" s="140"/>
    </row>
    <row r="60" spans="2:13" x14ac:dyDescent="0.25">
      <c r="B60" s="133">
        <f t="shared" si="0"/>
        <v>2016</v>
      </c>
      <c r="C60" s="136">
        <v>42675</v>
      </c>
      <c r="D60" s="137">
        <v>10.77</v>
      </c>
      <c r="E60" s="143" t="e">
        <v>#N/A</v>
      </c>
      <c r="F60" s="151">
        <f t="shared" si="9"/>
        <v>12.17</v>
      </c>
      <c r="G60" s="142">
        <v>10.77</v>
      </c>
      <c r="H60" s="140"/>
      <c r="I60" s="137">
        <v>2.6422759999999998</v>
      </c>
      <c r="J60" s="143" t="e">
        <v>#N/A</v>
      </c>
      <c r="K60" s="151">
        <f t="shared" si="10"/>
        <v>2.6079685833333328</v>
      </c>
      <c r="L60" s="142">
        <v>2.6422759999999998</v>
      </c>
      <c r="M60" s="140"/>
    </row>
    <row r="61" spans="2:13" x14ac:dyDescent="0.25">
      <c r="B61" s="133">
        <f t="shared" si="0"/>
        <v>2016</v>
      </c>
      <c r="C61" s="136">
        <v>42705</v>
      </c>
      <c r="D61" s="137">
        <v>9.06</v>
      </c>
      <c r="E61" s="143" t="e">
        <v>#N/A</v>
      </c>
      <c r="F61" s="142"/>
      <c r="G61" s="142">
        <v>9.06</v>
      </c>
      <c r="H61" s="140"/>
      <c r="I61" s="137">
        <v>3.7238669999999998</v>
      </c>
      <c r="J61" s="143" t="e">
        <v>#N/A</v>
      </c>
      <c r="K61" s="142"/>
      <c r="L61" s="142">
        <v>3.7238669999999998</v>
      </c>
      <c r="M61" s="140"/>
    </row>
    <row r="62" spans="2:13" x14ac:dyDescent="0.25">
      <c r="B62" s="133">
        <f t="shared" si="0"/>
        <v>2017</v>
      </c>
      <c r="C62" s="136">
        <v>42736</v>
      </c>
      <c r="D62" s="137">
        <v>9.32</v>
      </c>
      <c r="E62" s="143" t="e">
        <v>#N/A</v>
      </c>
      <c r="F62" s="142"/>
      <c r="G62" s="142">
        <v>9.32</v>
      </c>
      <c r="H62" s="140"/>
      <c r="I62" s="137">
        <v>3.4262480000000002</v>
      </c>
      <c r="J62" s="143" t="e">
        <v>#N/A</v>
      </c>
      <c r="K62" s="142"/>
      <c r="L62" s="142">
        <v>3.4262480000000002</v>
      </c>
      <c r="M62" s="140"/>
    </row>
    <row r="63" spans="2:13" x14ac:dyDescent="0.25">
      <c r="B63" s="133">
        <f t="shared" si="0"/>
        <v>2017</v>
      </c>
      <c r="C63" s="136">
        <v>42767</v>
      </c>
      <c r="D63" s="137">
        <v>10.01</v>
      </c>
      <c r="E63" s="143" t="e">
        <v>#N/A</v>
      </c>
      <c r="F63" s="142">
        <f t="shared" ref="F63:F72" si="11">AVERAGEIF($B$26:$B$97,B63,$G$26:$G$97)</f>
        <v>12.970833333333331</v>
      </c>
      <c r="G63" s="142">
        <v>10.01</v>
      </c>
      <c r="H63" s="140"/>
      <c r="I63" s="137">
        <v>2.9575239999999998</v>
      </c>
      <c r="J63" s="143" t="e">
        <v>#N/A</v>
      </c>
      <c r="K63" s="151">
        <f t="shared" ref="K63" si="12">AVERAGEIF($B$26:$B$97,B63,$L$26:$L$97)</f>
        <v>3.0970005</v>
      </c>
      <c r="L63" s="142">
        <v>2.9575239999999998</v>
      </c>
      <c r="M63" s="140"/>
    </row>
    <row r="64" spans="2:13" x14ac:dyDescent="0.25">
      <c r="B64" s="133">
        <f t="shared" si="0"/>
        <v>2017</v>
      </c>
      <c r="C64" s="136">
        <v>42795</v>
      </c>
      <c r="D64" s="137">
        <v>9.86</v>
      </c>
      <c r="E64" s="143" t="e">
        <v>#N/A</v>
      </c>
      <c r="F64" s="142">
        <f t="shared" si="11"/>
        <v>12.970833333333331</v>
      </c>
      <c r="G64" s="142">
        <v>9.86</v>
      </c>
      <c r="H64" s="140"/>
      <c r="I64" s="137">
        <v>2.9865599999999999</v>
      </c>
      <c r="J64" s="143" t="e">
        <v>#N/A</v>
      </c>
      <c r="K64" s="142">
        <f t="shared" ref="K64:K72" si="13">AVERAGEIF($B$26:$B$97,B64,$L$26:$L$97)</f>
        <v>3.0970005</v>
      </c>
      <c r="L64" s="142">
        <v>2.9865599999999999</v>
      </c>
      <c r="M64" s="140"/>
    </row>
    <row r="65" spans="2:13" x14ac:dyDescent="0.25">
      <c r="B65" s="133">
        <f t="shared" si="0"/>
        <v>2017</v>
      </c>
      <c r="C65" s="136">
        <v>42826</v>
      </c>
      <c r="D65" s="137">
        <v>11.34</v>
      </c>
      <c r="E65" s="143" t="e">
        <v>#N/A</v>
      </c>
      <c r="F65" s="152">
        <f t="shared" si="11"/>
        <v>12.970833333333331</v>
      </c>
      <c r="G65" s="142">
        <v>11.34</v>
      </c>
      <c r="H65" s="140"/>
      <c r="I65" s="137">
        <v>3.2178110000000002</v>
      </c>
      <c r="J65" s="143" t="e">
        <v>#N/A</v>
      </c>
      <c r="K65" s="142">
        <f t="shared" si="13"/>
        <v>3.0970005</v>
      </c>
      <c r="L65" s="142">
        <v>3.2178110000000002</v>
      </c>
      <c r="M65" s="140"/>
    </row>
    <row r="66" spans="2:13" x14ac:dyDescent="0.25">
      <c r="B66" s="133">
        <f t="shared" si="0"/>
        <v>2017</v>
      </c>
      <c r="C66" s="136">
        <v>42856</v>
      </c>
      <c r="D66" s="137">
        <v>13.26</v>
      </c>
      <c r="E66" s="143" t="e">
        <v>#N/A</v>
      </c>
      <c r="F66" s="152">
        <f t="shared" si="11"/>
        <v>12.970833333333331</v>
      </c>
      <c r="G66" s="142">
        <v>13.26</v>
      </c>
      <c r="H66" s="140"/>
      <c r="I66" s="137">
        <v>3.2665500000000001</v>
      </c>
      <c r="J66" s="143" t="e">
        <v>#N/A</v>
      </c>
      <c r="K66" s="142">
        <f t="shared" si="13"/>
        <v>3.0970005</v>
      </c>
      <c r="L66" s="142">
        <v>3.2665500000000001</v>
      </c>
      <c r="M66" s="140"/>
    </row>
    <row r="67" spans="2:13" x14ac:dyDescent="0.25">
      <c r="B67" s="133">
        <f t="shared" si="0"/>
        <v>2017</v>
      </c>
      <c r="C67" s="136">
        <v>42887</v>
      </c>
      <c r="D67" s="137">
        <v>16.059999999999999</v>
      </c>
      <c r="E67" s="143" t="e">
        <v>#N/A</v>
      </c>
      <c r="F67" s="152">
        <f t="shared" si="11"/>
        <v>12.970833333333331</v>
      </c>
      <c r="G67" s="142">
        <v>16.059999999999999</v>
      </c>
      <c r="H67" s="140"/>
      <c r="I67" s="137">
        <v>3.0850749999999998</v>
      </c>
      <c r="J67" s="143" t="e">
        <v>#N/A</v>
      </c>
      <c r="K67" s="142">
        <f t="shared" si="13"/>
        <v>3.0970005</v>
      </c>
      <c r="L67" s="142">
        <v>3.0850749999999998</v>
      </c>
      <c r="M67" s="140"/>
    </row>
    <row r="68" spans="2:13" x14ac:dyDescent="0.25">
      <c r="B68" s="133">
        <f t="shared" si="0"/>
        <v>2017</v>
      </c>
      <c r="C68" s="136">
        <v>42917</v>
      </c>
      <c r="D68" s="137">
        <v>17.86</v>
      </c>
      <c r="E68" s="143" t="e">
        <v>#N/A</v>
      </c>
      <c r="F68" s="152">
        <f t="shared" si="11"/>
        <v>12.970833333333331</v>
      </c>
      <c r="G68" s="142">
        <v>17.86</v>
      </c>
      <c r="H68" s="140"/>
      <c r="I68" s="137">
        <v>3.094408</v>
      </c>
      <c r="J68" s="143" t="e">
        <v>#N/A</v>
      </c>
      <c r="K68" s="142">
        <f t="shared" si="13"/>
        <v>3.0970005</v>
      </c>
      <c r="L68" s="142">
        <v>3.094408</v>
      </c>
      <c r="M68" s="140"/>
    </row>
    <row r="69" spans="2:13" x14ac:dyDescent="0.25">
      <c r="B69" s="133">
        <f t="shared" si="0"/>
        <v>2017</v>
      </c>
      <c r="C69" s="136">
        <v>42948</v>
      </c>
      <c r="D69" s="137">
        <v>18.22</v>
      </c>
      <c r="E69" s="143" t="e">
        <v>#N/A</v>
      </c>
      <c r="F69" s="152">
        <f t="shared" si="11"/>
        <v>12.970833333333331</v>
      </c>
      <c r="G69" s="142">
        <v>18.22</v>
      </c>
      <c r="H69" s="140"/>
      <c r="I69" s="137">
        <v>3.0072999999999999</v>
      </c>
      <c r="J69" s="143" t="e">
        <v>#N/A</v>
      </c>
      <c r="K69" s="142">
        <f t="shared" si="13"/>
        <v>3.0970005</v>
      </c>
      <c r="L69" s="142">
        <v>3.0072999999999999</v>
      </c>
      <c r="M69" s="140"/>
    </row>
    <row r="70" spans="2:13" x14ac:dyDescent="0.25">
      <c r="B70" s="133">
        <f t="shared" si="0"/>
        <v>2017</v>
      </c>
      <c r="C70" s="136">
        <v>42979</v>
      </c>
      <c r="D70" s="137">
        <v>16.920000000000002</v>
      </c>
      <c r="E70" s="143" t="e">
        <v>#N/A</v>
      </c>
      <c r="F70" s="152">
        <f t="shared" si="11"/>
        <v>12.970833333333331</v>
      </c>
      <c r="G70" s="142">
        <v>16.920000000000002</v>
      </c>
      <c r="H70" s="140"/>
      <c r="I70" s="137">
        <v>3.086112</v>
      </c>
      <c r="J70" s="143" t="e">
        <v>#N/A</v>
      </c>
      <c r="K70" s="142">
        <f t="shared" si="13"/>
        <v>3.0970005</v>
      </c>
      <c r="L70" s="142">
        <v>3.086112</v>
      </c>
      <c r="M70" s="140"/>
    </row>
    <row r="71" spans="2:13" x14ac:dyDescent="0.25">
      <c r="B71" s="133">
        <f t="shared" si="0"/>
        <v>2017</v>
      </c>
      <c r="C71" s="136">
        <v>43009</v>
      </c>
      <c r="D71" s="137">
        <v>13.36</v>
      </c>
      <c r="E71" s="143" t="e">
        <v>#N/A</v>
      </c>
      <c r="F71" s="152">
        <f t="shared" si="11"/>
        <v>12.970833333333331</v>
      </c>
      <c r="G71" s="142">
        <v>13.36</v>
      </c>
      <c r="H71" s="140"/>
      <c r="I71" s="137">
        <v>2.9855230000000001</v>
      </c>
      <c r="J71" s="143" t="e">
        <v>#N/A</v>
      </c>
      <c r="K71" s="142">
        <f t="shared" si="13"/>
        <v>3.0970005</v>
      </c>
      <c r="L71" s="142">
        <v>2.9855230000000001</v>
      </c>
      <c r="M71" s="140"/>
    </row>
    <row r="72" spans="2:13" x14ac:dyDescent="0.25">
      <c r="B72" s="133">
        <f t="shared" si="0"/>
        <v>2017</v>
      </c>
      <c r="C72" s="136">
        <v>43040</v>
      </c>
      <c r="D72" s="137">
        <v>10.15</v>
      </c>
      <c r="E72" s="143" t="e">
        <v>#N/A</v>
      </c>
      <c r="F72" s="142">
        <f t="shared" si="11"/>
        <v>12.970833333333331</v>
      </c>
      <c r="G72" s="142">
        <v>10.15</v>
      </c>
      <c r="H72" s="140"/>
      <c r="I72" s="137">
        <v>3.125518</v>
      </c>
      <c r="J72" s="143" t="e">
        <v>#N/A</v>
      </c>
      <c r="K72" s="151">
        <f t="shared" si="13"/>
        <v>3.0970005</v>
      </c>
      <c r="L72" s="142">
        <v>3.125518</v>
      </c>
      <c r="M72" s="140"/>
    </row>
    <row r="73" spans="2:13" x14ac:dyDescent="0.25">
      <c r="B73" s="133">
        <f t="shared" si="0"/>
        <v>2017</v>
      </c>
      <c r="C73" s="136">
        <v>43070</v>
      </c>
      <c r="D73" s="137">
        <v>9.2899999999999991</v>
      </c>
      <c r="E73" s="143" t="e">
        <v>#N/A</v>
      </c>
      <c r="F73" s="142"/>
      <c r="G73" s="142">
        <v>9.2899999999999991</v>
      </c>
      <c r="H73" s="140"/>
      <c r="I73" s="137">
        <v>2.9253770000000001</v>
      </c>
      <c r="J73" s="143" t="e">
        <v>#N/A</v>
      </c>
      <c r="K73" s="142"/>
      <c r="L73" s="142">
        <v>2.9253770000000001</v>
      </c>
      <c r="M73" s="140"/>
    </row>
    <row r="74" spans="2:13" x14ac:dyDescent="0.25">
      <c r="B74" s="133">
        <f t="shared" ref="B74:B97" si="14">YEAR(C74)</f>
        <v>2018</v>
      </c>
      <c r="C74" s="136">
        <v>43101</v>
      </c>
      <c r="D74" s="137">
        <v>8.92</v>
      </c>
      <c r="E74" s="143" t="e">
        <v>#N/A</v>
      </c>
      <c r="F74" s="142"/>
      <c r="G74" s="142">
        <v>8.92</v>
      </c>
      <c r="H74" s="140"/>
      <c r="I74" s="137">
        <v>3.82653</v>
      </c>
      <c r="J74" s="143" t="e">
        <v>#N/A</v>
      </c>
      <c r="K74" s="142"/>
      <c r="L74" s="142">
        <v>3.82653</v>
      </c>
      <c r="M74" s="140"/>
    </row>
    <row r="75" spans="2:13" x14ac:dyDescent="0.25">
      <c r="B75" s="133">
        <f t="shared" si="14"/>
        <v>2018</v>
      </c>
      <c r="C75" s="136">
        <v>43132</v>
      </c>
      <c r="D75" s="137">
        <v>9.64</v>
      </c>
      <c r="E75" s="143" t="e">
        <v>#N/A</v>
      </c>
      <c r="F75" s="142">
        <f t="shared" ref="F75" si="15">AVERAGEIF($B$26:$B$97,B75,$G$26:$G$97)</f>
        <v>12.956474833333333</v>
      </c>
      <c r="G75" s="142">
        <v>9.64</v>
      </c>
      <c r="H75" s="140"/>
      <c r="I75" s="137">
        <v>2.7687900000000001</v>
      </c>
      <c r="J75" s="143" t="e">
        <v>#N/A</v>
      </c>
      <c r="K75" s="151">
        <f t="shared" ref="K75" si="16">AVERAGEIF($B$26:$B$97,B75,$L$26:$L$97)</f>
        <v>3.0995229166666665</v>
      </c>
      <c r="L75" s="142">
        <v>2.7687900000000001</v>
      </c>
      <c r="M75" s="140"/>
    </row>
    <row r="76" spans="2:13" x14ac:dyDescent="0.25">
      <c r="B76" s="133">
        <f t="shared" si="14"/>
        <v>2018</v>
      </c>
      <c r="C76" s="136">
        <v>43160</v>
      </c>
      <c r="D76" s="137">
        <v>9.7799999999999994</v>
      </c>
      <c r="E76" s="143" t="e">
        <v>#N/A</v>
      </c>
      <c r="F76" s="142">
        <f t="shared" ref="F76:F84" si="17">AVERAGEIF($B$26:$B$97,B76,$G$26:$G$97)</f>
        <v>12.956474833333333</v>
      </c>
      <c r="G76" s="142">
        <v>9.7799999999999994</v>
      </c>
      <c r="H76" s="140"/>
      <c r="I76" s="137">
        <v>2.7926410000000002</v>
      </c>
      <c r="J76" s="143" t="e">
        <v>#N/A</v>
      </c>
      <c r="K76" s="142">
        <f t="shared" ref="K76:K84" si="18">AVERAGEIF($B$26:$B$97,B76,$L$26:$L$97)</f>
        <v>3.0995229166666665</v>
      </c>
      <c r="L76" s="142">
        <v>2.7926410000000002</v>
      </c>
      <c r="M76" s="140"/>
    </row>
    <row r="77" spans="2:13" x14ac:dyDescent="0.25">
      <c r="B77" s="133">
        <f t="shared" si="14"/>
        <v>2018</v>
      </c>
      <c r="C77" s="136">
        <v>43191</v>
      </c>
      <c r="D77" s="137">
        <v>10.08</v>
      </c>
      <c r="E77" s="143" t="e">
        <v>#N/A</v>
      </c>
      <c r="F77" s="142">
        <f t="shared" si="17"/>
        <v>12.956474833333333</v>
      </c>
      <c r="G77" s="142">
        <v>10.08</v>
      </c>
      <c r="H77" s="140"/>
      <c r="I77" s="137">
        <v>2.8994520000000001</v>
      </c>
      <c r="J77" s="143" t="e">
        <v>#N/A</v>
      </c>
      <c r="K77" s="142">
        <f t="shared" si="18"/>
        <v>3.0995229166666665</v>
      </c>
      <c r="L77" s="142">
        <v>2.8994520000000001</v>
      </c>
      <c r="M77" s="140"/>
    </row>
    <row r="78" spans="2:13" x14ac:dyDescent="0.25">
      <c r="B78" s="133">
        <f t="shared" si="14"/>
        <v>2018</v>
      </c>
      <c r="C78" s="136">
        <v>43221</v>
      </c>
      <c r="D78" s="137">
        <v>13.67</v>
      </c>
      <c r="E78" s="143" t="e">
        <v>#N/A</v>
      </c>
      <c r="F78" s="142">
        <f t="shared" si="17"/>
        <v>12.956474833333333</v>
      </c>
      <c r="G78" s="142">
        <v>13.67</v>
      </c>
      <c r="H78" s="140"/>
      <c r="I78" s="137">
        <v>2.9036</v>
      </c>
      <c r="J78" s="143" t="e">
        <v>#N/A</v>
      </c>
      <c r="K78" s="142">
        <f t="shared" si="18"/>
        <v>3.0995229166666665</v>
      </c>
      <c r="L78" s="142">
        <v>2.9036</v>
      </c>
      <c r="M78" s="140"/>
    </row>
    <row r="79" spans="2:13" x14ac:dyDescent="0.25">
      <c r="B79" s="133">
        <f t="shared" si="14"/>
        <v>2018</v>
      </c>
      <c r="C79" s="136">
        <v>43252</v>
      </c>
      <c r="D79" s="137">
        <v>16.510000000000002</v>
      </c>
      <c r="E79" s="143" t="e">
        <v>#N/A</v>
      </c>
      <c r="F79" s="142">
        <f t="shared" si="17"/>
        <v>12.956474833333333</v>
      </c>
      <c r="G79" s="142">
        <v>16.510000000000002</v>
      </c>
      <c r="H79" s="140"/>
      <c r="I79" s="137">
        <v>3.0767790000000002</v>
      </c>
      <c r="J79" s="143" t="e">
        <v>#N/A</v>
      </c>
      <c r="K79" s="142">
        <f t="shared" si="18"/>
        <v>3.0995229166666665</v>
      </c>
      <c r="L79" s="142">
        <v>3.0767790000000002</v>
      </c>
      <c r="M79" s="140"/>
    </row>
    <row r="80" spans="2:13" x14ac:dyDescent="0.25">
      <c r="B80" s="133">
        <f t="shared" si="14"/>
        <v>2018</v>
      </c>
      <c r="C80" s="136">
        <v>43282</v>
      </c>
      <c r="D80" s="137">
        <v>17.88</v>
      </c>
      <c r="E80" s="143" t="e">
        <v>#N/A</v>
      </c>
      <c r="F80" s="142">
        <f t="shared" si="17"/>
        <v>12.956474833333333</v>
      </c>
      <c r="G80" s="142">
        <v>17.88</v>
      </c>
      <c r="H80" s="140"/>
      <c r="I80" s="137">
        <v>2.937821</v>
      </c>
      <c r="J80" s="143" t="e">
        <v>#N/A</v>
      </c>
      <c r="K80" s="142">
        <f t="shared" si="18"/>
        <v>3.0995229166666665</v>
      </c>
      <c r="L80" s="142">
        <v>2.937821</v>
      </c>
      <c r="M80" s="140"/>
    </row>
    <row r="81" spans="2:13" x14ac:dyDescent="0.25">
      <c r="B81" s="133">
        <f t="shared" si="14"/>
        <v>2018</v>
      </c>
      <c r="C81" s="136">
        <v>43313</v>
      </c>
      <c r="D81" s="137">
        <v>17.94764</v>
      </c>
      <c r="E81" s="143" t="e">
        <v>#N/A</v>
      </c>
      <c r="F81" s="142">
        <f t="shared" si="17"/>
        <v>12.956474833333333</v>
      </c>
      <c r="G81" s="142">
        <v>17.94764</v>
      </c>
      <c r="H81" s="140"/>
      <c r="I81" s="137">
        <v>3.0695199999999998</v>
      </c>
      <c r="J81" s="143" t="e">
        <v>#N/A</v>
      </c>
      <c r="K81" s="142">
        <f t="shared" si="18"/>
        <v>3.0995229166666665</v>
      </c>
      <c r="L81" s="142">
        <v>3.0695199999999998</v>
      </c>
      <c r="M81" s="140"/>
    </row>
    <row r="82" spans="2:13" x14ac:dyDescent="0.25">
      <c r="B82" s="133">
        <f t="shared" si="14"/>
        <v>2018</v>
      </c>
      <c r="C82" s="136">
        <v>43344</v>
      </c>
      <c r="D82" s="137">
        <v>16.676069999999999</v>
      </c>
      <c r="E82" s="143">
        <v>16.676069999999999</v>
      </c>
      <c r="F82" s="142">
        <f t="shared" si="17"/>
        <v>12.956474833333333</v>
      </c>
      <c r="G82" s="142">
        <v>16.676069999999999</v>
      </c>
      <c r="H82" s="140"/>
      <c r="I82" s="137">
        <v>3.104778</v>
      </c>
      <c r="J82" s="143">
        <v>3.104778</v>
      </c>
      <c r="K82" s="142">
        <f t="shared" si="18"/>
        <v>3.0995229166666665</v>
      </c>
      <c r="L82" s="142">
        <v>3.104778</v>
      </c>
      <c r="M82" s="140"/>
    </row>
    <row r="83" spans="2:13" x14ac:dyDescent="0.25">
      <c r="B83" s="133">
        <f t="shared" si="14"/>
        <v>2018</v>
      </c>
      <c r="C83" s="136">
        <v>43374</v>
      </c>
      <c r="D83" s="137" t="e">
        <v>#N/A</v>
      </c>
      <c r="E83" s="143">
        <v>13.49954</v>
      </c>
      <c r="F83" s="142">
        <f t="shared" si="17"/>
        <v>12.956474833333333</v>
      </c>
      <c r="G83" s="142">
        <v>13.49954</v>
      </c>
      <c r="H83" s="140"/>
      <c r="I83" s="137" t="e">
        <v>#N/A</v>
      </c>
      <c r="J83" s="143">
        <v>3.1696900000000001</v>
      </c>
      <c r="K83" s="142">
        <f t="shared" si="18"/>
        <v>3.0995229166666665</v>
      </c>
      <c r="L83" s="142">
        <v>3.1696900000000001</v>
      </c>
      <c r="M83" s="140"/>
    </row>
    <row r="84" spans="2:13" x14ac:dyDescent="0.25">
      <c r="B84" s="133">
        <f t="shared" si="14"/>
        <v>2018</v>
      </c>
      <c r="C84" s="136">
        <v>43405</v>
      </c>
      <c r="D84" s="137" t="e">
        <v>#N/A</v>
      </c>
      <c r="E84" s="143">
        <v>10.94176</v>
      </c>
      <c r="F84" s="142">
        <f t="shared" si="17"/>
        <v>12.956474833333333</v>
      </c>
      <c r="G84" s="142">
        <v>10.94176</v>
      </c>
      <c r="H84" s="140"/>
      <c r="I84" s="137" t="e">
        <v>#N/A</v>
      </c>
      <c r="J84" s="143">
        <v>3.2435429999999998</v>
      </c>
      <c r="K84" s="151">
        <f t="shared" si="18"/>
        <v>3.0995229166666665</v>
      </c>
      <c r="L84" s="142">
        <v>3.2435429999999998</v>
      </c>
      <c r="M84" s="140"/>
    </row>
    <row r="85" spans="2:13" x14ac:dyDescent="0.25">
      <c r="B85" s="133">
        <f t="shared" si="14"/>
        <v>2018</v>
      </c>
      <c r="C85" s="136">
        <v>43435</v>
      </c>
      <c r="D85" s="137" t="e">
        <v>#N/A</v>
      </c>
      <c r="E85" s="143">
        <v>9.9326880000000006</v>
      </c>
      <c r="F85" s="142"/>
      <c r="G85" s="142">
        <v>9.9326880000000006</v>
      </c>
      <c r="H85" s="140"/>
      <c r="I85" s="137" t="e">
        <v>#N/A</v>
      </c>
      <c r="J85" s="143">
        <v>3.4011309999999999</v>
      </c>
      <c r="K85" s="142"/>
      <c r="L85" s="142">
        <v>3.4011309999999999</v>
      </c>
      <c r="M85" s="140"/>
    </row>
    <row r="86" spans="2:13" x14ac:dyDescent="0.25">
      <c r="B86" s="133">
        <f t="shared" si="14"/>
        <v>2019</v>
      </c>
      <c r="C86" s="136">
        <v>43466</v>
      </c>
      <c r="D86" s="137" t="e">
        <v>#N/A</v>
      </c>
      <c r="E86" s="143">
        <v>9.6494979999999995</v>
      </c>
      <c r="F86" s="142"/>
      <c r="G86" s="142">
        <v>9.6494979999999995</v>
      </c>
      <c r="H86" s="140"/>
      <c r="I86" s="137" t="e">
        <v>#N/A</v>
      </c>
      <c r="J86" s="143">
        <v>3.4264839999999999</v>
      </c>
      <c r="K86" s="142"/>
      <c r="L86" s="142">
        <v>3.4264839999999999</v>
      </c>
      <c r="M86" s="140"/>
    </row>
    <row r="87" spans="2:13" x14ac:dyDescent="0.25">
      <c r="B87" s="133">
        <f t="shared" si="14"/>
        <v>2019</v>
      </c>
      <c r="C87" s="136">
        <v>43497</v>
      </c>
      <c r="D87" s="137" t="e">
        <v>#N/A</v>
      </c>
      <c r="E87" s="143">
        <v>9.7405360000000005</v>
      </c>
      <c r="F87" s="151">
        <f t="shared" ref="F87" si="19">AVERAGEIF($B$26:$B$97,B87,$G$26:$G$97)</f>
        <v>12.724947333333334</v>
      </c>
      <c r="G87" s="142">
        <v>9.7405360000000005</v>
      </c>
      <c r="H87" s="140"/>
      <c r="I87" s="137" t="e">
        <v>#N/A</v>
      </c>
      <c r="J87" s="143">
        <v>3.396817</v>
      </c>
      <c r="K87" s="151">
        <f t="shared" ref="K87" si="20">AVERAGEIF($B$26:$B$97,B87,$L$26:$L$97)</f>
        <v>3.2326795000000002</v>
      </c>
      <c r="L87" s="142">
        <v>3.396817</v>
      </c>
      <c r="M87" s="140"/>
    </row>
    <row r="88" spans="2:13" x14ac:dyDescent="0.25">
      <c r="B88" s="133">
        <f t="shared" si="14"/>
        <v>2019</v>
      </c>
      <c r="C88" s="136">
        <v>43525</v>
      </c>
      <c r="D88" s="137" t="e">
        <v>#N/A</v>
      </c>
      <c r="E88" s="143">
        <v>9.9851349999999996</v>
      </c>
      <c r="F88" s="142">
        <f t="shared" ref="F88:F96" si="21">AVERAGEIF($B$26:$B$97,B88,$G$26:$G$97)</f>
        <v>12.724947333333334</v>
      </c>
      <c r="G88" s="142">
        <v>9.9851349999999996</v>
      </c>
      <c r="H88" s="140"/>
      <c r="I88" s="137" t="e">
        <v>#N/A</v>
      </c>
      <c r="J88" s="143">
        <v>3.2573620000000001</v>
      </c>
      <c r="K88" s="142">
        <f t="shared" ref="K88:K96" si="22">AVERAGEIF($B$26:$B$97,B88,$L$26:$L$97)</f>
        <v>3.2326795000000002</v>
      </c>
      <c r="L88" s="142">
        <v>3.2573620000000001</v>
      </c>
      <c r="M88" s="140"/>
    </row>
    <row r="89" spans="2:13" x14ac:dyDescent="0.25">
      <c r="B89" s="133">
        <f t="shared" si="14"/>
        <v>2019</v>
      </c>
      <c r="C89" s="136">
        <v>43556</v>
      </c>
      <c r="D89" s="137" t="e">
        <v>#N/A</v>
      </c>
      <c r="E89" s="143">
        <v>10.85604</v>
      </c>
      <c r="F89" s="142">
        <f t="shared" si="21"/>
        <v>12.724947333333334</v>
      </c>
      <c r="G89" s="142">
        <v>10.85604</v>
      </c>
      <c r="H89" s="140"/>
      <c r="I89" s="137" t="e">
        <v>#N/A</v>
      </c>
      <c r="J89" s="143">
        <v>3.1085639999999999</v>
      </c>
      <c r="K89" s="142">
        <f t="shared" si="22"/>
        <v>3.2326795000000002</v>
      </c>
      <c r="L89" s="142">
        <v>3.1085639999999999</v>
      </c>
      <c r="M89" s="140"/>
    </row>
    <row r="90" spans="2:13" x14ac:dyDescent="0.25">
      <c r="B90" s="133">
        <f t="shared" si="14"/>
        <v>2019</v>
      </c>
      <c r="C90" s="136">
        <v>43586</v>
      </c>
      <c r="D90" s="137" t="e">
        <v>#N/A</v>
      </c>
      <c r="E90" s="143">
        <v>12.86725</v>
      </c>
      <c r="F90" s="142">
        <f t="shared" si="21"/>
        <v>12.724947333333334</v>
      </c>
      <c r="G90" s="142">
        <v>12.86725</v>
      </c>
      <c r="H90" s="140"/>
      <c r="I90" s="137" t="e">
        <v>#N/A</v>
      </c>
      <c r="J90" s="143">
        <v>3.1239340000000002</v>
      </c>
      <c r="K90" s="142">
        <f t="shared" si="22"/>
        <v>3.2326795000000002</v>
      </c>
      <c r="L90" s="142">
        <v>3.1239340000000002</v>
      </c>
      <c r="M90" s="140"/>
    </row>
    <row r="91" spans="2:13" x14ac:dyDescent="0.25">
      <c r="B91" s="133">
        <f t="shared" si="14"/>
        <v>2019</v>
      </c>
      <c r="C91" s="136">
        <v>43617</v>
      </c>
      <c r="D91" s="137" t="e">
        <v>#N/A</v>
      </c>
      <c r="E91" s="143">
        <v>15.20185</v>
      </c>
      <c r="F91" s="142">
        <f t="shared" si="21"/>
        <v>12.724947333333334</v>
      </c>
      <c r="G91" s="142">
        <v>15.20185</v>
      </c>
      <c r="H91" s="140"/>
      <c r="I91" s="137" t="e">
        <v>#N/A</v>
      </c>
      <c r="J91" s="143">
        <v>3.134935</v>
      </c>
      <c r="K91" s="142">
        <f t="shared" si="22"/>
        <v>3.2326795000000002</v>
      </c>
      <c r="L91" s="142">
        <v>3.134935</v>
      </c>
      <c r="M91" s="140"/>
    </row>
    <row r="92" spans="2:13" x14ac:dyDescent="0.25">
      <c r="B92" s="133">
        <f t="shared" si="14"/>
        <v>2019</v>
      </c>
      <c r="C92" s="136">
        <v>43647</v>
      </c>
      <c r="D92" s="137" t="e">
        <v>#N/A</v>
      </c>
      <c r="E92" s="143">
        <v>16.6252</v>
      </c>
      <c r="F92" s="142">
        <f t="shared" si="21"/>
        <v>12.724947333333334</v>
      </c>
      <c r="G92" s="142">
        <v>16.6252</v>
      </c>
      <c r="H92" s="140"/>
      <c r="I92" s="137" t="e">
        <v>#N/A</v>
      </c>
      <c r="J92" s="143">
        <v>3.1343779999999999</v>
      </c>
      <c r="K92" s="142">
        <f t="shared" si="22"/>
        <v>3.2326795000000002</v>
      </c>
      <c r="L92" s="142">
        <v>3.1343779999999999</v>
      </c>
      <c r="M92" s="140"/>
    </row>
    <row r="93" spans="2:13" x14ac:dyDescent="0.25">
      <c r="B93" s="133">
        <f t="shared" si="14"/>
        <v>2019</v>
      </c>
      <c r="C93" s="136">
        <v>43678</v>
      </c>
      <c r="D93" s="137" t="e">
        <v>#N/A</v>
      </c>
      <c r="E93" s="143">
        <v>17.35342</v>
      </c>
      <c r="F93" s="142">
        <f t="shared" si="21"/>
        <v>12.724947333333334</v>
      </c>
      <c r="G93" s="142">
        <v>17.35342</v>
      </c>
      <c r="H93" s="140"/>
      <c r="I93" s="137" t="e">
        <v>#N/A</v>
      </c>
      <c r="J93" s="143">
        <v>3.1683479999999999</v>
      </c>
      <c r="K93" s="142">
        <f t="shared" si="22"/>
        <v>3.2326795000000002</v>
      </c>
      <c r="L93" s="142">
        <v>3.1683479999999999</v>
      </c>
      <c r="M93" s="140"/>
    </row>
    <row r="94" spans="2:13" x14ac:dyDescent="0.25">
      <c r="B94" s="133">
        <f t="shared" si="14"/>
        <v>2019</v>
      </c>
      <c r="C94" s="136">
        <v>43709</v>
      </c>
      <c r="D94" s="137" t="e">
        <v>#N/A</v>
      </c>
      <c r="E94" s="143">
        <v>16.36514</v>
      </c>
      <c r="F94" s="142">
        <f t="shared" si="21"/>
        <v>12.724947333333334</v>
      </c>
      <c r="G94" s="142">
        <v>16.36514</v>
      </c>
      <c r="H94" s="140"/>
      <c r="I94" s="137" t="e">
        <v>#N/A</v>
      </c>
      <c r="J94" s="143">
        <v>3.1999819999999999</v>
      </c>
      <c r="K94" s="142">
        <f t="shared" si="22"/>
        <v>3.2326795000000002</v>
      </c>
      <c r="L94" s="142">
        <v>3.1999819999999999</v>
      </c>
      <c r="M94" s="140"/>
    </row>
    <row r="95" spans="2:13" x14ac:dyDescent="0.25">
      <c r="B95" s="133">
        <f t="shared" si="14"/>
        <v>2019</v>
      </c>
      <c r="C95" s="136">
        <v>43739</v>
      </c>
      <c r="D95" s="137" t="e">
        <v>#N/A</v>
      </c>
      <c r="E95" s="143">
        <v>13.32166</v>
      </c>
      <c r="F95" s="142">
        <f t="shared" si="21"/>
        <v>12.724947333333334</v>
      </c>
      <c r="G95" s="142">
        <v>13.32166</v>
      </c>
      <c r="H95" s="140"/>
      <c r="I95" s="137" t="e">
        <v>#N/A</v>
      </c>
      <c r="J95" s="143">
        <v>3.2149670000000001</v>
      </c>
      <c r="K95" s="142">
        <f t="shared" si="22"/>
        <v>3.2326795000000002</v>
      </c>
      <c r="L95" s="142">
        <v>3.2149670000000001</v>
      </c>
      <c r="M95" s="140"/>
    </row>
    <row r="96" spans="2:13" x14ac:dyDescent="0.25">
      <c r="B96" s="133">
        <f t="shared" si="14"/>
        <v>2019</v>
      </c>
      <c r="C96" s="136">
        <v>43770</v>
      </c>
      <c r="D96" s="137" t="e">
        <v>#N/A</v>
      </c>
      <c r="E96" s="143">
        <v>10.83479</v>
      </c>
      <c r="F96" s="151">
        <f t="shared" si="21"/>
        <v>12.724947333333334</v>
      </c>
      <c r="G96" s="142">
        <v>10.83479</v>
      </c>
      <c r="H96" s="140"/>
      <c r="I96" s="137" t="e">
        <v>#N/A</v>
      </c>
      <c r="J96" s="143">
        <v>3.255687</v>
      </c>
      <c r="K96" s="151">
        <f t="shared" si="22"/>
        <v>3.2326795000000002</v>
      </c>
      <c r="L96" s="142">
        <v>3.255687</v>
      </c>
      <c r="M96" s="140"/>
    </row>
    <row r="97" spans="2:13" x14ac:dyDescent="0.25">
      <c r="B97" s="133">
        <f t="shared" si="14"/>
        <v>2019</v>
      </c>
      <c r="C97" s="136">
        <v>43800</v>
      </c>
      <c r="D97" s="137" t="e">
        <v>#N/A</v>
      </c>
      <c r="E97" s="143">
        <v>9.8988490000000002</v>
      </c>
      <c r="F97" s="142"/>
      <c r="G97" s="142">
        <v>9.8988490000000002</v>
      </c>
      <c r="H97" s="140"/>
      <c r="I97" s="137" t="e">
        <v>#N/A</v>
      </c>
      <c r="J97" s="143">
        <v>3.3706960000000001</v>
      </c>
      <c r="K97" s="142"/>
      <c r="L97" s="142">
        <v>3.3706960000000001</v>
      </c>
      <c r="M97" s="140"/>
    </row>
    <row r="98" spans="2:13" x14ac:dyDescent="0.25">
      <c r="G98" s="142"/>
    </row>
    <row r="109" spans="2:13" x14ac:dyDescent="0.25">
      <c r="G109" s="142"/>
    </row>
    <row r="110" spans="2:13" x14ac:dyDescent="0.25">
      <c r="G110" s="142"/>
    </row>
    <row r="111" spans="2:13" x14ac:dyDescent="0.25">
      <c r="B111" s="32"/>
      <c r="G111" s="142"/>
    </row>
    <row r="112" spans="2:13" x14ac:dyDescent="0.25">
      <c r="B112" s="32" t="s">
        <v>550</v>
      </c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26">
    <cfRule type="expression" dxfId="109" priority="27" stopIfTrue="1">
      <formula>ISNA(D26)</formula>
    </cfRule>
  </conditionalFormatting>
  <conditionalFormatting sqref="D26">
    <cfRule type="expression" dxfId="108" priority="26" stopIfTrue="1">
      <formula>ISNA(D26)</formula>
    </cfRule>
  </conditionalFormatting>
  <conditionalFormatting sqref="E26">
    <cfRule type="expression" dxfId="107" priority="25" stopIfTrue="1">
      <formula>ISNA(E26)</formula>
    </cfRule>
  </conditionalFormatting>
  <conditionalFormatting sqref="D27:D97">
    <cfRule type="expression" dxfId="106" priority="9" stopIfTrue="1">
      <formula>ISNA(D27)</formula>
    </cfRule>
  </conditionalFormatting>
  <conditionalFormatting sqref="D27:D97">
    <cfRule type="expression" dxfId="105" priority="8" stopIfTrue="1">
      <formula>ISNA(D27)</formula>
    </cfRule>
  </conditionalFormatting>
  <conditionalFormatting sqref="E27:E97">
    <cfRule type="expression" dxfId="104" priority="7" stopIfTrue="1">
      <formula>ISNA(E27)</formula>
    </cfRule>
  </conditionalFormatting>
  <conditionalFormatting sqref="I26">
    <cfRule type="expression" dxfId="103" priority="6" stopIfTrue="1">
      <formula>ISNA(I26)</formula>
    </cfRule>
  </conditionalFormatting>
  <conditionalFormatting sqref="I26">
    <cfRule type="expression" dxfId="102" priority="5" stopIfTrue="1">
      <formula>ISNA(I26)</formula>
    </cfRule>
  </conditionalFormatting>
  <conditionalFormatting sqref="J26">
    <cfRule type="expression" dxfId="101" priority="4" stopIfTrue="1">
      <formula>ISNA(J26)</formula>
    </cfRule>
  </conditionalFormatting>
  <conditionalFormatting sqref="I27:I97">
    <cfRule type="expression" dxfId="100" priority="3" stopIfTrue="1">
      <formula>ISNA(I27)</formula>
    </cfRule>
  </conditionalFormatting>
  <conditionalFormatting sqref="I27:I97">
    <cfRule type="expression" dxfId="99" priority="2" stopIfTrue="1">
      <formula>ISNA(I27)</formula>
    </cfRule>
  </conditionalFormatting>
  <conditionalFormatting sqref="J27:J97">
    <cfRule type="expression" dxfId="98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100" customWidth="1"/>
    <col min="2" max="2" width="5.28515625" style="100" customWidth="1"/>
    <col min="3" max="3" width="4.140625" style="100" customWidth="1"/>
    <col min="4" max="16" width="9.140625" style="100"/>
    <col min="17" max="17" width="21.85546875" style="100" bestFit="1" customWidth="1"/>
    <col min="18" max="18" width="22" style="100" customWidth="1"/>
    <col min="19" max="16384" width="9.140625" style="100"/>
  </cols>
  <sheetData>
    <row r="1" spans="1:24" x14ac:dyDescent="0.2">
      <c r="R1" s="180"/>
      <c r="S1" s="180"/>
      <c r="T1" s="180"/>
      <c r="U1" s="180"/>
      <c r="V1" s="180"/>
      <c r="W1" s="180"/>
      <c r="X1" s="180"/>
    </row>
    <row r="2" spans="1:24" ht="15.75" x14ac:dyDescent="0.25">
      <c r="A2" s="44" t="s">
        <v>547</v>
      </c>
      <c r="G2" s="122"/>
    </row>
    <row r="3" spans="1:24" x14ac:dyDescent="0.2">
      <c r="A3" s="22" t="s">
        <v>16</v>
      </c>
      <c r="G3" s="122"/>
    </row>
    <row r="4" spans="1:24" x14ac:dyDescent="0.2"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</row>
    <row r="5" spans="1:24" x14ac:dyDescent="0.2"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Q5" s="182" t="s">
        <v>369</v>
      </c>
      <c r="R5" s="183"/>
    </row>
    <row r="6" spans="1:24" x14ac:dyDescent="0.2"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Q6" s="205" t="s">
        <v>507</v>
      </c>
      <c r="R6" s="206" t="s">
        <v>318</v>
      </c>
    </row>
    <row r="7" spans="1:24" x14ac:dyDescent="0.2"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Q7" s="205" t="s">
        <v>506</v>
      </c>
      <c r="R7" s="206" t="s">
        <v>319</v>
      </c>
    </row>
    <row r="8" spans="1:24" x14ac:dyDescent="0.2"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Q8" s="250" t="s">
        <v>505</v>
      </c>
      <c r="R8" s="251" t="s">
        <v>320</v>
      </c>
    </row>
    <row r="9" spans="1:24" x14ac:dyDescent="0.2"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</row>
    <row r="10" spans="1:24" x14ac:dyDescent="0.2"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</row>
    <row r="11" spans="1:24" x14ac:dyDescent="0.2"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</row>
    <row r="12" spans="1:24" x14ac:dyDescent="0.2"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</row>
    <row r="13" spans="1:24" x14ac:dyDescent="0.2"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</row>
    <row r="14" spans="1:24" x14ac:dyDescent="0.2"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</row>
    <row r="15" spans="1:24" x14ac:dyDescent="0.2"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</row>
    <row r="16" spans="1:24" x14ac:dyDescent="0.2"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</row>
    <row r="17" spans="1:13" x14ac:dyDescent="0.2"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</row>
    <row r="18" spans="1:13" x14ac:dyDescent="0.2"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</row>
    <row r="19" spans="1:13" x14ac:dyDescent="0.2"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</row>
    <row r="20" spans="1:13" x14ac:dyDescent="0.2"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</row>
    <row r="21" spans="1:13" x14ac:dyDescent="0.2"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</row>
    <row r="22" spans="1:13" x14ac:dyDescent="0.2"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</row>
    <row r="23" spans="1:13" x14ac:dyDescent="0.2"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</row>
    <row r="24" spans="1:13" x14ac:dyDescent="0.2">
      <c r="C24" s="207"/>
      <c r="D24" s="207"/>
      <c r="E24" s="208"/>
      <c r="F24" s="208"/>
      <c r="G24" s="208"/>
      <c r="H24" s="208"/>
      <c r="I24" s="208"/>
      <c r="J24" s="208"/>
      <c r="K24" s="207"/>
      <c r="L24" s="207"/>
      <c r="M24" s="207"/>
    </row>
    <row r="25" spans="1:13" x14ac:dyDescent="0.2">
      <c r="C25" s="101"/>
      <c r="D25" s="101"/>
      <c r="F25" s="123"/>
      <c r="G25" s="123"/>
      <c r="I25" s="124"/>
    </row>
    <row r="26" spans="1:13" s="121" customFormat="1" x14ac:dyDescent="0.2">
      <c r="C26" s="469"/>
      <c r="D26" s="469"/>
      <c r="E26" s="474" t="s">
        <v>36</v>
      </c>
    </row>
    <row r="27" spans="1:13" x14ac:dyDescent="0.2">
      <c r="A27" s="125" t="s">
        <v>509</v>
      </c>
      <c r="D27" s="125" t="s">
        <v>508</v>
      </c>
      <c r="E27" s="472" t="s">
        <v>507</v>
      </c>
      <c r="F27" s="471"/>
      <c r="G27" s="472" t="s">
        <v>506</v>
      </c>
      <c r="H27" s="471"/>
      <c r="I27" s="472" t="s">
        <v>505</v>
      </c>
      <c r="J27" s="473" t="s">
        <v>234</v>
      </c>
      <c r="K27" s="473" t="s">
        <v>233</v>
      </c>
    </row>
    <row r="28" spans="1:13" x14ac:dyDescent="0.2">
      <c r="A28" s="16" t="s">
        <v>551</v>
      </c>
      <c r="B28" s="573" t="str">
        <f>LEFT(A28,4)</f>
        <v>2013</v>
      </c>
      <c r="C28" s="181" t="str">
        <f t="shared" ref="C28:C55" si="0">RIGHT(A28,2)</f>
        <v>Q1</v>
      </c>
      <c r="D28" s="82">
        <v>41275</v>
      </c>
      <c r="E28" s="324">
        <v>90.144107833000007</v>
      </c>
      <c r="G28" s="6">
        <v>91.345239988000003</v>
      </c>
      <c r="I28" s="6">
        <v>1.2011321544</v>
      </c>
      <c r="J28" s="167">
        <f>+IF(I28&gt;0,+I28,0)*-1</f>
        <v>-1.2011321544</v>
      </c>
      <c r="K28" s="167">
        <f>+IF(I28&lt;0,+I28,0)*-1</f>
        <v>0</v>
      </c>
    </row>
    <row r="29" spans="1:13" x14ac:dyDescent="0.2">
      <c r="A29" s="16" t="s">
        <v>552</v>
      </c>
      <c r="B29" s="572"/>
      <c r="C29" s="181" t="str">
        <f t="shared" si="0"/>
        <v>Q2</v>
      </c>
      <c r="D29" s="82">
        <v>41365</v>
      </c>
      <c r="E29" s="6">
        <v>91.238463440000004</v>
      </c>
      <c r="G29" s="6">
        <v>91.564569216999999</v>
      </c>
      <c r="I29" s="6">
        <v>0.32610577747000002</v>
      </c>
      <c r="J29" s="167">
        <f t="shared" ref="J29:J55" si="1">+IF(I29&gt;0,+I29,0)*-1</f>
        <v>-0.32610577747000002</v>
      </c>
      <c r="K29" s="167">
        <f t="shared" ref="K29:K55" si="2">+IF(I29&lt;0,+I29,0)*-1</f>
        <v>0</v>
      </c>
    </row>
    <row r="30" spans="1:13" x14ac:dyDescent="0.2">
      <c r="A30" s="16" t="s">
        <v>553</v>
      </c>
      <c r="B30" s="572"/>
      <c r="C30" s="181" t="str">
        <f t="shared" si="0"/>
        <v>Q3</v>
      </c>
      <c r="D30" s="82">
        <v>41456</v>
      </c>
      <c r="E30" s="6">
        <v>91.893042554000004</v>
      </c>
      <c r="G30" s="6">
        <v>92.638353899999998</v>
      </c>
      <c r="I30" s="6">
        <v>0.74531134533999999</v>
      </c>
      <c r="J30" s="167">
        <f t="shared" si="1"/>
        <v>-0.74531134533999999</v>
      </c>
      <c r="K30" s="167">
        <f t="shared" si="2"/>
        <v>0</v>
      </c>
    </row>
    <row r="31" spans="1:13" x14ac:dyDescent="0.2">
      <c r="A31" s="16" t="s">
        <v>554</v>
      </c>
      <c r="B31" s="572"/>
      <c r="C31" s="181" t="str">
        <f t="shared" si="0"/>
        <v>Q4</v>
      </c>
      <c r="D31" s="82">
        <v>41548</v>
      </c>
      <c r="E31" s="6">
        <v>91.919682836999996</v>
      </c>
      <c r="G31" s="6">
        <v>93.104878955999993</v>
      </c>
      <c r="I31" s="6">
        <v>1.1851961191</v>
      </c>
      <c r="J31" s="167">
        <f t="shared" si="1"/>
        <v>-1.1851961191</v>
      </c>
      <c r="K31" s="167">
        <f t="shared" si="2"/>
        <v>0</v>
      </c>
    </row>
    <row r="32" spans="1:13" x14ac:dyDescent="0.2">
      <c r="A32" s="16" t="s">
        <v>555</v>
      </c>
      <c r="B32" s="572" t="str">
        <f>LEFT(A32,4)</f>
        <v>2014</v>
      </c>
      <c r="C32" s="181" t="str">
        <f t="shared" si="0"/>
        <v>Q1</v>
      </c>
      <c r="D32" s="82">
        <v>41640</v>
      </c>
      <c r="E32" s="6">
        <v>92.271770778000004</v>
      </c>
      <c r="G32" s="6">
        <v>92.676207883999993</v>
      </c>
      <c r="I32" s="6">
        <v>0.40443710652999998</v>
      </c>
      <c r="J32" s="167">
        <f t="shared" si="1"/>
        <v>-0.40443710652999998</v>
      </c>
      <c r="K32" s="167">
        <f t="shared" si="2"/>
        <v>0</v>
      </c>
    </row>
    <row r="33" spans="1:11" x14ac:dyDescent="0.2">
      <c r="A33" s="3" t="s">
        <v>556</v>
      </c>
      <c r="B33" s="572"/>
      <c r="C33" s="181" t="str">
        <f t="shared" si="0"/>
        <v>Q2</v>
      </c>
      <c r="D33" s="82">
        <v>41730</v>
      </c>
      <c r="E33" s="6">
        <v>92.923599746999997</v>
      </c>
      <c r="G33" s="6">
        <v>93.000763140999993</v>
      </c>
      <c r="I33" s="6">
        <v>7.7163394009000005E-2</v>
      </c>
      <c r="J33" s="167">
        <f t="shared" si="1"/>
        <v>-7.7163394009000005E-2</v>
      </c>
      <c r="K33" s="167">
        <f t="shared" si="2"/>
        <v>0</v>
      </c>
    </row>
    <row r="34" spans="1:11" x14ac:dyDescent="0.2">
      <c r="A34" s="3" t="s">
        <v>557</v>
      </c>
      <c r="B34" s="572"/>
      <c r="C34" s="181" t="str">
        <f t="shared" si="0"/>
        <v>Q3</v>
      </c>
      <c r="D34" s="82">
        <v>41821</v>
      </c>
      <c r="E34" s="6">
        <v>94.216593716999995</v>
      </c>
      <c r="G34" s="6">
        <v>94.084448502000001</v>
      </c>
      <c r="I34" s="6">
        <v>-0.13214521577999999</v>
      </c>
      <c r="J34" s="167">
        <f t="shared" si="1"/>
        <v>0</v>
      </c>
      <c r="K34" s="167">
        <f t="shared" si="2"/>
        <v>0.13214521577999999</v>
      </c>
    </row>
    <row r="35" spans="1:11" x14ac:dyDescent="0.2">
      <c r="A35" s="3" t="s">
        <v>558</v>
      </c>
      <c r="B35" s="572"/>
      <c r="C35" s="181" t="str">
        <f t="shared" si="0"/>
        <v>Q4</v>
      </c>
      <c r="D35" s="82">
        <v>41913</v>
      </c>
      <c r="E35" s="6">
        <v>95.805362162999998</v>
      </c>
      <c r="G35" s="6">
        <v>94.613891115000001</v>
      </c>
      <c r="I35" s="6">
        <v>-1.1914710476000001</v>
      </c>
      <c r="J35" s="167">
        <f t="shared" si="1"/>
        <v>0</v>
      </c>
      <c r="K35" s="167">
        <f t="shared" si="2"/>
        <v>1.1914710476000001</v>
      </c>
    </row>
    <row r="36" spans="1:11" x14ac:dyDescent="0.2">
      <c r="A36" s="3" t="s">
        <v>559</v>
      </c>
      <c r="B36" s="572" t="str">
        <f>LEFT(A36,4)</f>
        <v>2015</v>
      </c>
      <c r="C36" s="181" t="str">
        <f t="shared" si="0"/>
        <v>Q1</v>
      </c>
      <c r="D36" s="82">
        <v>42005</v>
      </c>
      <c r="E36" s="6">
        <v>95.285594016999994</v>
      </c>
      <c r="G36" s="6">
        <v>94.138196311000002</v>
      </c>
      <c r="I36" s="6">
        <v>-1.1473977067000001</v>
      </c>
      <c r="J36" s="167">
        <f t="shared" si="1"/>
        <v>0</v>
      </c>
      <c r="K36" s="167">
        <f t="shared" si="2"/>
        <v>1.1473977067000001</v>
      </c>
    </row>
    <row r="37" spans="1:11" x14ac:dyDescent="0.2">
      <c r="A37" s="3" t="s">
        <v>560</v>
      </c>
      <c r="B37" s="572"/>
      <c r="C37" s="181" t="str">
        <f t="shared" si="0"/>
        <v>Q2</v>
      </c>
      <c r="D37" s="82">
        <v>42095</v>
      </c>
      <c r="E37" s="6">
        <v>96.357371155999999</v>
      </c>
      <c r="G37" s="6">
        <v>94.939947489000005</v>
      </c>
      <c r="I37" s="6">
        <v>-1.4174236672</v>
      </c>
      <c r="J37" s="167">
        <f t="shared" si="1"/>
        <v>0</v>
      </c>
      <c r="K37" s="167">
        <f t="shared" si="2"/>
        <v>1.4174236672</v>
      </c>
    </row>
    <row r="38" spans="1:11" x14ac:dyDescent="0.2">
      <c r="A38" s="3" t="s">
        <v>561</v>
      </c>
      <c r="B38" s="572"/>
      <c r="C38" s="181" t="str">
        <f t="shared" si="0"/>
        <v>Q3</v>
      </c>
      <c r="D38" s="82">
        <v>42186</v>
      </c>
      <c r="E38" s="6">
        <v>97.278749595999997</v>
      </c>
      <c r="G38" s="6">
        <v>96.613265988999999</v>
      </c>
      <c r="I38" s="6">
        <v>-0.66548360686999997</v>
      </c>
      <c r="J38" s="167">
        <f t="shared" si="1"/>
        <v>0</v>
      </c>
      <c r="K38" s="167">
        <f t="shared" si="2"/>
        <v>0.66548360686999997</v>
      </c>
    </row>
    <row r="39" spans="1:11" x14ac:dyDescent="0.2">
      <c r="A39" s="3" t="s">
        <v>562</v>
      </c>
      <c r="B39" s="572"/>
      <c r="C39" s="181" t="str">
        <f t="shared" si="0"/>
        <v>Q4</v>
      </c>
      <c r="D39" s="82">
        <v>42278</v>
      </c>
      <c r="E39" s="6">
        <v>97.443938594000002</v>
      </c>
      <c r="G39" s="6">
        <v>96.05249628</v>
      </c>
      <c r="I39" s="6">
        <v>-1.3914423138000001</v>
      </c>
      <c r="J39" s="167">
        <f t="shared" si="1"/>
        <v>0</v>
      </c>
      <c r="K39" s="167">
        <f t="shared" si="2"/>
        <v>1.3914423138000001</v>
      </c>
    </row>
    <row r="40" spans="1:11" x14ac:dyDescent="0.2">
      <c r="A40" s="3" t="s">
        <v>563</v>
      </c>
      <c r="B40" s="572" t="str">
        <f>LEFT(A40,4)</f>
        <v>2016</v>
      </c>
      <c r="C40" s="181" t="str">
        <f t="shared" si="0"/>
        <v>Q1</v>
      </c>
      <c r="D40" s="82">
        <v>42370</v>
      </c>
      <c r="E40" s="6">
        <v>96.873509811000005</v>
      </c>
      <c r="G40" s="6">
        <v>96.289522403999996</v>
      </c>
      <c r="I40" s="6">
        <v>-0.58398740645000002</v>
      </c>
      <c r="J40" s="167">
        <f t="shared" si="1"/>
        <v>0</v>
      </c>
      <c r="K40" s="167">
        <f t="shared" si="2"/>
        <v>0.58398740645000002</v>
      </c>
    </row>
    <row r="41" spans="1:11" x14ac:dyDescent="0.2">
      <c r="A41" s="3" t="s">
        <v>564</v>
      </c>
      <c r="B41" s="572"/>
      <c r="C41" s="181" t="str">
        <f t="shared" si="0"/>
        <v>Q2</v>
      </c>
      <c r="D41" s="82">
        <v>42461</v>
      </c>
      <c r="E41" s="6">
        <v>96.224601829999997</v>
      </c>
      <c r="G41" s="6">
        <v>96.550568780999996</v>
      </c>
      <c r="I41" s="6">
        <v>0.32596695095</v>
      </c>
      <c r="J41" s="167">
        <f t="shared" si="1"/>
        <v>-0.32596695095</v>
      </c>
      <c r="K41" s="167">
        <f t="shared" si="2"/>
        <v>0</v>
      </c>
    </row>
    <row r="42" spans="1:11" x14ac:dyDescent="0.2">
      <c r="A42" s="3" t="s">
        <v>565</v>
      </c>
      <c r="B42" s="572"/>
      <c r="C42" s="181" t="str">
        <f t="shared" si="0"/>
        <v>Q3</v>
      </c>
      <c r="D42" s="82">
        <v>42552</v>
      </c>
      <c r="E42" s="6">
        <v>96.820944549999993</v>
      </c>
      <c r="G42" s="6">
        <v>97.547009097</v>
      </c>
      <c r="I42" s="6">
        <v>0.72606454731000003</v>
      </c>
      <c r="J42" s="167">
        <f t="shared" si="1"/>
        <v>-0.72606454731000003</v>
      </c>
      <c r="K42" s="167">
        <f t="shared" si="2"/>
        <v>0</v>
      </c>
    </row>
    <row r="43" spans="1:11" x14ac:dyDescent="0.2">
      <c r="A43" s="3" t="s">
        <v>566</v>
      </c>
      <c r="B43" s="572"/>
      <c r="C43" s="181" t="str">
        <f t="shared" si="0"/>
        <v>Q4</v>
      </c>
      <c r="D43" s="82">
        <v>42644</v>
      </c>
      <c r="E43" s="6">
        <v>98.195901148000004</v>
      </c>
      <c r="G43" s="6">
        <v>97.507336539999997</v>
      </c>
      <c r="I43" s="6">
        <v>-0.68856460809999998</v>
      </c>
      <c r="J43" s="167">
        <f t="shared" si="1"/>
        <v>0</v>
      </c>
      <c r="K43" s="167">
        <f t="shared" si="2"/>
        <v>0.68856460809999998</v>
      </c>
    </row>
    <row r="44" spans="1:11" x14ac:dyDescent="0.2">
      <c r="A44" s="3" t="s">
        <v>567</v>
      </c>
      <c r="B44" s="572" t="str">
        <f>LEFT(A44,4)</f>
        <v>2017</v>
      </c>
      <c r="C44" s="181" t="str">
        <f t="shared" si="0"/>
        <v>Q1</v>
      </c>
      <c r="D44" s="82">
        <v>42736</v>
      </c>
      <c r="E44" s="6">
        <v>96.845038998000007</v>
      </c>
      <c r="G44" s="6">
        <v>97.102415304000004</v>
      </c>
      <c r="I44" s="6">
        <v>0.25737630577999998</v>
      </c>
      <c r="J44" s="167">
        <f t="shared" si="1"/>
        <v>-0.25737630577999998</v>
      </c>
      <c r="K44" s="167">
        <f t="shared" si="2"/>
        <v>0</v>
      </c>
    </row>
    <row r="45" spans="1:11" x14ac:dyDescent="0.2">
      <c r="A45" s="3" t="s">
        <v>568</v>
      </c>
      <c r="B45" s="572"/>
      <c r="C45" s="181" t="str">
        <f t="shared" si="0"/>
        <v>Q2</v>
      </c>
      <c r="D45" s="82">
        <v>42826</v>
      </c>
      <c r="E45" s="6">
        <v>97.114840408999996</v>
      </c>
      <c r="G45" s="6">
        <v>98.579994491999997</v>
      </c>
      <c r="I45" s="6">
        <v>1.4651540825</v>
      </c>
      <c r="J45" s="167">
        <f t="shared" si="1"/>
        <v>-1.4651540825</v>
      </c>
      <c r="K45" s="167">
        <f t="shared" si="2"/>
        <v>0</v>
      </c>
    </row>
    <row r="46" spans="1:11" x14ac:dyDescent="0.2">
      <c r="A46" s="3" t="s">
        <v>569</v>
      </c>
      <c r="B46" s="572"/>
      <c r="C46" s="181" t="str">
        <f t="shared" si="0"/>
        <v>Q3</v>
      </c>
      <c r="D46" s="82">
        <v>42917</v>
      </c>
      <c r="E46" s="6">
        <v>98.159413964999999</v>
      </c>
      <c r="G46" s="6">
        <v>99.076024724999996</v>
      </c>
      <c r="I46" s="6">
        <v>0.91661075967000005</v>
      </c>
      <c r="J46" s="167">
        <f t="shared" si="1"/>
        <v>-0.91661075967000005</v>
      </c>
      <c r="K46" s="167">
        <f t="shared" si="2"/>
        <v>0</v>
      </c>
    </row>
    <row r="47" spans="1:11" x14ac:dyDescent="0.2">
      <c r="A47" s="3" t="s">
        <v>570</v>
      </c>
      <c r="B47" s="572"/>
      <c r="C47" s="181" t="str">
        <f t="shared" si="0"/>
        <v>Q4</v>
      </c>
      <c r="D47" s="82">
        <v>43009</v>
      </c>
      <c r="E47" s="6">
        <v>98.706335758999998</v>
      </c>
      <c r="G47" s="6">
        <v>99.423383525999995</v>
      </c>
      <c r="I47" s="6">
        <v>0.71704776641000001</v>
      </c>
      <c r="J47" s="167">
        <f t="shared" si="1"/>
        <v>-0.71704776641000001</v>
      </c>
      <c r="K47" s="167">
        <f t="shared" si="2"/>
        <v>0</v>
      </c>
    </row>
    <row r="48" spans="1:11" x14ac:dyDescent="0.2">
      <c r="A48" s="3" t="s">
        <v>571</v>
      </c>
      <c r="B48" s="572" t="str">
        <f>LEFT(A48,4)</f>
        <v>2018</v>
      </c>
      <c r="C48" s="181" t="str">
        <f t="shared" si="0"/>
        <v>Q1</v>
      </c>
      <c r="D48" s="82">
        <v>43101</v>
      </c>
      <c r="E48" s="6">
        <v>98.736586693999996</v>
      </c>
      <c r="G48" s="6">
        <v>99.247121422000006</v>
      </c>
      <c r="I48" s="6">
        <v>0.51053472767999997</v>
      </c>
      <c r="J48" s="167">
        <f t="shared" si="1"/>
        <v>-0.51053472767999997</v>
      </c>
      <c r="K48" s="167">
        <f t="shared" si="2"/>
        <v>0</v>
      </c>
    </row>
    <row r="49" spans="1:11" x14ac:dyDescent="0.2">
      <c r="A49" s="3" t="s">
        <v>572</v>
      </c>
      <c r="B49" s="572"/>
      <c r="C49" s="181" t="str">
        <f t="shared" si="0"/>
        <v>Q2</v>
      </c>
      <c r="D49" s="82">
        <v>43191</v>
      </c>
      <c r="E49" s="6">
        <v>99.179492445999998</v>
      </c>
      <c r="G49" s="6">
        <v>99.457604777</v>
      </c>
      <c r="I49" s="6">
        <v>0.27811233097999999</v>
      </c>
      <c r="J49" s="167">
        <f t="shared" si="1"/>
        <v>-0.27811233097999999</v>
      </c>
      <c r="K49" s="167">
        <f t="shared" si="2"/>
        <v>0</v>
      </c>
    </row>
    <row r="50" spans="1:11" x14ac:dyDescent="0.2">
      <c r="A50" s="3" t="s">
        <v>573</v>
      </c>
      <c r="B50" s="572"/>
      <c r="C50" s="181" t="str">
        <f t="shared" si="0"/>
        <v>Q3</v>
      </c>
      <c r="D50" s="82">
        <v>43282</v>
      </c>
      <c r="E50" s="6">
        <v>100.52978840999999</v>
      </c>
      <c r="G50" s="6">
        <v>100.60919604</v>
      </c>
      <c r="I50" s="6">
        <v>7.9407634818999998E-2</v>
      </c>
      <c r="J50" s="167">
        <f t="shared" si="1"/>
        <v>-7.9407634818999998E-2</v>
      </c>
      <c r="K50" s="167">
        <f t="shared" si="2"/>
        <v>0</v>
      </c>
    </row>
    <row r="51" spans="1:11" x14ac:dyDescent="0.2">
      <c r="A51" s="3" t="s">
        <v>574</v>
      </c>
      <c r="B51" s="572"/>
      <c r="C51" s="181" t="str">
        <f t="shared" si="0"/>
        <v>Q4</v>
      </c>
      <c r="D51" s="82">
        <v>43374</v>
      </c>
      <c r="E51" s="6">
        <v>101.01385195</v>
      </c>
      <c r="G51" s="6">
        <v>100.94886484</v>
      </c>
      <c r="I51" s="6">
        <v>-6.4987110892999994E-2</v>
      </c>
      <c r="J51" s="167">
        <f t="shared" si="1"/>
        <v>0</v>
      </c>
      <c r="K51" s="167">
        <f t="shared" si="2"/>
        <v>6.4987110892999994E-2</v>
      </c>
    </row>
    <row r="52" spans="1:11" x14ac:dyDescent="0.2">
      <c r="A52" s="3" t="s">
        <v>575</v>
      </c>
      <c r="B52" s="572" t="str">
        <f>LEFT(A52,4)</f>
        <v>2019</v>
      </c>
      <c r="C52" s="181" t="str">
        <f t="shared" si="0"/>
        <v>Q1</v>
      </c>
      <c r="D52" s="82">
        <v>43466</v>
      </c>
      <c r="E52" s="6">
        <v>100.8448946</v>
      </c>
      <c r="G52" s="6">
        <v>100.48377348</v>
      </c>
      <c r="I52" s="6">
        <v>-0.3611211151</v>
      </c>
      <c r="J52" s="167">
        <f t="shared" si="1"/>
        <v>0</v>
      </c>
      <c r="K52" s="167">
        <f t="shared" si="2"/>
        <v>0.3611211151</v>
      </c>
    </row>
    <row r="53" spans="1:11" x14ac:dyDescent="0.2">
      <c r="A53" s="3" t="s">
        <v>576</v>
      </c>
      <c r="B53" s="572"/>
      <c r="C53" s="181" t="str">
        <f t="shared" si="0"/>
        <v>Q2</v>
      </c>
      <c r="D53" s="82">
        <v>43556</v>
      </c>
      <c r="E53" s="6">
        <v>101.75221132999999</v>
      </c>
      <c r="G53" s="6">
        <v>101.07067118000001</v>
      </c>
      <c r="I53" s="6">
        <v>-0.68154015526</v>
      </c>
      <c r="J53" s="167">
        <f t="shared" si="1"/>
        <v>0</v>
      </c>
      <c r="K53" s="167">
        <f t="shared" si="2"/>
        <v>0.68154015526</v>
      </c>
    </row>
    <row r="54" spans="1:11" x14ac:dyDescent="0.2">
      <c r="A54" s="3" t="s">
        <v>577</v>
      </c>
      <c r="B54" s="572"/>
      <c r="C54" s="181" t="str">
        <f t="shared" si="0"/>
        <v>Q3</v>
      </c>
      <c r="D54" s="82">
        <v>43647</v>
      </c>
      <c r="E54" s="6">
        <v>102.17673674</v>
      </c>
      <c r="G54" s="6">
        <v>102.31933984</v>
      </c>
      <c r="I54" s="6">
        <v>0.14260310608000001</v>
      </c>
      <c r="J54" s="167">
        <f t="shared" si="1"/>
        <v>-0.14260310608000001</v>
      </c>
      <c r="K54" s="167">
        <f t="shared" si="2"/>
        <v>0</v>
      </c>
    </row>
    <row r="55" spans="1:11" x14ac:dyDescent="0.2">
      <c r="A55" s="5" t="s">
        <v>578</v>
      </c>
      <c r="B55" s="572"/>
      <c r="C55" s="181" t="str">
        <f t="shared" si="0"/>
        <v>Q4</v>
      </c>
      <c r="D55" s="83">
        <v>43739</v>
      </c>
      <c r="E55" s="6">
        <v>102.56889298999999</v>
      </c>
      <c r="G55" s="6">
        <v>102.34964871</v>
      </c>
      <c r="I55" s="6">
        <v>-0.21924427704999999</v>
      </c>
      <c r="J55" s="167">
        <f t="shared" si="1"/>
        <v>0</v>
      </c>
      <c r="K55" s="167">
        <f t="shared" si="2"/>
        <v>0.21924427704999999</v>
      </c>
    </row>
    <row r="56" spans="1:11" x14ac:dyDescent="0.2">
      <c r="C56" s="370" t="s">
        <v>549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9">
        <v>23.5</v>
      </c>
      <c r="C59" s="17">
        <v>86</v>
      </c>
      <c r="D59"/>
      <c r="F59"/>
      <c r="H59"/>
    </row>
    <row r="60" spans="1:11" x14ac:dyDescent="0.2">
      <c r="B60">
        <v>23.5</v>
      </c>
      <c r="C60" s="17">
        <v>106</v>
      </c>
      <c r="D60"/>
      <c r="F60"/>
      <c r="H60"/>
    </row>
    <row r="61" spans="1:11" x14ac:dyDescent="0.2">
      <c r="C61" s="125" t="s">
        <v>0</v>
      </c>
    </row>
    <row r="62" spans="1:11" x14ac:dyDescent="0.2">
      <c r="B62">
        <v>23.5</v>
      </c>
      <c r="C62" s="126">
        <v>-2</v>
      </c>
    </row>
    <row r="63" spans="1:11" x14ac:dyDescent="0.2">
      <c r="B63">
        <v>23.5</v>
      </c>
      <c r="C63" s="126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9"/>
    </row>
    <row r="2" spans="1:19" ht="15.75" x14ac:dyDescent="0.25">
      <c r="A2" s="44" t="s">
        <v>547</v>
      </c>
      <c r="M2" s="119"/>
    </row>
    <row r="3" spans="1:19" x14ac:dyDescent="0.2">
      <c r="A3" s="22" t="s">
        <v>16</v>
      </c>
      <c r="S3" s="30"/>
    </row>
    <row r="4" spans="1:19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9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9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315" t="s">
        <v>184</v>
      </c>
      <c r="R6" s="318" t="s">
        <v>431</v>
      </c>
    </row>
    <row r="7" spans="1:19" ht="15" x14ac:dyDescent="0.25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185</v>
      </c>
      <c r="R7" s="317" t="s">
        <v>432</v>
      </c>
    </row>
    <row r="8" spans="1:19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186</v>
      </c>
      <c r="R8" s="216" t="s">
        <v>433</v>
      </c>
    </row>
    <row r="9" spans="1:19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187</v>
      </c>
      <c r="R9" s="312" t="s">
        <v>434</v>
      </c>
    </row>
    <row r="10" spans="1:19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2" t="s">
        <v>194</v>
      </c>
      <c r="R10" s="216" t="s">
        <v>435</v>
      </c>
    </row>
    <row r="11" spans="1:19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421</v>
      </c>
      <c r="R11" s="312" t="s">
        <v>436</v>
      </c>
    </row>
    <row r="12" spans="1:19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319" t="s">
        <v>437</v>
      </c>
      <c r="R12" s="216" t="s">
        <v>438</v>
      </c>
    </row>
    <row r="13" spans="1:19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Q13" s="319" t="s">
        <v>441</v>
      </c>
      <c r="R13" s="312" t="s">
        <v>439</v>
      </c>
    </row>
    <row r="14" spans="1:19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Q14" s="319" t="s">
        <v>115</v>
      </c>
      <c r="R14" s="312" t="s">
        <v>440</v>
      </c>
    </row>
    <row r="15" spans="1:19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Q15" s="320" t="s">
        <v>531</v>
      </c>
      <c r="R15" s="316" t="s">
        <v>532</v>
      </c>
    </row>
    <row r="16" spans="1:19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8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8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8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8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8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8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R22" s="30"/>
    </row>
    <row r="23" spans="1:18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8" x14ac:dyDescent="0.2">
      <c r="A25" s="574" t="s">
        <v>534</v>
      </c>
      <c r="B25" s="574"/>
      <c r="C25" s="574"/>
      <c r="D25" s="574"/>
      <c r="E25" s="574"/>
      <c r="F25" s="574"/>
      <c r="G25" s="574"/>
      <c r="H25" s="574"/>
      <c r="I25" s="23"/>
      <c r="K25" s="574" t="s">
        <v>534</v>
      </c>
      <c r="L25" s="574"/>
      <c r="M25" s="574"/>
      <c r="N25" s="574"/>
      <c r="O25" s="574"/>
      <c r="P25" s="574"/>
      <c r="Q25" s="574"/>
      <c r="R25" s="574"/>
    </row>
    <row r="26" spans="1:18" x14ac:dyDescent="0.2">
      <c r="A26" s="313"/>
      <c r="B26" s="313"/>
      <c r="C26" s="313"/>
      <c r="D26" s="313"/>
      <c r="E26" s="313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6" t="s">
        <v>421</v>
      </c>
      <c r="H27" s="5" t="s">
        <v>5</v>
      </c>
      <c r="K27" s="321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42370</v>
      </c>
      <c r="B28" s="116">
        <v>0</v>
      </c>
      <c r="C28" s="116">
        <v>0.93</v>
      </c>
      <c r="D28" s="116">
        <v>0.34200000000000003</v>
      </c>
      <c r="E28" s="116">
        <v>0.109</v>
      </c>
      <c r="F28" s="116">
        <v>0.25</v>
      </c>
      <c r="G28" s="116">
        <v>0.25</v>
      </c>
      <c r="H28" s="116">
        <v>1.881</v>
      </c>
      <c r="I28" s="116"/>
      <c r="K28" s="116">
        <v>0.37</v>
      </c>
      <c r="L28" s="116">
        <v>2.5000000000000001E-2</v>
      </c>
      <c r="M28" s="116">
        <v>0</v>
      </c>
      <c r="N28" s="20">
        <f>+K28-L28-M28</f>
        <v>0.34499999999999997</v>
      </c>
    </row>
    <row r="29" spans="1:18" x14ac:dyDescent="0.2">
      <c r="A29" s="1">
        <v>42401</v>
      </c>
      <c r="B29" s="116">
        <v>0</v>
      </c>
      <c r="C29" s="116">
        <v>0.94</v>
      </c>
      <c r="D29" s="116">
        <v>0.40400000000000003</v>
      </c>
      <c r="E29" s="116">
        <v>0.309</v>
      </c>
      <c r="F29" s="116">
        <v>0.25</v>
      </c>
      <c r="G29" s="116">
        <v>0.25</v>
      </c>
      <c r="H29" s="116">
        <v>2.1529999999999996</v>
      </c>
      <c r="I29" s="116"/>
      <c r="K29" s="116">
        <v>0.3775</v>
      </c>
      <c r="L29" s="116">
        <v>0.05</v>
      </c>
      <c r="M29" s="116">
        <v>0</v>
      </c>
      <c r="N29" s="20">
        <f t="shared" ref="N29:N63" si="0">+K29-L29-M29</f>
        <v>0.32750000000000001</v>
      </c>
    </row>
    <row r="30" spans="1:18" x14ac:dyDescent="0.2">
      <c r="A30" s="1">
        <v>42430</v>
      </c>
      <c r="B30" s="116">
        <v>0</v>
      </c>
      <c r="C30" s="116">
        <v>0.98</v>
      </c>
      <c r="D30" s="116">
        <v>0.48262877811999999</v>
      </c>
      <c r="E30" s="116">
        <v>0.28899999999999998</v>
      </c>
      <c r="F30" s="116">
        <v>0.25</v>
      </c>
      <c r="G30" s="116">
        <v>0.25</v>
      </c>
      <c r="H30" s="116">
        <v>2.2516287781199997</v>
      </c>
      <c r="I30" s="116"/>
      <c r="K30" s="116">
        <v>0.39400000000000002</v>
      </c>
      <c r="L30" s="116">
        <v>0.05</v>
      </c>
      <c r="M30" s="116">
        <v>0</v>
      </c>
      <c r="N30" s="20">
        <f t="shared" si="0"/>
        <v>0.34400000000000003</v>
      </c>
    </row>
    <row r="31" spans="1:18" x14ac:dyDescent="0.2">
      <c r="A31" s="1">
        <v>42461</v>
      </c>
      <c r="B31" s="116">
        <v>0</v>
      </c>
      <c r="C31" s="116">
        <v>0.97</v>
      </c>
      <c r="D31" s="116">
        <v>0.5</v>
      </c>
      <c r="E31" s="116">
        <v>0.24399999999999999</v>
      </c>
      <c r="F31" s="116">
        <v>0.48</v>
      </c>
      <c r="G31" s="116">
        <v>0.25</v>
      </c>
      <c r="H31" s="116">
        <v>2.444</v>
      </c>
      <c r="I31" s="116"/>
      <c r="K31" s="116">
        <v>0.374</v>
      </c>
      <c r="L31" s="116">
        <v>0</v>
      </c>
      <c r="M31" s="116">
        <v>0</v>
      </c>
      <c r="N31" s="20">
        <f t="shared" si="0"/>
        <v>0.374</v>
      </c>
    </row>
    <row r="32" spans="1:18" x14ac:dyDescent="0.2">
      <c r="A32" s="1">
        <v>42491</v>
      </c>
      <c r="B32" s="116">
        <v>0</v>
      </c>
      <c r="C32" s="116">
        <v>1.0149999999999999</v>
      </c>
      <c r="D32" s="116">
        <v>0.75020836544000002</v>
      </c>
      <c r="E32" s="116">
        <v>0.31900000000000001</v>
      </c>
      <c r="F32" s="116">
        <v>0.25</v>
      </c>
      <c r="G32" s="116">
        <v>0.25</v>
      </c>
      <c r="H32" s="116">
        <v>2.5842083654399999</v>
      </c>
      <c r="I32" s="116"/>
      <c r="K32" s="116">
        <v>1.089</v>
      </c>
      <c r="L32" s="116">
        <v>0.75</v>
      </c>
      <c r="M32" s="116">
        <v>5.0000000000000001E-3</v>
      </c>
      <c r="N32" s="20">
        <f t="shared" si="0"/>
        <v>0.33399999999999996</v>
      </c>
    </row>
    <row r="33" spans="1:14" x14ac:dyDescent="0.2">
      <c r="A33" s="1">
        <v>42522</v>
      </c>
      <c r="B33" s="116">
        <v>0</v>
      </c>
      <c r="C33" s="116">
        <v>0.96</v>
      </c>
      <c r="D33" s="116">
        <v>0.61901628178000001</v>
      </c>
      <c r="E33" s="116">
        <v>0.21</v>
      </c>
      <c r="F33" s="116">
        <v>0.25</v>
      </c>
      <c r="G33" s="116">
        <v>0.25</v>
      </c>
      <c r="H33" s="116">
        <v>2.2890162817799999</v>
      </c>
      <c r="I33" s="116"/>
      <c r="K33" s="116">
        <v>0.79400000000000004</v>
      </c>
      <c r="L33" s="116">
        <v>0.4</v>
      </c>
      <c r="M33" s="116">
        <v>0.05</v>
      </c>
      <c r="N33" s="20">
        <f t="shared" si="0"/>
        <v>0.34400000000000003</v>
      </c>
    </row>
    <row r="34" spans="1:14" x14ac:dyDescent="0.2">
      <c r="A34" s="1">
        <v>42552</v>
      </c>
      <c r="B34" s="116">
        <v>0</v>
      </c>
      <c r="C34" s="116">
        <v>0.99</v>
      </c>
      <c r="D34" s="116">
        <v>0.71783611896999999</v>
      </c>
      <c r="E34" s="116">
        <v>0.11</v>
      </c>
      <c r="F34" s="116">
        <v>0.25</v>
      </c>
      <c r="G34" s="116">
        <v>0.25</v>
      </c>
      <c r="H34" s="116">
        <v>2.3178361189699999</v>
      </c>
      <c r="I34" s="116"/>
      <c r="K34" s="116">
        <v>0.45500000000000002</v>
      </c>
      <c r="L34" s="116">
        <v>0.05</v>
      </c>
      <c r="M34" s="116">
        <v>7.0000000000000007E-2</v>
      </c>
      <c r="N34" s="20">
        <f t="shared" si="0"/>
        <v>0.33500000000000002</v>
      </c>
    </row>
    <row r="35" spans="1:14" x14ac:dyDescent="0.2">
      <c r="A35" s="1">
        <v>42583</v>
      </c>
      <c r="B35" s="116">
        <v>0</v>
      </c>
      <c r="C35" s="116">
        <v>1.05</v>
      </c>
      <c r="D35" s="116">
        <v>0.67666775777999999</v>
      </c>
      <c r="E35" s="116">
        <v>0.18</v>
      </c>
      <c r="F35" s="116">
        <v>0.26</v>
      </c>
      <c r="G35" s="116">
        <v>0.25</v>
      </c>
      <c r="H35" s="116">
        <v>2.41666775778</v>
      </c>
      <c r="I35" s="116"/>
      <c r="K35" s="116">
        <v>0.35713632258</v>
      </c>
      <c r="L35" s="116">
        <v>0</v>
      </c>
      <c r="M35" s="116">
        <v>2.8200838709999999E-2</v>
      </c>
      <c r="N35" s="20">
        <f t="shared" si="0"/>
        <v>0.32893548386999999</v>
      </c>
    </row>
    <row r="36" spans="1:14" x14ac:dyDescent="0.2">
      <c r="A36" s="1">
        <v>42614</v>
      </c>
      <c r="B36" s="116">
        <v>0</v>
      </c>
      <c r="C36" s="116">
        <v>0.99</v>
      </c>
      <c r="D36" s="116">
        <v>0.64551108020000003</v>
      </c>
      <c r="E36" s="116">
        <v>0.158</v>
      </c>
      <c r="F36" s="116">
        <v>0.25</v>
      </c>
      <c r="G36" s="116">
        <v>0.25</v>
      </c>
      <c r="H36" s="116">
        <v>2.2935110802000001</v>
      </c>
      <c r="I36" s="116"/>
      <c r="K36" s="116">
        <v>0.437</v>
      </c>
      <c r="L36" s="116">
        <v>0</v>
      </c>
      <c r="M36" s="116">
        <v>0</v>
      </c>
      <c r="N36" s="20">
        <f t="shared" si="0"/>
        <v>0.437</v>
      </c>
    </row>
    <row r="37" spans="1:14" x14ac:dyDescent="0.2">
      <c r="A37" s="1">
        <v>42644</v>
      </c>
      <c r="B37" s="116">
        <v>0</v>
      </c>
      <c r="C37" s="116">
        <v>0.75</v>
      </c>
      <c r="D37" s="116">
        <v>0.59936596939999998</v>
      </c>
      <c r="E37" s="116">
        <v>0.13800000000000001</v>
      </c>
      <c r="F37" s="116">
        <v>0.25</v>
      </c>
      <c r="G37" s="116">
        <v>0.25</v>
      </c>
      <c r="H37" s="116">
        <v>1.9873659693999999</v>
      </c>
      <c r="I37" s="116"/>
      <c r="K37" s="116">
        <v>0.32500000000000001</v>
      </c>
      <c r="L37" s="116">
        <v>0</v>
      </c>
      <c r="M37" s="116">
        <v>0</v>
      </c>
      <c r="N37" s="20">
        <f t="shared" si="0"/>
        <v>0.32500000000000001</v>
      </c>
    </row>
    <row r="38" spans="1:14" x14ac:dyDescent="0.2">
      <c r="A38" s="1">
        <v>42675</v>
      </c>
      <c r="B38" s="116">
        <v>0</v>
      </c>
      <c r="C38" s="116">
        <v>0.71499999999999997</v>
      </c>
      <c r="D38" s="116">
        <v>0.56323230970000004</v>
      </c>
      <c r="E38" s="116">
        <v>0.13</v>
      </c>
      <c r="F38" s="116">
        <v>0.25</v>
      </c>
      <c r="G38" s="116">
        <v>0.25</v>
      </c>
      <c r="H38" s="116">
        <v>1.9082323096999998</v>
      </c>
      <c r="I38" s="116"/>
      <c r="K38" s="116">
        <v>0.375</v>
      </c>
      <c r="L38" s="116">
        <v>0</v>
      </c>
      <c r="M38" s="116">
        <v>0</v>
      </c>
      <c r="N38" s="20">
        <f t="shared" si="0"/>
        <v>0.375</v>
      </c>
    </row>
    <row r="39" spans="1:14" x14ac:dyDescent="0.2">
      <c r="A39" s="1">
        <v>42705</v>
      </c>
      <c r="B39" s="116">
        <v>0</v>
      </c>
      <c r="C39" s="116">
        <v>0.69</v>
      </c>
      <c r="D39" s="116">
        <v>0.57710998661000001</v>
      </c>
      <c r="E39" s="116">
        <v>0.13</v>
      </c>
      <c r="F39" s="116">
        <v>0.25</v>
      </c>
      <c r="G39" s="116">
        <v>0.25</v>
      </c>
      <c r="H39" s="116">
        <v>1.8971099866099999</v>
      </c>
      <c r="I39" s="116"/>
      <c r="K39" s="116">
        <v>0.33500000000000002</v>
      </c>
      <c r="L39" s="116">
        <v>0</v>
      </c>
      <c r="M39" s="116">
        <v>0</v>
      </c>
      <c r="N39" s="20">
        <f t="shared" si="0"/>
        <v>0.33500000000000002</v>
      </c>
    </row>
    <row r="40" spans="1:14" x14ac:dyDescent="0.2">
      <c r="A40" s="1">
        <v>42736</v>
      </c>
      <c r="B40" s="116">
        <v>0</v>
      </c>
      <c r="C40" s="116">
        <v>0.622</v>
      </c>
      <c r="D40" s="116">
        <v>0.55275446702999997</v>
      </c>
      <c r="E40" s="116">
        <v>0.13</v>
      </c>
      <c r="F40" s="116">
        <v>0.25</v>
      </c>
      <c r="G40" s="116">
        <v>0.25</v>
      </c>
      <c r="H40" s="116">
        <v>1.80475446703</v>
      </c>
      <c r="I40" s="116"/>
      <c r="K40" s="116">
        <v>0.43887096774000001</v>
      </c>
      <c r="L40" s="116">
        <v>0</v>
      </c>
      <c r="M40" s="116">
        <v>0</v>
      </c>
      <c r="N40" s="20">
        <f t="shared" si="0"/>
        <v>0.43887096774000001</v>
      </c>
    </row>
    <row r="41" spans="1:14" x14ac:dyDescent="0.2">
      <c r="A41" s="1">
        <v>42767</v>
      </c>
      <c r="B41" s="116">
        <v>0</v>
      </c>
      <c r="C41" s="116">
        <v>0.61</v>
      </c>
      <c r="D41" s="116">
        <v>0.51132692235999999</v>
      </c>
      <c r="E41" s="116">
        <v>0.16</v>
      </c>
      <c r="F41" s="116">
        <v>0.25</v>
      </c>
      <c r="G41" s="116">
        <v>0.25</v>
      </c>
      <c r="H41" s="116">
        <v>1.7813269223599999</v>
      </c>
      <c r="I41" s="116"/>
      <c r="K41" s="116">
        <v>0.33714285713999997</v>
      </c>
      <c r="L41" s="116">
        <v>0</v>
      </c>
      <c r="M41" s="116">
        <v>0</v>
      </c>
      <c r="N41" s="20">
        <f t="shared" si="0"/>
        <v>0.33714285713999997</v>
      </c>
    </row>
    <row r="42" spans="1:14" x14ac:dyDescent="0.2">
      <c r="A42" s="1">
        <v>42795</v>
      </c>
      <c r="B42" s="116">
        <v>0</v>
      </c>
      <c r="C42" s="116">
        <v>0.71</v>
      </c>
      <c r="D42" s="116">
        <v>0.40491365314</v>
      </c>
      <c r="E42" s="116">
        <v>0.223</v>
      </c>
      <c r="F42" s="116">
        <v>0.25</v>
      </c>
      <c r="G42" s="116">
        <v>0.25</v>
      </c>
      <c r="H42" s="116">
        <v>1.83791365314</v>
      </c>
      <c r="I42" s="116"/>
      <c r="K42" s="116">
        <v>0.50700000000000001</v>
      </c>
      <c r="L42" s="116">
        <v>0.192</v>
      </c>
      <c r="M42" s="116">
        <v>0</v>
      </c>
      <c r="N42" s="20">
        <f t="shared" si="0"/>
        <v>0.315</v>
      </c>
    </row>
    <row r="43" spans="1:14" x14ac:dyDescent="0.2">
      <c r="A43" s="1">
        <v>42826</v>
      </c>
      <c r="B43" s="116">
        <v>0</v>
      </c>
      <c r="C43" s="116">
        <v>0.76500000000000001</v>
      </c>
      <c r="D43" s="116">
        <v>0.36951451661000001</v>
      </c>
      <c r="E43" s="116">
        <v>0.26</v>
      </c>
      <c r="F43" s="116">
        <v>0.25</v>
      </c>
      <c r="G43" s="116">
        <v>0.25</v>
      </c>
      <c r="H43" s="116">
        <v>1.8945145166099999</v>
      </c>
      <c r="I43" s="116"/>
      <c r="K43" s="116">
        <v>0.75133333332999996</v>
      </c>
      <c r="L43" s="116">
        <v>0.42499999999999999</v>
      </c>
      <c r="M43" s="116">
        <v>0</v>
      </c>
      <c r="N43" s="20">
        <f t="shared" si="0"/>
        <v>0.32633333332999998</v>
      </c>
    </row>
    <row r="44" spans="1:14" x14ac:dyDescent="0.2">
      <c r="A44" s="1">
        <v>42856</v>
      </c>
      <c r="B44" s="116">
        <v>0</v>
      </c>
      <c r="C44" s="116">
        <v>0.52</v>
      </c>
      <c r="D44" s="116">
        <v>0.36012937144000001</v>
      </c>
      <c r="E44" s="116">
        <v>0.16</v>
      </c>
      <c r="F44" s="116">
        <v>0.25</v>
      </c>
      <c r="G44" s="116">
        <v>0.25</v>
      </c>
      <c r="H44" s="116">
        <v>1.54012937144</v>
      </c>
      <c r="I44" s="116"/>
      <c r="K44" s="116">
        <v>0.68</v>
      </c>
      <c r="L44" s="116">
        <v>0.36499999999999999</v>
      </c>
      <c r="M44" s="116">
        <v>0</v>
      </c>
      <c r="N44" s="20">
        <f t="shared" si="0"/>
        <v>0.31500000000000006</v>
      </c>
    </row>
    <row r="45" spans="1:14" x14ac:dyDescent="0.2">
      <c r="A45" s="1">
        <v>42887</v>
      </c>
      <c r="B45" s="116">
        <v>0</v>
      </c>
      <c r="C45" s="116">
        <v>0.45</v>
      </c>
      <c r="D45" s="116">
        <v>0.28975807773000001</v>
      </c>
      <c r="E45" s="116">
        <v>0.13</v>
      </c>
      <c r="F45" s="116">
        <v>0.25</v>
      </c>
      <c r="G45" s="116">
        <v>0.25</v>
      </c>
      <c r="H45" s="116">
        <v>1.36975807773</v>
      </c>
      <c r="I45" s="116"/>
      <c r="K45" s="116">
        <v>0.60333333333000005</v>
      </c>
      <c r="L45" s="116">
        <v>0.29499999999999998</v>
      </c>
      <c r="M45" s="116">
        <v>0</v>
      </c>
      <c r="N45" s="20">
        <f t="shared" si="0"/>
        <v>0.30833333333000007</v>
      </c>
    </row>
    <row r="46" spans="1:14" x14ac:dyDescent="0.2">
      <c r="A46" s="1">
        <v>42917</v>
      </c>
      <c r="B46" s="116">
        <v>0</v>
      </c>
      <c r="C46" s="116">
        <v>0.29499999999999998</v>
      </c>
      <c r="D46" s="116">
        <v>0.25340049695</v>
      </c>
      <c r="E46" s="116">
        <v>0.1</v>
      </c>
      <c r="F46" s="116">
        <v>0.25</v>
      </c>
      <c r="G46" s="116">
        <v>0.25</v>
      </c>
      <c r="H46" s="116">
        <v>1.1484004969499999</v>
      </c>
      <c r="I46" s="116"/>
      <c r="K46" s="116">
        <v>0.54241935484000003</v>
      </c>
      <c r="L46" s="116">
        <v>0.22</v>
      </c>
      <c r="M46" s="116">
        <v>0</v>
      </c>
      <c r="N46" s="20">
        <f t="shared" si="0"/>
        <v>0.32241935484000006</v>
      </c>
    </row>
    <row r="47" spans="1:14" x14ac:dyDescent="0.2">
      <c r="A47" s="1">
        <v>42948</v>
      </c>
      <c r="B47" s="116">
        <v>0</v>
      </c>
      <c r="C47" s="116">
        <v>0.41</v>
      </c>
      <c r="D47" s="116">
        <v>0.22705649198</v>
      </c>
      <c r="E47" s="116">
        <v>0.1</v>
      </c>
      <c r="F47" s="116">
        <v>0.25</v>
      </c>
      <c r="G47" s="116">
        <v>0.25</v>
      </c>
      <c r="H47" s="116">
        <v>1.2370564919799998</v>
      </c>
      <c r="I47" s="116"/>
      <c r="K47" s="116">
        <v>0.71399999999999997</v>
      </c>
      <c r="L47" s="116">
        <v>0.13</v>
      </c>
      <c r="M47" s="116">
        <v>0.27700000000000002</v>
      </c>
      <c r="N47" s="20">
        <f t="shared" si="0"/>
        <v>0.30699999999999994</v>
      </c>
    </row>
    <row r="48" spans="1:14" x14ac:dyDescent="0.2">
      <c r="A48" s="1">
        <v>42979</v>
      </c>
      <c r="B48" s="116">
        <v>0</v>
      </c>
      <c r="C48" s="116">
        <v>0.375</v>
      </c>
      <c r="D48" s="116">
        <v>0.2</v>
      </c>
      <c r="E48" s="116">
        <v>0.05</v>
      </c>
      <c r="F48" s="116">
        <v>0.25</v>
      </c>
      <c r="G48" s="116">
        <v>0.25</v>
      </c>
      <c r="H48" s="116">
        <v>1.125</v>
      </c>
      <c r="I48" s="116"/>
      <c r="K48" s="116">
        <v>0.63300000000000001</v>
      </c>
      <c r="L48" s="116">
        <v>0.17499999999999999</v>
      </c>
      <c r="M48" s="116">
        <v>1.6E-2</v>
      </c>
      <c r="N48" s="20">
        <f t="shared" si="0"/>
        <v>0.442</v>
      </c>
    </row>
    <row r="49" spans="1:14" x14ac:dyDescent="0.2">
      <c r="A49" s="1">
        <v>43009</v>
      </c>
      <c r="B49" s="116">
        <v>0</v>
      </c>
      <c r="C49" s="116">
        <v>0.34</v>
      </c>
      <c r="D49" s="116">
        <v>0.20499999999999999</v>
      </c>
      <c r="E49" s="116">
        <v>0.18</v>
      </c>
      <c r="F49" s="116">
        <v>0.25</v>
      </c>
      <c r="G49" s="116">
        <v>0.25</v>
      </c>
      <c r="H49" s="116">
        <v>1.2250000000000001</v>
      </c>
      <c r="I49" s="116"/>
      <c r="K49" s="116">
        <v>0.61632258065000001</v>
      </c>
      <c r="L49" s="116">
        <v>0</v>
      </c>
      <c r="M49" s="116">
        <v>0.27100000000000002</v>
      </c>
      <c r="N49" s="20">
        <f t="shared" si="0"/>
        <v>0.34532258064999999</v>
      </c>
    </row>
    <row r="50" spans="1:14" x14ac:dyDescent="0.2">
      <c r="A50" s="1">
        <v>43040</v>
      </c>
      <c r="B50" s="116">
        <v>0</v>
      </c>
      <c r="C50" s="116">
        <v>0.32</v>
      </c>
      <c r="D50" s="116">
        <v>0.16500000000000001</v>
      </c>
      <c r="E50" s="116">
        <v>0.22</v>
      </c>
      <c r="F50" s="116">
        <v>0.25</v>
      </c>
      <c r="G50" s="116">
        <v>0.25</v>
      </c>
      <c r="H50" s="116">
        <v>1.2050000000000001</v>
      </c>
      <c r="I50" s="116"/>
      <c r="K50" s="116">
        <v>0.35499999999999998</v>
      </c>
      <c r="L50" s="116">
        <v>0</v>
      </c>
      <c r="M50" s="116">
        <v>0</v>
      </c>
      <c r="N50" s="20">
        <f t="shared" si="0"/>
        <v>0.35499999999999998</v>
      </c>
    </row>
    <row r="51" spans="1:14" x14ac:dyDescent="0.2">
      <c r="A51" s="1">
        <v>43070</v>
      </c>
      <c r="B51" s="116">
        <v>0</v>
      </c>
      <c r="C51" s="116">
        <v>0.38</v>
      </c>
      <c r="D51" s="116">
        <v>0.14000000000000001</v>
      </c>
      <c r="E51" s="116">
        <v>0.17</v>
      </c>
      <c r="F51" s="116">
        <v>0.25</v>
      </c>
      <c r="G51" s="116">
        <v>0.25</v>
      </c>
      <c r="H51" s="116">
        <v>1.19</v>
      </c>
      <c r="I51" s="116"/>
      <c r="K51" s="116">
        <v>0.64798387096999999</v>
      </c>
      <c r="L51" s="116">
        <v>0</v>
      </c>
      <c r="M51" s="116">
        <v>0.03</v>
      </c>
      <c r="N51" s="20">
        <f t="shared" si="0"/>
        <v>0.61798387096999996</v>
      </c>
    </row>
    <row r="52" spans="1:14" x14ac:dyDescent="0.2">
      <c r="A52" s="1">
        <v>43101</v>
      </c>
      <c r="B52" s="116">
        <v>0</v>
      </c>
      <c r="C52" s="116">
        <v>0.28499999999999998</v>
      </c>
      <c r="D52" s="116">
        <v>0.14000000000000001</v>
      </c>
      <c r="E52" s="116">
        <v>0.23</v>
      </c>
      <c r="F52" s="116">
        <v>0.25</v>
      </c>
      <c r="G52" s="116">
        <v>0.25</v>
      </c>
      <c r="H52" s="116">
        <v>1.155</v>
      </c>
      <c r="I52" s="116"/>
      <c r="K52" s="116">
        <v>0.44577419354999998</v>
      </c>
      <c r="L52" s="116">
        <v>0.1</v>
      </c>
      <c r="M52" s="116">
        <v>4.9000000000000002E-2</v>
      </c>
      <c r="N52" s="20">
        <f t="shared" si="0"/>
        <v>0.29677419354999995</v>
      </c>
    </row>
    <row r="53" spans="1:14" x14ac:dyDescent="0.2">
      <c r="A53" s="1">
        <v>43132</v>
      </c>
      <c r="B53" s="116">
        <v>0</v>
      </c>
      <c r="C53" s="116">
        <v>0.31</v>
      </c>
      <c r="D53" s="116">
        <v>0.14000000000000001</v>
      </c>
      <c r="E53" s="116">
        <v>0.28000000000000003</v>
      </c>
      <c r="F53" s="116">
        <v>0.25</v>
      </c>
      <c r="G53" s="116">
        <v>0.25</v>
      </c>
      <c r="H53" s="116">
        <v>1.23</v>
      </c>
      <c r="I53" s="116"/>
      <c r="K53" s="116">
        <v>0.55012499999999998</v>
      </c>
      <c r="L53" s="116">
        <v>0.17</v>
      </c>
      <c r="M53" s="116">
        <v>4.9000000000000002E-2</v>
      </c>
      <c r="N53" s="20">
        <f t="shared" si="0"/>
        <v>0.33112499999999995</v>
      </c>
    </row>
    <row r="54" spans="1:14" x14ac:dyDescent="0.2">
      <c r="A54" s="1">
        <v>43160</v>
      </c>
      <c r="B54" s="116">
        <v>0</v>
      </c>
      <c r="C54" s="116">
        <v>0.315</v>
      </c>
      <c r="D54" s="116">
        <v>0.17</v>
      </c>
      <c r="E54" s="116">
        <v>0.25</v>
      </c>
      <c r="F54" s="116">
        <v>0.25</v>
      </c>
      <c r="G54" s="116">
        <v>0.25</v>
      </c>
      <c r="H54" s="116">
        <v>1.2349999999999999</v>
      </c>
      <c r="I54" s="116"/>
      <c r="K54" s="116">
        <v>0.58350000000000002</v>
      </c>
      <c r="L54" s="116">
        <v>0.249</v>
      </c>
      <c r="M54" s="116">
        <v>4.9000000000000002E-2</v>
      </c>
      <c r="N54" s="20">
        <f t="shared" si="0"/>
        <v>0.28550000000000003</v>
      </c>
    </row>
    <row r="55" spans="1:14" x14ac:dyDescent="0.2">
      <c r="A55" s="1">
        <v>43191</v>
      </c>
      <c r="B55" s="116">
        <v>0</v>
      </c>
      <c r="C55" s="116">
        <v>0.29499999999999998</v>
      </c>
      <c r="D55" s="116">
        <v>0.17</v>
      </c>
      <c r="E55" s="116">
        <v>0.27</v>
      </c>
      <c r="F55" s="116">
        <v>0.25</v>
      </c>
      <c r="G55" s="116">
        <v>0.25</v>
      </c>
      <c r="H55" s="116">
        <v>1.2349999999999999</v>
      </c>
      <c r="I55" s="116"/>
      <c r="K55" s="116">
        <v>0.40150000000000002</v>
      </c>
      <c r="L55" s="116">
        <v>0</v>
      </c>
      <c r="M55" s="116">
        <v>0.13600000000000001</v>
      </c>
      <c r="N55" s="20">
        <f t="shared" si="0"/>
        <v>0.26550000000000001</v>
      </c>
    </row>
    <row r="56" spans="1:14" x14ac:dyDescent="0.2">
      <c r="A56" s="1">
        <v>43221</v>
      </c>
      <c r="B56" s="116">
        <v>0</v>
      </c>
      <c r="C56" s="116">
        <v>0.31</v>
      </c>
      <c r="D56" s="116">
        <v>0.35</v>
      </c>
      <c r="E56" s="116">
        <v>0.23</v>
      </c>
      <c r="F56" s="116">
        <v>0.25</v>
      </c>
      <c r="G56" s="116">
        <v>0.25</v>
      </c>
      <c r="H56" s="116">
        <v>1.39</v>
      </c>
      <c r="I56" s="116"/>
      <c r="K56" s="116">
        <v>0.3705</v>
      </c>
      <c r="L56" s="116">
        <v>0</v>
      </c>
      <c r="M56" s="116">
        <v>0.115</v>
      </c>
      <c r="N56" s="20">
        <f t="shared" si="0"/>
        <v>0.2555</v>
      </c>
    </row>
    <row r="57" spans="1:14" x14ac:dyDescent="0.2">
      <c r="A57" s="1">
        <v>43252</v>
      </c>
      <c r="B57" s="116">
        <v>0.02</v>
      </c>
      <c r="C57" s="116">
        <v>0.55000000000000004</v>
      </c>
      <c r="D57" s="116">
        <v>0.42</v>
      </c>
      <c r="E57" s="116">
        <v>0.18</v>
      </c>
      <c r="F57" s="116">
        <v>0.25</v>
      </c>
      <c r="G57" s="116">
        <v>0.25</v>
      </c>
      <c r="H57" s="116">
        <v>1.67</v>
      </c>
      <c r="I57" s="116"/>
      <c r="K57" s="116">
        <v>0.4365</v>
      </c>
      <c r="L57" s="116">
        <v>0.11700000000000001</v>
      </c>
      <c r="M57" s="116">
        <v>6.4000000000000001E-2</v>
      </c>
      <c r="N57" s="20">
        <f t="shared" si="0"/>
        <v>0.2555</v>
      </c>
    </row>
    <row r="58" spans="1:14" x14ac:dyDescent="0.2">
      <c r="A58" s="1">
        <v>43282</v>
      </c>
      <c r="B58" s="116">
        <v>7.8E-2</v>
      </c>
      <c r="C58" s="116">
        <v>0.63</v>
      </c>
      <c r="D58" s="116">
        <v>0.37</v>
      </c>
      <c r="E58" s="116">
        <v>0.17</v>
      </c>
      <c r="F58" s="116">
        <v>0.25</v>
      </c>
      <c r="G58" s="116">
        <v>0.25</v>
      </c>
      <c r="H58" s="116">
        <v>1.7479999999999998</v>
      </c>
      <c r="I58" s="116"/>
      <c r="K58" s="116">
        <v>0.69048387096999997</v>
      </c>
      <c r="L58" s="116">
        <v>0.42499999999999999</v>
      </c>
      <c r="M58" s="116">
        <v>0</v>
      </c>
      <c r="N58" s="20">
        <f t="shared" si="0"/>
        <v>0.26548387096999998</v>
      </c>
    </row>
    <row r="59" spans="1:14" x14ac:dyDescent="0.2">
      <c r="A59" s="1">
        <v>43313</v>
      </c>
      <c r="B59" s="116">
        <v>0.28000000000000003</v>
      </c>
      <c r="C59" s="116">
        <v>0.31</v>
      </c>
      <c r="D59" s="116">
        <v>0.3</v>
      </c>
      <c r="E59" s="116">
        <v>0.14000000000000001</v>
      </c>
      <c r="F59" s="116">
        <v>0.25</v>
      </c>
      <c r="G59" s="116">
        <v>0.25</v>
      </c>
      <c r="H59" s="116">
        <v>1.5300000000000002</v>
      </c>
      <c r="I59" s="116"/>
      <c r="K59" s="116">
        <v>0.69794354838999995</v>
      </c>
      <c r="L59" s="116">
        <v>0.42499999999999999</v>
      </c>
      <c r="M59" s="116">
        <v>1.2E-2</v>
      </c>
      <c r="N59" s="20">
        <f t="shared" si="0"/>
        <v>0.26094354838999995</v>
      </c>
    </row>
    <row r="60" spans="1:14" x14ac:dyDescent="0.2">
      <c r="A60" s="1">
        <v>43344</v>
      </c>
      <c r="B60" s="116">
        <v>0.4</v>
      </c>
      <c r="C60" s="116">
        <v>0.22</v>
      </c>
      <c r="D60" s="116">
        <v>0.2</v>
      </c>
      <c r="E60" s="116">
        <v>0.14000000000000001</v>
      </c>
      <c r="F60" s="116">
        <v>0.25</v>
      </c>
      <c r="G60" s="116">
        <v>0.25</v>
      </c>
      <c r="H60" s="116">
        <v>1.46</v>
      </c>
      <c r="I60" s="116"/>
      <c r="K60" s="116">
        <v>0.38400000000000001</v>
      </c>
      <c r="L60" s="116">
        <v>7.0000000000000007E-2</v>
      </c>
      <c r="M60" s="116">
        <v>0.03</v>
      </c>
      <c r="N60" s="20">
        <f t="shared" si="0"/>
        <v>0.28400000000000003</v>
      </c>
    </row>
    <row r="61" spans="1:14" x14ac:dyDescent="0.2">
      <c r="A61" s="1">
        <v>43374</v>
      </c>
      <c r="B61" s="116" t="e">
        <v>#N/A</v>
      </c>
      <c r="C61" s="116" t="e">
        <v>#N/A</v>
      </c>
      <c r="D61" s="116" t="e">
        <v>#N/A</v>
      </c>
      <c r="E61" s="116" t="e">
        <v>#N/A</v>
      </c>
      <c r="F61" s="116" t="e">
        <v>#N/A</v>
      </c>
      <c r="G61" s="116" t="e">
        <v>#N/A</v>
      </c>
      <c r="H61" s="116" t="e">
        <v>#N/A</v>
      </c>
      <c r="I61" s="116"/>
      <c r="K61" s="116" t="e">
        <v>#N/A</v>
      </c>
      <c r="L61" s="116" t="e">
        <v>#N/A</v>
      </c>
      <c r="M61" s="116" t="e">
        <v>#N/A</v>
      </c>
      <c r="N61" s="20" t="e">
        <f t="shared" si="0"/>
        <v>#N/A</v>
      </c>
    </row>
    <row r="62" spans="1:14" x14ac:dyDescent="0.2">
      <c r="A62" s="1">
        <v>43405</v>
      </c>
      <c r="B62" s="116" t="e">
        <v>#N/A</v>
      </c>
      <c r="C62" s="116" t="e">
        <v>#N/A</v>
      </c>
      <c r="D62" s="116" t="e">
        <v>#N/A</v>
      </c>
      <c r="E62" s="116" t="e">
        <v>#N/A</v>
      </c>
      <c r="F62" s="116" t="e">
        <v>#N/A</v>
      </c>
      <c r="G62" s="116" t="e">
        <v>#N/A</v>
      </c>
      <c r="H62" s="116" t="e">
        <v>#N/A</v>
      </c>
      <c r="I62" s="116"/>
      <c r="K62" s="116" t="e">
        <v>#N/A</v>
      </c>
      <c r="L62" s="116" t="e">
        <v>#N/A</v>
      </c>
      <c r="M62" s="116" t="e">
        <v>#N/A</v>
      </c>
      <c r="N62" s="20" t="e">
        <f t="shared" si="0"/>
        <v>#N/A</v>
      </c>
    </row>
    <row r="63" spans="1:14" x14ac:dyDescent="0.2">
      <c r="A63" s="65">
        <v>43435</v>
      </c>
      <c r="B63" s="116" t="e">
        <v>#N/A</v>
      </c>
      <c r="C63" s="116" t="e">
        <v>#N/A</v>
      </c>
      <c r="D63" s="116" t="e">
        <v>#N/A</v>
      </c>
      <c r="E63" s="116" t="e">
        <v>#N/A</v>
      </c>
      <c r="F63" s="116" t="e">
        <v>#N/A</v>
      </c>
      <c r="G63" s="116" t="e">
        <v>#N/A</v>
      </c>
      <c r="H63" s="117" t="e">
        <v>#N/A</v>
      </c>
      <c r="I63" s="116"/>
      <c r="K63" s="116" t="e">
        <v>#N/A</v>
      </c>
      <c r="L63" s="116" t="e">
        <v>#N/A</v>
      </c>
      <c r="M63" s="116" t="e">
        <v>#N/A</v>
      </c>
      <c r="N63" s="20" t="e">
        <f t="shared" si="0"/>
        <v>#N/A</v>
      </c>
    </row>
    <row r="64" spans="1:14" x14ac:dyDescent="0.2">
      <c r="A64" s="370" t="s">
        <v>549</v>
      </c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H63">
    <cfRule type="expression" dxfId="97" priority="11">
      <formula>ISNA(B28)</formula>
    </cfRule>
  </conditionalFormatting>
  <conditionalFormatting sqref="I28">
    <cfRule type="expression" dxfId="96" priority="4">
      <formula>ISNA(I28)</formula>
    </cfRule>
  </conditionalFormatting>
  <conditionalFormatting sqref="I29:I63">
    <cfRule type="expression" dxfId="95" priority="3">
      <formula>ISNA(I29)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4.140625" style="133" customWidth="1"/>
    <col min="18" max="18" width="13.5703125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  <c r="N2" s="495"/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11" t="s">
        <v>346</v>
      </c>
      <c r="R6" s="216" t="s">
        <v>345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11" t="s">
        <v>348</v>
      </c>
      <c r="R7" s="216" t="s">
        <v>347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11"/>
      <c r="R8" s="216"/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214" t="s">
        <v>376</v>
      </c>
      <c r="R9" s="218" t="s">
        <v>319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26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26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26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26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26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26" x14ac:dyDescent="0.25">
      <c r="A24"/>
      <c r="B24"/>
      <c r="C24" s="575" t="s">
        <v>42</v>
      </c>
      <c r="D24" s="575"/>
      <c r="E24" s="575"/>
      <c r="F24" s="575"/>
      <c r="G24" s="575"/>
      <c r="H24" s="32"/>
      <c r="I24" s="575" t="s">
        <v>43</v>
      </c>
      <c r="J24" s="575"/>
      <c r="K24" s="575"/>
      <c r="L24" s="575"/>
    </row>
    <row r="25" spans="1:26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26" x14ac:dyDescent="0.25">
      <c r="A26"/>
      <c r="B26" s="311" t="s">
        <v>346</v>
      </c>
      <c r="C26" s="154">
        <v>46.370769852999999</v>
      </c>
      <c r="D26" s="85">
        <v>46.814971653000001</v>
      </c>
      <c r="E26" s="85">
        <v>47.230511581000002</v>
      </c>
      <c r="F26" s="85">
        <v>47.576173142000002</v>
      </c>
      <c r="G26" s="85">
        <v>47.936857476</v>
      </c>
      <c r="H26" s="24" t="s">
        <v>14</v>
      </c>
      <c r="I26" s="20">
        <f t="shared" ref="I26:L27" si="0">D26-C26</f>
        <v>0.44420180000000187</v>
      </c>
      <c r="J26" s="20">
        <f t="shared" si="0"/>
        <v>0.41553992800000117</v>
      </c>
      <c r="K26" s="20">
        <f t="shared" si="0"/>
        <v>0.34566156100000001</v>
      </c>
      <c r="L26" s="20">
        <f t="shared" si="0"/>
        <v>0.36068433399999833</v>
      </c>
    </row>
    <row r="27" spans="1:26" x14ac:dyDescent="0.25">
      <c r="A27" s="135"/>
      <c r="B27" s="311" t="s">
        <v>348</v>
      </c>
      <c r="C27" s="85">
        <v>49.073676771999999</v>
      </c>
      <c r="D27" s="85">
        <v>50.161662489999998</v>
      </c>
      <c r="E27" s="85">
        <v>51.322755364999999</v>
      </c>
      <c r="F27" s="85">
        <v>52.495674977999997</v>
      </c>
      <c r="G27" s="85">
        <v>53.626204543999997</v>
      </c>
      <c r="H27" s="24" t="s">
        <v>114</v>
      </c>
      <c r="I27" s="20">
        <f t="shared" si="0"/>
        <v>1.0879857179999988</v>
      </c>
      <c r="J27" s="20">
        <f t="shared" si="0"/>
        <v>1.1610928750000014</v>
      </c>
      <c r="K27" s="20">
        <f t="shared" si="0"/>
        <v>1.1729196129999977</v>
      </c>
      <c r="L27" s="20">
        <f t="shared" si="0"/>
        <v>1.1305295659999999</v>
      </c>
    </row>
    <row r="28" spans="1:26" s="135" customFormat="1" x14ac:dyDescent="0.25">
      <c r="B28" s="559" t="s">
        <v>376</v>
      </c>
      <c r="C28" s="365">
        <v>95.444446624999998</v>
      </c>
      <c r="D28" s="365">
        <v>96.976634144000002</v>
      </c>
      <c r="E28" s="365">
        <v>98.553266945999994</v>
      </c>
      <c r="F28" s="365">
        <v>100.07184812</v>
      </c>
      <c r="G28" s="365">
        <v>101.56306202</v>
      </c>
      <c r="H28"/>
      <c r="I28" s="366">
        <f>+D28-C28</f>
        <v>1.5321875190000043</v>
      </c>
      <c r="J28" s="366">
        <f t="shared" ref="J28:L28" si="1">+E28-D28</f>
        <v>1.5766328019999918</v>
      </c>
      <c r="K28" s="366">
        <f t="shared" si="1"/>
        <v>1.5185811740000048</v>
      </c>
      <c r="L28" s="366">
        <f t="shared" si="1"/>
        <v>1.4912139000000053</v>
      </c>
      <c r="M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:26" s="135" customFormat="1" x14ac:dyDescent="0.25">
      <c r="B29" s="370" t="s">
        <v>549</v>
      </c>
      <c r="C29"/>
      <c r="D29" s="10"/>
      <c r="E29"/>
      <c r="F29"/>
      <c r="G29"/>
      <c r="H29"/>
      <c r="I29" s="558"/>
      <c r="J29" s="558"/>
      <c r="K29" s="558"/>
      <c r="L29" s="558"/>
      <c r="M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</row>
    <row r="30" spans="1:26" x14ac:dyDescent="0.25">
      <c r="B30" s="136"/>
      <c r="D30" s="142"/>
      <c r="F30" s="142"/>
      <c r="G30" s="140"/>
    </row>
    <row r="31" spans="1:26" x14ac:dyDescent="0.25">
      <c r="C31" s="398" t="s">
        <v>488</v>
      </c>
      <c r="D31" s="398" t="s">
        <v>489</v>
      </c>
      <c r="E31" s="475" t="s">
        <v>241</v>
      </c>
      <c r="F31" s="475" t="s">
        <v>498</v>
      </c>
      <c r="G31" s="140"/>
    </row>
    <row r="32" spans="1:26" x14ac:dyDescent="0.25">
      <c r="A32">
        <f>+YEAR(B32)</f>
        <v>2016</v>
      </c>
      <c r="B32" s="131">
        <v>42370</v>
      </c>
      <c r="C32" s="476">
        <v>93.362959560999997</v>
      </c>
      <c r="D32" s="477" t="e">
        <v>#N/A</v>
      </c>
      <c r="F32" s="553">
        <v>93.362959560999997</v>
      </c>
      <c r="G32" s="140"/>
    </row>
    <row r="33" spans="1:7" x14ac:dyDescent="0.25">
      <c r="A33">
        <f t="shared" ref="A33:A79" si="2">+YEAR(B33)</f>
        <v>2016</v>
      </c>
      <c r="B33" s="131">
        <v>42401</v>
      </c>
      <c r="C33" s="476">
        <v>98.412139135999993</v>
      </c>
      <c r="D33" s="477" t="e">
        <v>#N/A</v>
      </c>
      <c r="E33" s="142">
        <f>AVERAGEIF($A$32:$A$79,A33,$F$32:$F$79)</f>
        <v>96.985286716000005</v>
      </c>
      <c r="F33" s="553">
        <v>98.412139135999993</v>
      </c>
      <c r="G33" s="140"/>
    </row>
    <row r="34" spans="1:7" x14ac:dyDescent="0.25">
      <c r="A34">
        <f t="shared" si="2"/>
        <v>2016</v>
      </c>
      <c r="B34" s="131">
        <v>42430</v>
      </c>
      <c r="C34" s="476">
        <v>97.230411531000001</v>
      </c>
      <c r="D34" s="477" t="e">
        <v>#N/A</v>
      </c>
      <c r="E34" s="142">
        <f t="shared" ref="E34:E42" si="3">AVERAGEIF($A$32:$A$79,A34,$F$32:$F$79)</f>
        <v>96.985286716000005</v>
      </c>
      <c r="F34" s="553">
        <v>97.230411531000001</v>
      </c>
      <c r="G34" s="140"/>
    </row>
    <row r="35" spans="1:7" x14ac:dyDescent="0.25">
      <c r="A35">
        <f t="shared" si="2"/>
        <v>2016</v>
      </c>
      <c r="B35" s="131">
        <v>42461</v>
      </c>
      <c r="C35" s="476">
        <v>96.363740542000002</v>
      </c>
      <c r="D35" s="477" t="e">
        <v>#N/A</v>
      </c>
      <c r="E35" s="142">
        <f t="shared" si="3"/>
        <v>96.985286716000005</v>
      </c>
      <c r="F35" s="553">
        <v>96.363740542000002</v>
      </c>
      <c r="G35" s="140"/>
    </row>
    <row r="36" spans="1:7" x14ac:dyDescent="0.25">
      <c r="A36">
        <f t="shared" si="2"/>
        <v>2016</v>
      </c>
      <c r="B36" s="131">
        <v>42491</v>
      </c>
      <c r="C36" s="476">
        <v>96.212355376999994</v>
      </c>
      <c r="D36" s="477" t="e">
        <v>#N/A</v>
      </c>
      <c r="E36" s="142">
        <f t="shared" si="3"/>
        <v>96.985286716000005</v>
      </c>
      <c r="F36" s="553">
        <v>96.212355376999994</v>
      </c>
      <c r="G36" s="140"/>
    </row>
    <row r="37" spans="1:7" x14ac:dyDescent="0.25">
      <c r="A37">
        <f t="shared" si="2"/>
        <v>2016</v>
      </c>
      <c r="B37" s="131">
        <v>42522</v>
      </c>
      <c r="C37" s="476">
        <v>97.086884205000004</v>
      </c>
      <c r="D37" s="477" t="e">
        <v>#N/A</v>
      </c>
      <c r="E37" s="142">
        <f t="shared" si="3"/>
        <v>96.985286716000005</v>
      </c>
      <c r="F37" s="553">
        <v>97.086884205000004</v>
      </c>
      <c r="G37" s="140"/>
    </row>
    <row r="38" spans="1:7" x14ac:dyDescent="0.25">
      <c r="A38">
        <f t="shared" si="2"/>
        <v>2016</v>
      </c>
      <c r="B38" s="131">
        <v>42552</v>
      </c>
      <c r="C38" s="476">
        <v>96.164739385000004</v>
      </c>
      <c r="D38" s="477" t="e">
        <v>#N/A</v>
      </c>
      <c r="E38" s="142">
        <f t="shared" si="3"/>
        <v>96.985286716000005</v>
      </c>
      <c r="F38" s="553">
        <v>96.164739385000004</v>
      </c>
      <c r="G38" s="140"/>
    </row>
    <row r="39" spans="1:7" x14ac:dyDescent="0.25">
      <c r="A39">
        <f t="shared" si="2"/>
        <v>2016</v>
      </c>
      <c r="B39" s="131">
        <v>42583</v>
      </c>
      <c r="C39" s="476">
        <v>99.159250213000007</v>
      </c>
      <c r="D39" s="477" t="e">
        <v>#N/A</v>
      </c>
      <c r="E39" s="142">
        <f t="shared" si="3"/>
        <v>96.985286716000005</v>
      </c>
      <c r="F39" s="553">
        <v>99.159250213000007</v>
      </c>
      <c r="G39" s="140"/>
    </row>
    <row r="40" spans="1:7" x14ac:dyDescent="0.25">
      <c r="A40">
        <f t="shared" si="2"/>
        <v>2016</v>
      </c>
      <c r="B40" s="131">
        <v>42614</v>
      </c>
      <c r="C40" s="476">
        <v>97.309371980999998</v>
      </c>
      <c r="D40" s="477" t="e">
        <v>#N/A</v>
      </c>
      <c r="E40" s="142">
        <f t="shared" si="3"/>
        <v>96.985286716000005</v>
      </c>
      <c r="F40" s="553">
        <v>97.309371980999998</v>
      </c>
      <c r="G40" s="140"/>
    </row>
    <row r="41" spans="1:7" x14ac:dyDescent="0.25">
      <c r="A41">
        <f t="shared" si="2"/>
        <v>2016</v>
      </c>
      <c r="B41" s="131">
        <v>42644</v>
      </c>
      <c r="C41" s="476">
        <v>95.768379053000004</v>
      </c>
      <c r="D41" s="477" t="e">
        <v>#N/A</v>
      </c>
      <c r="E41" s="142">
        <f t="shared" si="3"/>
        <v>96.985286716000005</v>
      </c>
      <c r="F41" s="553">
        <v>95.768379053000004</v>
      </c>
      <c r="G41" s="140"/>
    </row>
    <row r="42" spans="1:7" x14ac:dyDescent="0.25">
      <c r="A42">
        <f t="shared" si="2"/>
        <v>2016</v>
      </c>
      <c r="B42" s="131">
        <v>42675</v>
      </c>
      <c r="C42" s="476">
        <v>97.494286774000003</v>
      </c>
      <c r="D42" s="477" t="e">
        <v>#N/A</v>
      </c>
      <c r="E42" s="142">
        <f t="shared" si="3"/>
        <v>96.985286716000005</v>
      </c>
      <c r="F42" s="553">
        <v>97.494286774000003</v>
      </c>
      <c r="G42" s="140"/>
    </row>
    <row r="43" spans="1:7" x14ac:dyDescent="0.25">
      <c r="A43">
        <f t="shared" si="2"/>
        <v>2016</v>
      </c>
      <c r="B43" s="131">
        <v>42705</v>
      </c>
      <c r="C43" s="476">
        <v>99.258922834000003</v>
      </c>
      <c r="D43" s="477" t="e">
        <v>#N/A</v>
      </c>
      <c r="F43" s="553">
        <v>99.258922834000003</v>
      </c>
      <c r="G43" s="140"/>
    </row>
    <row r="44" spans="1:7" x14ac:dyDescent="0.25">
      <c r="A44">
        <f t="shared" si="2"/>
        <v>2017</v>
      </c>
      <c r="B44" s="131">
        <v>42736</v>
      </c>
      <c r="C44" s="476">
        <v>95.539403695999994</v>
      </c>
      <c r="D44" s="477" t="e">
        <v>#N/A</v>
      </c>
      <c r="F44" s="553">
        <v>95.539403695999994</v>
      </c>
      <c r="G44" s="140"/>
    </row>
    <row r="45" spans="1:7" x14ac:dyDescent="0.25">
      <c r="A45">
        <f t="shared" si="2"/>
        <v>2017</v>
      </c>
      <c r="B45" s="131">
        <v>42767</v>
      </c>
      <c r="C45" s="476">
        <v>97.21194955</v>
      </c>
      <c r="D45" s="477" t="e">
        <v>#N/A</v>
      </c>
      <c r="E45" s="142">
        <f>AVERAGEIF($A$32:$A$79,A45,$F$32:$F$79)</f>
        <v>98.550713055916674</v>
      </c>
      <c r="F45" s="553">
        <v>97.21194955</v>
      </c>
      <c r="G45" s="140"/>
    </row>
    <row r="46" spans="1:7" x14ac:dyDescent="0.25">
      <c r="A46">
        <f t="shared" si="2"/>
        <v>2017</v>
      </c>
      <c r="B46" s="131">
        <v>42795</v>
      </c>
      <c r="C46" s="476">
        <v>98.566492753999995</v>
      </c>
      <c r="D46" s="477" t="e">
        <v>#N/A</v>
      </c>
      <c r="E46" s="142">
        <f t="shared" ref="E46:E54" si="4">AVERAGEIF($A$32:$A$79,A46,$F$32:$F$79)</f>
        <v>98.550713055916674</v>
      </c>
      <c r="F46" s="553">
        <v>98.566492753999995</v>
      </c>
      <c r="G46" s="140"/>
    </row>
    <row r="47" spans="1:7" x14ac:dyDescent="0.25">
      <c r="A47">
        <f t="shared" si="2"/>
        <v>2017</v>
      </c>
      <c r="B47" s="131">
        <v>42826</v>
      </c>
      <c r="C47" s="476">
        <v>96.384510332000005</v>
      </c>
      <c r="D47" s="477" t="e">
        <v>#N/A</v>
      </c>
      <c r="E47" s="142">
        <f t="shared" si="4"/>
        <v>98.550713055916674</v>
      </c>
      <c r="F47" s="553">
        <v>96.384510332000005</v>
      </c>
      <c r="G47" s="140"/>
    </row>
    <row r="48" spans="1:7" x14ac:dyDescent="0.25">
      <c r="A48">
        <f t="shared" si="2"/>
        <v>2017</v>
      </c>
      <c r="B48" s="131">
        <v>42856</v>
      </c>
      <c r="C48" s="476">
        <v>98.940847461999994</v>
      </c>
      <c r="D48" s="477" t="e">
        <v>#N/A</v>
      </c>
      <c r="E48" s="142">
        <f t="shared" si="4"/>
        <v>98.550713055916674</v>
      </c>
      <c r="F48" s="553">
        <v>98.940847461999994</v>
      </c>
      <c r="G48" s="140"/>
    </row>
    <row r="49" spans="1:7" x14ac:dyDescent="0.25">
      <c r="A49">
        <f t="shared" si="2"/>
        <v>2017</v>
      </c>
      <c r="B49" s="131">
        <v>42887</v>
      </c>
      <c r="C49" s="476">
        <v>100.40259725</v>
      </c>
      <c r="D49" s="477" t="e">
        <v>#N/A</v>
      </c>
      <c r="E49" s="142">
        <f t="shared" si="4"/>
        <v>98.550713055916674</v>
      </c>
      <c r="F49" s="553">
        <v>100.40259725</v>
      </c>
      <c r="G49" s="140"/>
    </row>
    <row r="50" spans="1:7" x14ac:dyDescent="0.25">
      <c r="A50">
        <f t="shared" si="2"/>
        <v>2017</v>
      </c>
      <c r="B50" s="131">
        <v>42917</v>
      </c>
      <c r="C50" s="476">
        <v>98.589183187000003</v>
      </c>
      <c r="D50" s="477" t="e">
        <v>#N/A</v>
      </c>
      <c r="E50" s="142">
        <f t="shared" si="4"/>
        <v>98.550713055916674</v>
      </c>
      <c r="F50" s="553">
        <v>98.589183187000003</v>
      </c>
      <c r="G50" s="140"/>
    </row>
    <row r="51" spans="1:7" x14ac:dyDescent="0.25">
      <c r="A51">
        <f t="shared" si="2"/>
        <v>2017</v>
      </c>
      <c r="B51" s="131">
        <v>42948</v>
      </c>
      <c r="C51" s="476">
        <v>99.048041053000006</v>
      </c>
      <c r="D51" s="477" t="e">
        <v>#N/A</v>
      </c>
      <c r="E51" s="142">
        <f t="shared" si="4"/>
        <v>98.550713055916674</v>
      </c>
      <c r="F51" s="553">
        <v>99.048041053000006</v>
      </c>
      <c r="G51" s="140"/>
    </row>
    <row r="52" spans="1:7" x14ac:dyDescent="0.25">
      <c r="A52">
        <f t="shared" si="2"/>
        <v>2017</v>
      </c>
      <c r="B52" s="131">
        <v>42979</v>
      </c>
      <c r="C52" s="476">
        <v>99.608010774999997</v>
      </c>
      <c r="D52" s="477" t="e">
        <v>#N/A</v>
      </c>
      <c r="E52" s="142">
        <f t="shared" si="4"/>
        <v>98.550713055916674</v>
      </c>
      <c r="F52" s="553">
        <v>99.608010774999997</v>
      </c>
      <c r="G52" s="140"/>
    </row>
    <row r="53" spans="1:7" x14ac:dyDescent="0.25">
      <c r="A53">
        <f t="shared" si="2"/>
        <v>2017</v>
      </c>
      <c r="B53" s="131">
        <v>43009</v>
      </c>
      <c r="C53" s="476">
        <v>98.342206992000001</v>
      </c>
      <c r="D53" s="477" t="e">
        <v>#N/A</v>
      </c>
      <c r="E53" s="142">
        <f t="shared" si="4"/>
        <v>98.550713055916674</v>
      </c>
      <c r="F53" s="553">
        <v>98.342206992000001</v>
      </c>
      <c r="G53" s="140"/>
    </row>
    <row r="54" spans="1:7" x14ac:dyDescent="0.25">
      <c r="A54">
        <f t="shared" si="2"/>
        <v>2017</v>
      </c>
      <c r="B54" s="131">
        <v>43040</v>
      </c>
      <c r="C54" s="476">
        <v>100.89185467</v>
      </c>
      <c r="D54" s="477" t="e">
        <v>#N/A</v>
      </c>
      <c r="E54" s="142">
        <f t="shared" si="4"/>
        <v>98.550713055916674</v>
      </c>
      <c r="F54" s="553">
        <v>100.89185467</v>
      </c>
      <c r="G54" s="140"/>
    </row>
    <row r="55" spans="1:7" x14ac:dyDescent="0.25">
      <c r="A55">
        <f t="shared" si="2"/>
        <v>2017</v>
      </c>
      <c r="B55" s="131">
        <v>43070</v>
      </c>
      <c r="C55" s="476">
        <v>99.083458949999994</v>
      </c>
      <c r="D55" s="477" t="e">
        <v>#N/A</v>
      </c>
      <c r="F55" s="553">
        <v>99.083458949999994</v>
      </c>
      <c r="G55" s="140"/>
    </row>
    <row r="56" spans="1:7" x14ac:dyDescent="0.25">
      <c r="A56">
        <f t="shared" si="2"/>
        <v>2018</v>
      </c>
      <c r="B56" s="131">
        <v>43101</v>
      </c>
      <c r="C56" s="476">
        <v>98.057436296000006</v>
      </c>
      <c r="D56" s="477" t="e">
        <v>#N/A</v>
      </c>
      <c r="F56" s="553">
        <v>98.057436296000006</v>
      </c>
      <c r="G56" s="140"/>
    </row>
    <row r="57" spans="1:7" x14ac:dyDescent="0.25">
      <c r="A57">
        <f t="shared" si="2"/>
        <v>2018</v>
      </c>
      <c r="B57" s="131">
        <v>43132</v>
      </c>
      <c r="C57" s="476">
        <v>99.974527155999994</v>
      </c>
      <c r="D57" s="477" t="e">
        <v>#N/A</v>
      </c>
      <c r="E57" s="142">
        <f>AVERAGEIF($A$32:$A$79,A57,$F$32:$F$79)</f>
        <v>100.07219720874998</v>
      </c>
      <c r="F57" s="553">
        <v>99.974527155999994</v>
      </c>
      <c r="G57" s="140"/>
    </row>
    <row r="58" spans="1:7" x14ac:dyDescent="0.25">
      <c r="A58">
        <f t="shared" si="2"/>
        <v>2018</v>
      </c>
      <c r="B58" s="131">
        <v>43160</v>
      </c>
      <c r="C58" s="476">
        <v>99.779794916</v>
      </c>
      <c r="D58" s="477" t="e">
        <v>#N/A</v>
      </c>
      <c r="E58" s="142">
        <f t="shared" ref="E58:E66" si="5">AVERAGEIF($A$32:$A$79,A58,$F$32:$F$79)</f>
        <v>100.07219720874998</v>
      </c>
      <c r="F58" s="553">
        <v>99.779794916</v>
      </c>
      <c r="G58" s="140"/>
    </row>
    <row r="59" spans="1:7" x14ac:dyDescent="0.25">
      <c r="A59">
        <f t="shared" si="2"/>
        <v>2018</v>
      </c>
      <c r="B59" s="131">
        <v>43191</v>
      </c>
      <c r="C59" s="476">
        <v>98.730633681</v>
      </c>
      <c r="D59" s="477" t="e">
        <v>#N/A</v>
      </c>
      <c r="E59" s="142">
        <f t="shared" si="5"/>
        <v>100.07219720874998</v>
      </c>
      <c r="F59" s="553">
        <v>98.730633681</v>
      </c>
      <c r="G59" s="140"/>
    </row>
    <row r="60" spans="1:7" x14ac:dyDescent="0.25">
      <c r="A60">
        <f t="shared" si="2"/>
        <v>2018</v>
      </c>
      <c r="B60" s="131">
        <v>43221</v>
      </c>
      <c r="C60" s="476">
        <v>99.047568646000002</v>
      </c>
      <c r="D60" s="477" t="e">
        <v>#N/A</v>
      </c>
      <c r="E60" s="142">
        <f t="shared" si="5"/>
        <v>100.07219720874998</v>
      </c>
      <c r="F60" s="553">
        <v>99.047568646000002</v>
      </c>
      <c r="G60" s="140"/>
    </row>
    <row r="61" spans="1:7" x14ac:dyDescent="0.25">
      <c r="A61">
        <f t="shared" si="2"/>
        <v>2018</v>
      </c>
      <c r="B61" s="131">
        <v>43252</v>
      </c>
      <c r="C61" s="476">
        <v>100.60827988</v>
      </c>
      <c r="D61" s="477" t="e">
        <v>#N/A</v>
      </c>
      <c r="E61" s="142">
        <f t="shared" si="5"/>
        <v>100.07219720874998</v>
      </c>
      <c r="F61" s="553">
        <v>100.60827988</v>
      </c>
      <c r="G61" s="140"/>
    </row>
    <row r="62" spans="1:7" x14ac:dyDescent="0.25">
      <c r="A62">
        <f t="shared" si="2"/>
        <v>2018</v>
      </c>
      <c r="B62" s="131">
        <v>43282</v>
      </c>
      <c r="C62" s="476">
        <v>100.63264126</v>
      </c>
      <c r="D62" s="477" t="e">
        <v>#N/A</v>
      </c>
      <c r="E62" s="142">
        <f t="shared" si="5"/>
        <v>100.07219720874998</v>
      </c>
      <c r="F62" s="553">
        <v>100.63264126</v>
      </c>
      <c r="G62" s="140"/>
    </row>
    <row r="63" spans="1:7" x14ac:dyDescent="0.25">
      <c r="A63">
        <f t="shared" si="2"/>
        <v>2018</v>
      </c>
      <c r="B63" s="131">
        <v>43313</v>
      </c>
      <c r="C63" s="476">
        <v>100.5357999</v>
      </c>
      <c r="D63" s="477" t="e">
        <v>#N/A</v>
      </c>
      <c r="E63" s="142">
        <f t="shared" si="5"/>
        <v>100.07219720874998</v>
      </c>
      <c r="F63" s="553">
        <v>100.5357999</v>
      </c>
      <c r="G63" s="140"/>
    </row>
    <row r="64" spans="1:7" x14ac:dyDescent="0.25">
      <c r="A64">
        <f t="shared" si="2"/>
        <v>2018</v>
      </c>
      <c r="B64" s="131">
        <v>43344</v>
      </c>
      <c r="C64" s="476">
        <v>100.66081199</v>
      </c>
      <c r="D64" s="477">
        <v>100.66081199</v>
      </c>
      <c r="E64" s="142">
        <f t="shared" si="5"/>
        <v>100.07219720874998</v>
      </c>
      <c r="F64" s="553">
        <v>100.66081199</v>
      </c>
      <c r="G64" s="140"/>
    </row>
    <row r="65" spans="1:7" x14ac:dyDescent="0.25">
      <c r="A65">
        <f t="shared" si="2"/>
        <v>2018</v>
      </c>
      <c r="B65" s="131">
        <v>43374</v>
      </c>
      <c r="C65" s="476" t="e">
        <v>#N/A</v>
      </c>
      <c r="D65" s="477">
        <v>100.21900479</v>
      </c>
      <c r="E65" s="142">
        <f t="shared" si="5"/>
        <v>100.07219720874998</v>
      </c>
      <c r="F65" s="553">
        <v>100.21900479</v>
      </c>
      <c r="G65" s="140"/>
    </row>
    <row r="66" spans="1:7" x14ac:dyDescent="0.25">
      <c r="A66">
        <f t="shared" si="2"/>
        <v>2018</v>
      </c>
      <c r="B66" s="131">
        <v>43405</v>
      </c>
      <c r="C66" s="476" t="e">
        <v>#N/A</v>
      </c>
      <c r="D66" s="477">
        <v>100.70949114</v>
      </c>
      <c r="E66" s="142">
        <f t="shared" si="5"/>
        <v>100.07219720874998</v>
      </c>
      <c r="F66" s="553">
        <v>100.70949114</v>
      </c>
      <c r="G66" s="140"/>
    </row>
    <row r="67" spans="1:7" x14ac:dyDescent="0.25">
      <c r="A67">
        <f t="shared" si="2"/>
        <v>2018</v>
      </c>
      <c r="B67" s="131">
        <v>43435</v>
      </c>
      <c r="C67" s="476" t="e">
        <v>#N/A</v>
      </c>
      <c r="D67" s="477">
        <v>101.91037685000001</v>
      </c>
      <c r="F67" s="553">
        <v>101.91037685000001</v>
      </c>
      <c r="G67" s="140"/>
    </row>
    <row r="68" spans="1:7" x14ac:dyDescent="0.25">
      <c r="A68">
        <f t="shared" si="2"/>
        <v>2019</v>
      </c>
      <c r="B68" s="131">
        <v>43466</v>
      </c>
      <c r="C68" s="476" t="e">
        <v>#N/A</v>
      </c>
      <c r="D68" s="477">
        <v>98.86804506</v>
      </c>
      <c r="F68" s="553">
        <v>98.86804506</v>
      </c>
      <c r="G68" s="140"/>
    </row>
    <row r="69" spans="1:7" x14ac:dyDescent="0.25">
      <c r="A69">
        <f t="shared" si="2"/>
        <v>2019</v>
      </c>
      <c r="B69" s="131">
        <v>43497</v>
      </c>
      <c r="C69" s="476" t="e">
        <v>#N/A</v>
      </c>
      <c r="D69" s="477">
        <v>101.83863997</v>
      </c>
      <c r="E69" s="142">
        <f>AVERAGEIF($A$32:$A$79,A69,$F$32:$F$79)</f>
        <v>101.56771537499999</v>
      </c>
      <c r="F69" s="553">
        <v>101.83863997</v>
      </c>
      <c r="G69" s="140"/>
    </row>
    <row r="70" spans="1:7" x14ac:dyDescent="0.25">
      <c r="A70">
        <f t="shared" si="2"/>
        <v>2019</v>
      </c>
      <c r="B70" s="131">
        <v>43525</v>
      </c>
      <c r="C70" s="476" t="e">
        <v>#N/A</v>
      </c>
      <c r="D70" s="477">
        <v>100.87575153</v>
      </c>
      <c r="E70" s="142">
        <f t="shared" ref="E70:E78" si="6">AVERAGEIF($A$32:$A$79,A70,$F$32:$F$79)</f>
        <v>101.56771537499999</v>
      </c>
      <c r="F70" s="553">
        <v>100.87575153</v>
      </c>
      <c r="G70" s="140"/>
    </row>
    <row r="71" spans="1:7" x14ac:dyDescent="0.25">
      <c r="A71">
        <f t="shared" si="2"/>
        <v>2019</v>
      </c>
      <c r="B71" s="131">
        <v>43556</v>
      </c>
      <c r="C71" s="476" t="e">
        <v>#N/A</v>
      </c>
      <c r="D71" s="477">
        <v>100.45931072</v>
      </c>
      <c r="E71" s="142">
        <f t="shared" si="6"/>
        <v>101.56771537499999</v>
      </c>
      <c r="F71" s="553">
        <v>100.45931072</v>
      </c>
      <c r="G71" s="140"/>
    </row>
    <row r="72" spans="1:7" x14ac:dyDescent="0.25">
      <c r="A72">
        <f t="shared" si="2"/>
        <v>2019</v>
      </c>
      <c r="B72" s="131">
        <v>43586</v>
      </c>
      <c r="C72" s="476" t="e">
        <v>#N/A</v>
      </c>
      <c r="D72" s="477">
        <v>100.66700977000001</v>
      </c>
      <c r="E72" s="142">
        <f t="shared" si="6"/>
        <v>101.56771537499999</v>
      </c>
      <c r="F72" s="553">
        <v>100.66700977000001</v>
      </c>
      <c r="G72" s="140"/>
    </row>
    <row r="73" spans="1:7" x14ac:dyDescent="0.25">
      <c r="A73">
        <f t="shared" si="2"/>
        <v>2019</v>
      </c>
      <c r="B73" s="131">
        <v>43617</v>
      </c>
      <c r="C73" s="476" t="e">
        <v>#N/A</v>
      </c>
      <c r="D73" s="477">
        <v>102.09914842000001</v>
      </c>
      <c r="E73" s="142">
        <f t="shared" si="6"/>
        <v>101.56771537499999</v>
      </c>
      <c r="F73" s="553">
        <v>102.09914842000001</v>
      </c>
      <c r="G73" s="140"/>
    </row>
    <row r="74" spans="1:7" x14ac:dyDescent="0.25">
      <c r="A74">
        <f t="shared" si="2"/>
        <v>2019</v>
      </c>
      <c r="B74" s="131">
        <v>43647</v>
      </c>
      <c r="C74" s="476" t="e">
        <v>#N/A</v>
      </c>
      <c r="D74" s="477">
        <v>102.34113130999999</v>
      </c>
      <c r="E74" s="142">
        <f t="shared" si="6"/>
        <v>101.56771537499999</v>
      </c>
      <c r="F74" s="553">
        <v>102.34113130999999</v>
      </c>
      <c r="G74" s="140"/>
    </row>
    <row r="75" spans="1:7" x14ac:dyDescent="0.25">
      <c r="A75">
        <f t="shared" si="2"/>
        <v>2019</v>
      </c>
      <c r="B75" s="131">
        <v>43678</v>
      </c>
      <c r="C75" s="476" t="e">
        <v>#N/A</v>
      </c>
      <c r="D75" s="477">
        <v>102.03567796</v>
      </c>
      <c r="E75" s="142">
        <f t="shared" si="6"/>
        <v>101.56771537499999</v>
      </c>
      <c r="F75" s="553">
        <v>102.03567796</v>
      </c>
      <c r="G75" s="140"/>
    </row>
    <row r="76" spans="1:7" x14ac:dyDescent="0.25">
      <c r="A76">
        <f t="shared" si="2"/>
        <v>2019</v>
      </c>
      <c r="B76" s="131">
        <v>43709</v>
      </c>
      <c r="C76" s="476" t="e">
        <v>#N/A</v>
      </c>
      <c r="D76" s="477">
        <v>102.58993928</v>
      </c>
      <c r="E76" s="142">
        <f t="shared" si="6"/>
        <v>101.56771537499999</v>
      </c>
      <c r="F76" s="553">
        <v>102.58993928</v>
      </c>
      <c r="G76" s="140"/>
    </row>
    <row r="77" spans="1:7" x14ac:dyDescent="0.25">
      <c r="A77">
        <f t="shared" si="2"/>
        <v>2019</v>
      </c>
      <c r="B77" s="131">
        <v>43739</v>
      </c>
      <c r="C77" s="476" t="e">
        <v>#N/A</v>
      </c>
      <c r="D77" s="477">
        <v>101.55164895999999</v>
      </c>
      <c r="E77" s="142">
        <f t="shared" si="6"/>
        <v>101.56771537499999</v>
      </c>
      <c r="F77" s="553">
        <v>101.55164895999999</v>
      </c>
      <c r="G77" s="140"/>
    </row>
    <row r="78" spans="1:7" x14ac:dyDescent="0.25">
      <c r="A78">
        <f t="shared" si="2"/>
        <v>2019</v>
      </c>
      <c r="B78" s="131">
        <v>43770</v>
      </c>
      <c r="C78" s="476" t="e">
        <v>#N/A</v>
      </c>
      <c r="D78" s="477">
        <v>102.00816340999999</v>
      </c>
      <c r="E78" s="142">
        <f t="shared" si="6"/>
        <v>101.56771537499999</v>
      </c>
      <c r="F78" s="553">
        <v>102.00816340999999</v>
      </c>
      <c r="G78" s="140"/>
    </row>
    <row r="79" spans="1:7" x14ac:dyDescent="0.25">
      <c r="A79">
        <f t="shared" si="2"/>
        <v>2019</v>
      </c>
      <c r="B79" s="131">
        <v>43800</v>
      </c>
      <c r="C79" s="476" t="e">
        <v>#N/A</v>
      </c>
      <c r="D79" s="477">
        <v>103.47811811</v>
      </c>
      <c r="F79" s="553">
        <v>103.47811811</v>
      </c>
      <c r="G79" s="140"/>
    </row>
    <row r="80" spans="1:7" x14ac:dyDescent="0.25">
      <c r="B80" s="131"/>
      <c r="C80" s="132"/>
      <c r="D80" s="59"/>
      <c r="F80" s="142"/>
      <c r="G80" s="140"/>
    </row>
    <row r="81" spans="1:7" x14ac:dyDescent="0.25">
      <c r="B81" s="131"/>
      <c r="C81" s="397"/>
      <c r="D81" s="51"/>
      <c r="F81" s="142"/>
      <c r="G81" s="140"/>
    </row>
    <row r="82" spans="1:7" x14ac:dyDescent="0.25">
      <c r="A82" s="5"/>
      <c r="B82" s="5" t="s">
        <v>0</v>
      </c>
      <c r="D82" s="142"/>
      <c r="F82" s="142"/>
      <c r="G82" s="140"/>
    </row>
    <row r="83" spans="1:7" x14ac:dyDescent="0.25">
      <c r="A83">
        <v>2.5</v>
      </c>
      <c r="B83" s="6">
        <v>-2</v>
      </c>
      <c r="D83" s="142"/>
      <c r="F83" s="142"/>
      <c r="G83" s="140"/>
    </row>
    <row r="84" spans="1:7" x14ac:dyDescent="0.25">
      <c r="A84">
        <v>2.5</v>
      </c>
      <c r="B84" s="6">
        <v>4</v>
      </c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B89" s="136"/>
      <c r="D89" s="142"/>
      <c r="F89" s="142"/>
      <c r="G89" s="140"/>
    </row>
    <row r="90" spans="1:7" x14ac:dyDescent="0.25">
      <c r="B90" s="136"/>
      <c r="D90" s="142"/>
      <c r="F90" s="142"/>
      <c r="G90" s="140"/>
    </row>
    <row r="91" spans="1:7" x14ac:dyDescent="0.25"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</row>
    <row r="101" spans="6:7" x14ac:dyDescent="0.25">
      <c r="F101" s="142"/>
    </row>
    <row r="102" spans="6:7" x14ac:dyDescent="0.25">
      <c r="F102" s="142"/>
    </row>
    <row r="103" spans="6:7" x14ac:dyDescent="0.25">
      <c r="F103" s="142"/>
    </row>
    <row r="104" spans="6:7" x14ac:dyDescent="0.25">
      <c r="F104" s="142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14" style="100" customWidth="1"/>
    <col min="17" max="17" width="17.14062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</row>
    <row r="5" spans="1:17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P5" s="182" t="s">
        <v>369</v>
      </c>
      <c r="Q5" s="183"/>
    </row>
    <row r="6" spans="1:17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P6" s="310" t="s">
        <v>14</v>
      </c>
      <c r="Q6" s="215" t="s">
        <v>341</v>
      </c>
    </row>
    <row r="7" spans="1:17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P7" s="311" t="s">
        <v>114</v>
      </c>
      <c r="Q7" s="216" t="s">
        <v>342</v>
      </c>
    </row>
    <row r="8" spans="1:17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P8" s="311" t="s">
        <v>116</v>
      </c>
      <c r="Q8" s="216" t="s">
        <v>343</v>
      </c>
    </row>
    <row r="9" spans="1:17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P9" s="311" t="s">
        <v>344</v>
      </c>
      <c r="Q9" s="312" t="s">
        <v>351</v>
      </c>
    </row>
    <row r="10" spans="1:17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P10" s="311" t="s">
        <v>346</v>
      </c>
      <c r="Q10" s="216" t="s">
        <v>345</v>
      </c>
    </row>
    <row r="11" spans="1:17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P11" s="311" t="s">
        <v>348</v>
      </c>
      <c r="Q11" s="216" t="s">
        <v>347</v>
      </c>
    </row>
    <row r="12" spans="1:17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P12" s="214" t="s">
        <v>32</v>
      </c>
      <c r="Q12" s="218" t="s">
        <v>319</v>
      </c>
    </row>
    <row r="13" spans="1:17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7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7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7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12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12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12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12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12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12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</row>
    <row r="23" spans="1:12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</row>
    <row r="24" spans="1:12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</row>
    <row r="25" spans="1:12" x14ac:dyDescent="0.2">
      <c r="B25" s="158"/>
      <c r="C25" s="159"/>
      <c r="D25" s="576" t="s">
        <v>42</v>
      </c>
      <c r="E25" s="576"/>
      <c r="F25" s="576"/>
      <c r="G25" s="576"/>
      <c r="H25" s="160"/>
      <c r="I25" s="159"/>
      <c r="J25" s="161" t="s">
        <v>43</v>
      </c>
      <c r="K25" s="161"/>
      <c r="L25" s="161"/>
    </row>
    <row r="26" spans="1:12" x14ac:dyDescent="0.2">
      <c r="B26" s="162" t="s">
        <v>17</v>
      </c>
      <c r="C26" s="163">
        <v>2015</v>
      </c>
      <c r="D26" s="163">
        <v>2016</v>
      </c>
      <c r="E26" s="163">
        <v>2017</v>
      </c>
      <c r="F26" s="163">
        <v>2018</v>
      </c>
      <c r="G26" s="163">
        <v>2019</v>
      </c>
      <c r="H26" s="163"/>
      <c r="I26" s="163">
        <v>2016</v>
      </c>
      <c r="J26" s="163">
        <v>2017</v>
      </c>
      <c r="K26" s="163">
        <v>2018</v>
      </c>
      <c r="L26" s="163">
        <v>2019</v>
      </c>
    </row>
    <row r="27" spans="1:12" x14ac:dyDescent="0.2">
      <c r="B27" s="24" t="s">
        <v>14</v>
      </c>
      <c r="C27" s="324">
        <v>12.376053263999999</v>
      </c>
      <c r="D27" s="324">
        <v>12.86</v>
      </c>
      <c r="E27" s="324">
        <v>13.36</v>
      </c>
      <c r="F27" s="324">
        <v>13.87</v>
      </c>
      <c r="G27" s="324">
        <v>14.34</v>
      </c>
      <c r="H27" s="167"/>
      <c r="I27" s="388">
        <f>D27-C27</f>
        <v>0.48394673600000004</v>
      </c>
      <c r="J27" s="388">
        <f>E27-D27</f>
        <v>0.5</v>
      </c>
      <c r="K27" s="388">
        <f>F27-E27</f>
        <v>0.50999999999999979</v>
      </c>
      <c r="L27" s="388">
        <f>G27-F27</f>
        <v>0.47000000000000064</v>
      </c>
    </row>
    <row r="28" spans="1:12" x14ac:dyDescent="0.2">
      <c r="B28" s="24" t="s">
        <v>114</v>
      </c>
      <c r="C28" s="324">
        <v>19.533503173</v>
      </c>
      <c r="D28" s="324">
        <v>19.687234931999999</v>
      </c>
      <c r="E28" s="324">
        <v>19.957716775000002</v>
      </c>
      <c r="F28" s="324">
        <v>20.4138743</v>
      </c>
      <c r="G28" s="324">
        <v>20.643809752999999</v>
      </c>
      <c r="H28" s="199"/>
      <c r="I28" s="388">
        <f t="shared" ref="I28:L35" si="0">D28-C28</f>
        <v>0.15373175899999936</v>
      </c>
      <c r="J28" s="388">
        <f t="shared" si="0"/>
        <v>0.27048184300000244</v>
      </c>
      <c r="K28" s="388">
        <f t="shared" si="0"/>
        <v>0.45615752499999829</v>
      </c>
      <c r="L28" s="388">
        <f t="shared" si="0"/>
        <v>0.22993545299999951</v>
      </c>
    </row>
    <row r="29" spans="1:12" x14ac:dyDescent="0.2">
      <c r="B29" s="24" t="s">
        <v>116</v>
      </c>
      <c r="C29" s="324">
        <v>4.1420000000000003</v>
      </c>
      <c r="D29" s="324">
        <v>4.4639207650000001</v>
      </c>
      <c r="E29" s="324">
        <v>4.5542904109000002</v>
      </c>
      <c r="F29" s="324">
        <v>4.7916684931000004</v>
      </c>
      <c r="G29" s="324">
        <v>5.0420000000999998</v>
      </c>
      <c r="H29" s="199"/>
      <c r="I29" s="388">
        <f t="shared" si="0"/>
        <v>0.32192076499999978</v>
      </c>
      <c r="J29" s="388">
        <f t="shared" si="0"/>
        <v>9.0369645900000073E-2</v>
      </c>
      <c r="K29" s="388">
        <f t="shared" si="0"/>
        <v>0.23737808220000023</v>
      </c>
      <c r="L29" s="388">
        <f t="shared" si="0"/>
        <v>0.2503315069999994</v>
      </c>
    </row>
    <row r="30" spans="1:12" x14ac:dyDescent="0.2">
      <c r="B30" s="24" t="s">
        <v>344</v>
      </c>
      <c r="C30" s="324">
        <v>8.5343890411000007</v>
      </c>
      <c r="D30" s="324">
        <v>8.5199952719999992</v>
      </c>
      <c r="E30" s="324">
        <v>8.6473098954999994</v>
      </c>
      <c r="F30" s="324">
        <v>8.7094825483000005</v>
      </c>
      <c r="G30" s="324">
        <v>8.7744538315000007</v>
      </c>
      <c r="H30" s="199"/>
      <c r="I30" s="388">
        <f t="shared" ref="I30" si="1">D30-C30</f>
        <v>-1.4393769100001563E-2</v>
      </c>
      <c r="J30" s="388">
        <f t="shared" ref="J30" si="2">E30-D30</f>
        <v>0.12731462350000022</v>
      </c>
      <c r="K30" s="388">
        <f t="shared" ref="K30" si="3">F30-E30</f>
        <v>6.217265280000106E-2</v>
      </c>
      <c r="L30" s="388">
        <f t="shared" ref="L30" si="4">G30-F30</f>
        <v>6.4971283200000229E-2</v>
      </c>
    </row>
    <row r="31" spans="1:12" x14ac:dyDescent="0.2">
      <c r="B31" s="24" t="s">
        <v>346</v>
      </c>
      <c r="C31" s="324">
        <v>46.370769852999999</v>
      </c>
      <c r="D31" s="324">
        <v>46.814971653000001</v>
      </c>
      <c r="E31" s="324">
        <v>47.230511581000002</v>
      </c>
      <c r="F31" s="324">
        <v>47.576173142000002</v>
      </c>
      <c r="G31" s="324">
        <v>47.936857476</v>
      </c>
      <c r="H31" s="167"/>
      <c r="I31" s="388">
        <f t="shared" si="0"/>
        <v>0.44420180000000187</v>
      </c>
      <c r="J31" s="388">
        <f>E31-D31</f>
        <v>0.41553992800000117</v>
      </c>
      <c r="K31" s="388">
        <f>F31-E31</f>
        <v>0.34566156100000001</v>
      </c>
      <c r="L31" s="388">
        <f>G31-F31</f>
        <v>0.36068433399999833</v>
      </c>
    </row>
    <row r="32" spans="1:12" x14ac:dyDescent="0.2">
      <c r="B32" s="24" t="s">
        <v>348</v>
      </c>
      <c r="C32" s="324">
        <v>49.073676771999999</v>
      </c>
      <c r="D32" s="324">
        <v>50.161662489999998</v>
      </c>
      <c r="E32" s="324">
        <v>51.322755364999999</v>
      </c>
      <c r="F32" s="324">
        <v>52.495674977999997</v>
      </c>
      <c r="G32" s="324">
        <v>53.626204543999997</v>
      </c>
      <c r="H32" s="199"/>
      <c r="I32" s="388">
        <f t="shared" si="0"/>
        <v>1.0879857179999988</v>
      </c>
      <c r="J32" s="388">
        <f t="shared" si="0"/>
        <v>1.1610928750000014</v>
      </c>
      <c r="K32" s="388">
        <f t="shared" si="0"/>
        <v>1.1729196129999977</v>
      </c>
      <c r="L32" s="388">
        <f t="shared" si="0"/>
        <v>1.1305295659999999</v>
      </c>
    </row>
    <row r="33" spans="2:12" x14ac:dyDescent="0.2">
      <c r="B33" s="24" t="s">
        <v>349</v>
      </c>
      <c r="C33" s="386">
        <f>C31-C28</f>
        <v>26.837266679999999</v>
      </c>
      <c r="D33" s="386">
        <f>D31-D28</f>
        <v>27.127736721000002</v>
      </c>
      <c r="E33" s="386">
        <f>E31-E28</f>
        <v>27.272794806</v>
      </c>
      <c r="F33" s="386">
        <f>F31-F28</f>
        <v>27.162298842000002</v>
      </c>
      <c r="G33" s="386">
        <f>G31-G28</f>
        <v>27.293047723000001</v>
      </c>
      <c r="H33" s="199"/>
      <c r="I33" s="388">
        <f t="shared" si="0"/>
        <v>0.29047004100000251</v>
      </c>
      <c r="J33" s="388">
        <f t="shared" si="0"/>
        <v>0.14505808499999873</v>
      </c>
      <c r="K33" s="388">
        <f t="shared" si="0"/>
        <v>-0.11049596399999828</v>
      </c>
      <c r="L33" s="388">
        <f t="shared" si="0"/>
        <v>0.13074888099999882</v>
      </c>
    </row>
    <row r="34" spans="2:12" x14ac:dyDescent="0.2">
      <c r="B34" s="24" t="s">
        <v>350</v>
      </c>
      <c r="C34" s="6">
        <f>C32-C29-C27-C30</f>
        <v>24.021234466899998</v>
      </c>
      <c r="D34" s="6">
        <f>D32-D29-D27-D30</f>
        <v>24.317746453000002</v>
      </c>
      <c r="E34" s="6">
        <f>E32-E29-E27-E30</f>
        <v>24.761155058599996</v>
      </c>
      <c r="F34" s="6">
        <f>F32-F29-F27-F30</f>
        <v>25.124523936599999</v>
      </c>
      <c r="G34" s="6">
        <f>G32-G29-G27-G30</f>
        <v>25.469750712399996</v>
      </c>
      <c r="H34" s="199"/>
      <c r="I34" s="388">
        <f t="shared" si="0"/>
        <v>0.29651198610000407</v>
      </c>
      <c r="J34" s="388">
        <f t="shared" si="0"/>
        <v>0.44340860559999484</v>
      </c>
      <c r="K34" s="388">
        <f t="shared" si="0"/>
        <v>0.36336887800000284</v>
      </c>
      <c r="L34" s="388">
        <f t="shared" si="0"/>
        <v>0.34522677579999694</v>
      </c>
    </row>
    <row r="35" spans="2:12" x14ac:dyDescent="0.2">
      <c r="B35" s="168" t="s">
        <v>32</v>
      </c>
      <c r="C35" s="387">
        <v>95.444446624999998</v>
      </c>
      <c r="D35" s="387">
        <v>96.976634144000002</v>
      </c>
      <c r="E35" s="387">
        <v>98.553266945999994</v>
      </c>
      <c r="F35" s="387">
        <v>100.07184812</v>
      </c>
      <c r="G35" s="387">
        <v>101.56306202</v>
      </c>
      <c r="H35" s="200"/>
      <c r="I35" s="389">
        <f t="shared" si="0"/>
        <v>1.5321875190000043</v>
      </c>
      <c r="J35" s="389">
        <f>E35-D35</f>
        <v>1.5766328019999918</v>
      </c>
      <c r="K35" s="389">
        <f>F35-E35</f>
        <v>1.5185811740000048</v>
      </c>
      <c r="L35" s="389">
        <f>G35-F35</f>
        <v>1.4912139000000053</v>
      </c>
    </row>
    <row r="36" spans="2:12" x14ac:dyDescent="0.2">
      <c r="B36" s="370" t="s">
        <v>549</v>
      </c>
    </row>
    <row r="39" spans="2:12" x14ac:dyDescent="0.2">
      <c r="B39" s="125"/>
    </row>
    <row r="40" spans="2:12" x14ac:dyDescent="0.2">
      <c r="B40" s="5"/>
      <c r="C40" s="371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20.5703125" style="100" customWidth="1"/>
    <col min="17" max="17" width="14.710937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26"/>
      <c r="B4" s="326"/>
      <c r="C4" s="326"/>
      <c r="D4" s="326"/>
      <c r="E4" s="326"/>
      <c r="F4" s="326"/>
      <c r="G4" s="326"/>
      <c r="H4" s="326"/>
      <c r="I4" s="326"/>
      <c r="J4" s="326"/>
    </row>
    <row r="5" spans="1:17" x14ac:dyDescent="0.2">
      <c r="A5" s="326"/>
      <c r="B5" s="326"/>
      <c r="C5" s="326"/>
      <c r="D5" s="326"/>
      <c r="E5" s="326"/>
      <c r="F5" s="326"/>
      <c r="G5" s="326"/>
      <c r="H5" s="326"/>
      <c r="I5" s="326"/>
      <c r="J5" s="326"/>
      <c r="L5" s="122"/>
      <c r="P5" s="577" t="s">
        <v>369</v>
      </c>
      <c r="Q5" s="578"/>
    </row>
    <row r="6" spans="1:17" x14ac:dyDescent="0.2">
      <c r="A6" s="326"/>
      <c r="B6" s="326"/>
      <c r="C6" s="326"/>
      <c r="D6" s="326"/>
      <c r="E6" s="326"/>
      <c r="F6" s="326"/>
      <c r="G6" s="326"/>
      <c r="H6" s="326"/>
      <c r="I6" s="326"/>
      <c r="J6" s="326"/>
      <c r="L6" s="122"/>
      <c r="P6" s="210" t="s">
        <v>18</v>
      </c>
      <c r="Q6" s="211" t="s">
        <v>329</v>
      </c>
    </row>
    <row r="7" spans="1:17" x14ac:dyDescent="0.2">
      <c r="A7" s="326"/>
      <c r="B7" s="326"/>
      <c r="C7" s="326"/>
      <c r="D7" s="326"/>
      <c r="E7" s="326"/>
      <c r="F7" s="326"/>
      <c r="G7" s="326"/>
      <c r="H7" s="326"/>
      <c r="I7" s="326"/>
      <c r="J7" s="326"/>
      <c r="P7" s="212" t="s">
        <v>19</v>
      </c>
      <c r="Q7" s="184"/>
    </row>
    <row r="8" spans="1:17" x14ac:dyDescent="0.2">
      <c r="A8" s="326"/>
      <c r="B8" s="326"/>
      <c r="C8" s="326"/>
      <c r="D8" s="326"/>
      <c r="E8" s="326"/>
      <c r="F8" s="326"/>
      <c r="G8" s="326"/>
      <c r="H8" s="326"/>
      <c r="I8" s="326"/>
      <c r="J8" s="326"/>
      <c r="P8" s="212" t="s">
        <v>20</v>
      </c>
      <c r="Q8" s="184" t="s">
        <v>330</v>
      </c>
    </row>
    <row r="9" spans="1:17" x14ac:dyDescent="0.2">
      <c r="A9" s="326"/>
      <c r="B9" s="326"/>
      <c r="C9" s="326"/>
      <c r="D9" s="326"/>
      <c r="E9" s="326"/>
      <c r="F9" s="326"/>
      <c r="G9" s="326"/>
      <c r="H9" s="326"/>
      <c r="I9" s="326"/>
      <c r="J9" s="326"/>
      <c r="P9" s="212" t="s">
        <v>21</v>
      </c>
      <c r="Q9" s="184" t="s">
        <v>331</v>
      </c>
    </row>
    <row r="10" spans="1:17" x14ac:dyDescent="0.2">
      <c r="A10" s="326"/>
      <c r="B10" s="326"/>
      <c r="C10" s="326"/>
      <c r="D10" s="326"/>
      <c r="E10" s="326"/>
      <c r="F10" s="326"/>
      <c r="G10" s="326"/>
      <c r="H10" s="326"/>
      <c r="I10" s="326"/>
      <c r="J10" s="326"/>
      <c r="P10" s="212" t="s">
        <v>22</v>
      </c>
      <c r="Q10" s="184" t="s">
        <v>332</v>
      </c>
    </row>
    <row r="11" spans="1:17" x14ac:dyDescent="0.2">
      <c r="A11" s="326"/>
      <c r="B11" s="326"/>
      <c r="C11" s="326"/>
      <c r="D11" s="326"/>
      <c r="E11" s="326"/>
      <c r="F11" s="326"/>
      <c r="G11" s="326"/>
      <c r="H11" s="326"/>
      <c r="I11" s="326"/>
      <c r="J11" s="326"/>
      <c r="P11" s="213" t="s">
        <v>328</v>
      </c>
      <c r="Q11" s="184"/>
    </row>
    <row r="12" spans="1:17" x14ac:dyDescent="0.2">
      <c r="A12" s="326"/>
      <c r="B12" s="326"/>
      <c r="C12" s="326"/>
      <c r="D12" s="326"/>
      <c r="E12" s="326"/>
      <c r="F12" s="326"/>
      <c r="G12" s="326"/>
      <c r="H12" s="326"/>
      <c r="I12" s="326"/>
      <c r="J12" s="326"/>
      <c r="P12" s="212" t="s">
        <v>25</v>
      </c>
      <c r="Q12" s="184" t="s">
        <v>333</v>
      </c>
    </row>
    <row r="13" spans="1:17" x14ac:dyDescent="0.2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P13" s="212" t="s">
        <v>23</v>
      </c>
      <c r="Q13" s="184" t="s">
        <v>334</v>
      </c>
    </row>
    <row r="14" spans="1:17" x14ac:dyDescent="0.2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P14" s="212" t="s">
        <v>24</v>
      </c>
      <c r="Q14" s="184" t="s">
        <v>335</v>
      </c>
    </row>
    <row r="15" spans="1:17" x14ac:dyDescent="0.2">
      <c r="A15" s="326"/>
      <c r="B15" s="326"/>
      <c r="C15" s="326"/>
      <c r="D15" s="326"/>
      <c r="E15" s="326"/>
      <c r="F15" s="326"/>
      <c r="G15" s="326"/>
      <c r="H15" s="326"/>
      <c r="I15" s="326"/>
      <c r="J15" s="326"/>
      <c r="P15" s="212" t="s">
        <v>33</v>
      </c>
      <c r="Q15" s="184" t="s">
        <v>336</v>
      </c>
    </row>
    <row r="16" spans="1:17" x14ac:dyDescent="0.2">
      <c r="A16" s="326"/>
      <c r="B16" s="326"/>
      <c r="C16" s="326"/>
      <c r="D16" s="326"/>
      <c r="E16" s="326"/>
      <c r="F16" s="326"/>
      <c r="G16" s="326"/>
      <c r="H16" s="326"/>
      <c r="I16" s="326"/>
      <c r="J16" s="326"/>
      <c r="P16" s="212" t="s">
        <v>26</v>
      </c>
      <c r="Q16" s="184"/>
    </row>
    <row r="17" spans="1:17" x14ac:dyDescent="0.2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P17" s="212" t="s">
        <v>27</v>
      </c>
      <c r="Q17" s="184" t="s">
        <v>337</v>
      </c>
    </row>
    <row r="18" spans="1:17" x14ac:dyDescent="0.2">
      <c r="A18" s="326"/>
      <c r="B18" s="326"/>
      <c r="C18" s="326"/>
      <c r="D18" s="326"/>
      <c r="E18" s="326"/>
      <c r="F18" s="326"/>
      <c r="G18" s="326"/>
      <c r="H18" s="326"/>
      <c r="I18" s="326"/>
      <c r="J18" s="326"/>
      <c r="P18" s="212" t="s">
        <v>28</v>
      </c>
      <c r="Q18" s="184" t="s">
        <v>338</v>
      </c>
    </row>
    <row r="19" spans="1:17" x14ac:dyDescent="0.2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P19" s="212" t="s">
        <v>29</v>
      </c>
      <c r="Q19" s="184" t="s">
        <v>339</v>
      </c>
    </row>
    <row r="20" spans="1:17" x14ac:dyDescent="0.2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P20" s="212" t="s">
        <v>30</v>
      </c>
      <c r="Q20" s="184" t="s">
        <v>340</v>
      </c>
    </row>
    <row r="21" spans="1:17" x14ac:dyDescent="0.2">
      <c r="A21" s="326"/>
      <c r="B21" s="326"/>
      <c r="C21" s="326"/>
      <c r="D21" s="326"/>
      <c r="E21" s="326"/>
      <c r="F21" s="326"/>
      <c r="G21" s="326"/>
      <c r="H21" s="326"/>
      <c r="I21" s="326"/>
      <c r="J21" s="326"/>
      <c r="P21" s="212" t="s">
        <v>31</v>
      </c>
      <c r="Q21" s="184"/>
    </row>
    <row r="22" spans="1:17" x14ac:dyDescent="0.2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P22" s="214" t="s">
        <v>32</v>
      </c>
      <c r="Q22" s="185" t="s">
        <v>318</v>
      </c>
    </row>
    <row r="23" spans="1:17" x14ac:dyDescent="0.2">
      <c r="A23" s="326"/>
      <c r="B23" s="326"/>
      <c r="C23" s="326"/>
      <c r="D23" s="326"/>
      <c r="E23" s="326"/>
      <c r="F23" s="326"/>
      <c r="G23" s="326"/>
      <c r="H23" s="326"/>
      <c r="I23" s="326"/>
      <c r="J23" s="326"/>
    </row>
    <row r="24" spans="1:17" x14ac:dyDescent="0.2">
      <c r="A24" s="326"/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7" x14ac:dyDescent="0.2">
      <c r="A25" s="326"/>
      <c r="B25" s="326"/>
      <c r="C25" s="326"/>
      <c r="D25" s="326"/>
      <c r="E25" s="326"/>
      <c r="F25" s="326"/>
      <c r="G25" s="326"/>
      <c r="H25" s="326"/>
      <c r="I25" s="326"/>
      <c r="J25" s="326"/>
    </row>
    <row r="26" spans="1:17" x14ac:dyDescent="0.2">
      <c r="B26" s="158"/>
      <c r="C26" s="163"/>
      <c r="D26" s="576" t="s">
        <v>516</v>
      </c>
      <c r="E26" s="576"/>
      <c r="F26" s="576"/>
      <c r="G26" s="576"/>
      <c r="H26" s="160"/>
      <c r="I26" s="161" t="s">
        <v>515</v>
      </c>
      <c r="J26" s="327"/>
      <c r="K26" s="161"/>
      <c r="L26" s="161"/>
    </row>
    <row r="27" spans="1:17" x14ac:dyDescent="0.2">
      <c r="B27" s="162" t="s">
        <v>17</v>
      </c>
      <c r="C27" s="163">
        <v>2015</v>
      </c>
      <c r="D27" s="163">
        <v>2016</v>
      </c>
      <c r="E27" s="163">
        <v>2017</v>
      </c>
      <c r="F27" s="163">
        <v>2018</v>
      </c>
      <c r="G27" s="163">
        <v>2019</v>
      </c>
      <c r="H27" s="163"/>
      <c r="I27" s="163">
        <v>2016</v>
      </c>
      <c r="J27" s="163">
        <v>2017</v>
      </c>
      <c r="K27" s="163">
        <v>2018</v>
      </c>
      <c r="L27" s="163">
        <v>2019</v>
      </c>
    </row>
    <row r="28" spans="1:17" x14ac:dyDescent="0.2">
      <c r="B28" s="164" t="s">
        <v>18</v>
      </c>
      <c r="C28" s="154">
        <v>38.380273690999999</v>
      </c>
      <c r="D28" s="154">
        <v>39.396446503999996</v>
      </c>
      <c r="E28" s="154">
        <v>39.288490193999998</v>
      </c>
      <c r="F28" s="154">
        <v>39.045856196000003</v>
      </c>
      <c r="G28" s="154">
        <v>38.741457396999998</v>
      </c>
      <c r="H28" s="165"/>
      <c r="I28" s="199">
        <f>D28-C28</f>
        <v>1.0161728129999972</v>
      </c>
      <c r="J28" s="199">
        <f>E28-D28</f>
        <v>-0.10795630999999872</v>
      </c>
      <c r="K28" s="199">
        <f>F28-E28</f>
        <v>-0.24263399799999519</v>
      </c>
      <c r="L28" s="199">
        <f>G28-F28</f>
        <v>-0.30439879900000477</v>
      </c>
    </row>
    <row r="29" spans="1:17" x14ac:dyDescent="0.2">
      <c r="B29" s="164" t="s">
        <v>19</v>
      </c>
      <c r="C29" s="166">
        <f>SUM(C30:C32)</f>
        <v>22.275094068400001</v>
      </c>
      <c r="D29" s="166">
        <f t="shared" ref="D29:E29" si="0">SUM(D30:D32)</f>
        <v>21.912589508499998</v>
      </c>
      <c r="E29" s="166">
        <f t="shared" si="0"/>
        <v>22.872754194599999</v>
      </c>
      <c r="F29" s="166">
        <f t="shared" ref="F29" si="1">SUM(F30:F32)</f>
        <v>24.950084351099999</v>
      </c>
      <c r="G29" s="166">
        <f t="shared" ref="G29" si="2">SUM(G30:G32)</f>
        <v>26.4909212142</v>
      </c>
      <c r="H29" s="166"/>
      <c r="I29" s="199">
        <f t="shared" ref="I29:L44" si="3">D29-C29</f>
        <v>-0.36250455990000319</v>
      </c>
      <c r="J29" s="199">
        <f t="shared" si="3"/>
        <v>0.96016468610000061</v>
      </c>
      <c r="K29" s="199">
        <f t="shared" si="3"/>
        <v>2.0773301565000004</v>
      </c>
      <c r="L29" s="199">
        <f t="shared" si="3"/>
        <v>1.5408368631000009</v>
      </c>
    </row>
    <row r="30" spans="1:17" x14ac:dyDescent="0.2">
      <c r="B30" s="164" t="s">
        <v>20</v>
      </c>
      <c r="C30" s="154">
        <v>4.5112705616</v>
      </c>
      <c r="D30" s="154">
        <v>4.5939378196999998</v>
      </c>
      <c r="E30" s="154">
        <v>4.9584815205000004</v>
      </c>
      <c r="F30" s="154">
        <v>5.1233933226000001</v>
      </c>
      <c r="G30" s="154">
        <v>5.2224367361999997</v>
      </c>
      <c r="H30" s="166"/>
      <c r="I30" s="199">
        <f t="shared" si="3"/>
        <v>8.2667258099999863E-2</v>
      </c>
      <c r="J30" s="199">
        <f t="shared" si="3"/>
        <v>0.36454370080000054</v>
      </c>
      <c r="K30" s="199">
        <f t="shared" si="3"/>
        <v>0.16491180209999978</v>
      </c>
      <c r="L30" s="199">
        <f t="shared" si="3"/>
        <v>9.9043413599999575E-2</v>
      </c>
    </row>
    <row r="31" spans="1:17" x14ac:dyDescent="0.2">
      <c r="B31" s="164" t="s">
        <v>21</v>
      </c>
      <c r="C31" s="154">
        <v>2.6246649178000001</v>
      </c>
      <c r="D31" s="154">
        <v>2.4895048798000001</v>
      </c>
      <c r="E31" s="154">
        <v>2.2604504521000002</v>
      </c>
      <c r="F31" s="154">
        <v>2.1699315255</v>
      </c>
      <c r="G31" s="154">
        <v>2.1681294449999999</v>
      </c>
      <c r="H31" s="166"/>
      <c r="I31" s="199">
        <f t="shared" si="3"/>
        <v>-0.13516003799999998</v>
      </c>
      <c r="J31" s="199">
        <f t="shared" si="3"/>
        <v>-0.22905442769999995</v>
      </c>
      <c r="K31" s="199">
        <f t="shared" si="3"/>
        <v>-9.051892660000016E-2</v>
      </c>
      <c r="L31" s="199">
        <f t="shared" si="3"/>
        <v>-1.8020805000000806E-3</v>
      </c>
    </row>
    <row r="32" spans="1:17" x14ac:dyDescent="0.2">
      <c r="B32" s="164" t="s">
        <v>22</v>
      </c>
      <c r="C32" s="154">
        <v>15.139158589000001</v>
      </c>
      <c r="D32" s="154">
        <v>14.829146808999999</v>
      </c>
      <c r="E32" s="154">
        <v>15.653822222000001</v>
      </c>
      <c r="F32" s="154">
        <v>17.656759503</v>
      </c>
      <c r="G32" s="154">
        <v>19.100355033</v>
      </c>
      <c r="H32" s="166"/>
      <c r="I32" s="199">
        <f t="shared" si="3"/>
        <v>-0.31001178000000174</v>
      </c>
      <c r="J32" s="199">
        <f t="shared" si="3"/>
        <v>0.82467541300000136</v>
      </c>
      <c r="K32" s="199">
        <f t="shared" si="3"/>
        <v>2.0029372809999995</v>
      </c>
      <c r="L32" s="199">
        <f t="shared" si="3"/>
        <v>1.4435955299999996</v>
      </c>
    </row>
    <row r="33" spans="2:12" x14ac:dyDescent="0.2">
      <c r="B33" s="167" t="s">
        <v>328</v>
      </c>
      <c r="C33" s="165">
        <f>SUM(C34:C37)</f>
        <v>13.916113090150001</v>
      </c>
      <c r="D33" s="165">
        <f t="shared" ref="D33:E33" si="4">SUM(D34:D37)</f>
        <v>14.046572590489998</v>
      </c>
      <c r="E33" s="165">
        <f t="shared" si="4"/>
        <v>14.158308274189999</v>
      </c>
      <c r="F33" s="165">
        <f t="shared" ref="F33" si="5">SUM(F34:F37)</f>
        <v>14.417944553329999</v>
      </c>
      <c r="G33" s="165">
        <f t="shared" ref="G33" si="6">SUM(G34:G37)</f>
        <v>14.67261122691</v>
      </c>
      <c r="H33" s="165"/>
      <c r="I33" s="199">
        <f t="shared" si="3"/>
        <v>0.13045950033999709</v>
      </c>
      <c r="J33" s="199">
        <f t="shared" si="3"/>
        <v>0.11173568370000098</v>
      </c>
      <c r="K33" s="199">
        <f t="shared" si="3"/>
        <v>0.25963627914000043</v>
      </c>
      <c r="L33" s="199">
        <f t="shared" si="3"/>
        <v>0.25466667358000095</v>
      </c>
    </row>
    <row r="34" spans="2:12" x14ac:dyDescent="0.2">
      <c r="B34" s="164" t="s">
        <v>25</v>
      </c>
      <c r="C34" s="154">
        <v>11.029721986</v>
      </c>
      <c r="D34" s="154">
        <v>11.240193197</v>
      </c>
      <c r="E34" s="154">
        <v>11.200376780999999</v>
      </c>
      <c r="F34" s="154">
        <v>11.360710456</v>
      </c>
      <c r="G34" s="154">
        <v>11.572986966</v>
      </c>
      <c r="H34" s="165"/>
      <c r="I34" s="199">
        <f t="shared" si="3"/>
        <v>0.21047121099999977</v>
      </c>
      <c r="J34" s="199">
        <f>E34-D34</f>
        <v>-3.9816416000000743E-2</v>
      </c>
      <c r="K34" s="199">
        <f>F34-E34</f>
        <v>0.1603336750000004</v>
      </c>
      <c r="L34" s="199">
        <f>G34-F34</f>
        <v>0.21227651000000058</v>
      </c>
    </row>
    <row r="35" spans="2:12" x14ac:dyDescent="0.2">
      <c r="B35" s="164" t="s">
        <v>23</v>
      </c>
      <c r="C35" s="154">
        <v>0.85822120000000002</v>
      </c>
      <c r="D35" s="154">
        <v>0.84359025136999999</v>
      </c>
      <c r="E35" s="154">
        <v>0.79930405479</v>
      </c>
      <c r="F35" s="154">
        <v>0.79920899074999996</v>
      </c>
      <c r="G35" s="154">
        <v>0.78178987767999997</v>
      </c>
      <c r="H35" s="166"/>
      <c r="I35" s="199">
        <f t="shared" si="3"/>
        <v>-1.4630948630000029E-2</v>
      </c>
      <c r="J35" s="199">
        <f t="shared" si="3"/>
        <v>-4.4286196579999992E-2</v>
      </c>
      <c r="K35" s="199">
        <f t="shared" si="3"/>
        <v>-9.5064040000036876E-5</v>
      </c>
      <c r="L35" s="199">
        <f t="shared" si="3"/>
        <v>-1.7419113069999992E-2</v>
      </c>
    </row>
    <row r="36" spans="2:12" x14ac:dyDescent="0.2">
      <c r="B36" s="164" t="s">
        <v>24</v>
      </c>
      <c r="C36" s="154">
        <v>1.751423411</v>
      </c>
      <c r="D36" s="154">
        <v>1.6983324536</v>
      </c>
      <c r="E36" s="154">
        <v>1.8799494384</v>
      </c>
      <c r="F36" s="154">
        <v>1.9857324285</v>
      </c>
      <c r="G36" s="154">
        <v>2.0639577687999999</v>
      </c>
      <c r="H36" s="166"/>
      <c r="I36" s="199">
        <f t="shared" si="3"/>
        <v>-5.3090957400000027E-2</v>
      </c>
      <c r="J36" s="199">
        <f t="shared" si="3"/>
        <v>0.18161698479999999</v>
      </c>
      <c r="K36" s="199">
        <f t="shared" si="3"/>
        <v>0.10578299010000003</v>
      </c>
      <c r="L36" s="199">
        <f t="shared" si="3"/>
        <v>7.8225340299999946E-2</v>
      </c>
    </row>
    <row r="37" spans="2:12" x14ac:dyDescent="0.2">
      <c r="B37" s="164" t="s">
        <v>33</v>
      </c>
      <c r="C37" s="154">
        <v>0.27674649314999999</v>
      </c>
      <c r="D37" s="154">
        <v>0.26445668851999998</v>
      </c>
      <c r="E37" s="154">
        <v>0.27867799999999998</v>
      </c>
      <c r="F37" s="154">
        <v>0.27229267808000002</v>
      </c>
      <c r="G37" s="154">
        <v>0.25387661442999998</v>
      </c>
      <c r="H37" s="166"/>
      <c r="I37" s="199">
        <f t="shared" si="3"/>
        <v>-1.2289804630000012E-2</v>
      </c>
      <c r="J37" s="199">
        <f t="shared" si="3"/>
        <v>1.4221311479999998E-2</v>
      </c>
      <c r="K37" s="199">
        <f t="shared" si="3"/>
        <v>-6.3853219199999645E-3</v>
      </c>
      <c r="L37" s="199">
        <f t="shared" si="3"/>
        <v>-1.8416063650000036E-2</v>
      </c>
    </row>
    <row r="38" spans="2:12" x14ac:dyDescent="0.2">
      <c r="B38" s="164" t="s">
        <v>26</v>
      </c>
      <c r="C38" s="166">
        <f>SUM(C39:C42)</f>
        <v>5.3672872520800006</v>
      </c>
      <c r="D38" s="166">
        <f t="shared" ref="D38:E38" si="7">SUM(D39:D42)</f>
        <v>5.280017677630001</v>
      </c>
      <c r="E38" s="166">
        <f t="shared" si="7"/>
        <v>5.3391032192000001</v>
      </c>
      <c r="F38" s="166">
        <f t="shared" ref="F38" si="8">SUM(F39:F42)</f>
        <v>5.47578625464</v>
      </c>
      <c r="G38" s="166">
        <f t="shared" ref="G38" si="9">SUM(G39:G42)</f>
        <v>5.8223623193999989</v>
      </c>
      <c r="H38" s="166"/>
      <c r="I38" s="199">
        <f t="shared" si="3"/>
        <v>-8.726957444999961E-2</v>
      </c>
      <c r="J38" s="199">
        <f t="shared" si="3"/>
        <v>5.9085541569999123E-2</v>
      </c>
      <c r="K38" s="199">
        <f t="shared" si="3"/>
        <v>0.13668303543999993</v>
      </c>
      <c r="L38" s="199">
        <f t="shared" si="3"/>
        <v>0.34657606475999891</v>
      </c>
    </row>
    <row r="39" spans="2:12" x14ac:dyDescent="0.2">
      <c r="B39" s="164" t="s">
        <v>27</v>
      </c>
      <c r="C39" s="154">
        <v>0.71042424658000003</v>
      </c>
      <c r="D39" s="154">
        <v>0.71051114754</v>
      </c>
      <c r="E39" s="154">
        <v>0.6779690411</v>
      </c>
      <c r="F39" s="154">
        <v>0.67777327591000003</v>
      </c>
      <c r="G39" s="154">
        <v>0.67393833040999995</v>
      </c>
      <c r="H39" s="166"/>
      <c r="I39" s="199">
        <f t="shared" si="3"/>
        <v>8.6900959999969274E-5</v>
      </c>
      <c r="J39" s="199">
        <f t="shared" si="3"/>
        <v>-3.2542106439999996E-2</v>
      </c>
      <c r="K39" s="199">
        <f t="shared" si="3"/>
        <v>-1.9576518999997461E-4</v>
      </c>
      <c r="L39" s="199">
        <f t="shared" si="3"/>
        <v>-3.8349455000000754E-3</v>
      </c>
    </row>
    <row r="40" spans="2:12" x14ac:dyDescent="0.2">
      <c r="B40" s="164" t="s">
        <v>28</v>
      </c>
      <c r="C40" s="154">
        <v>3.1831543644</v>
      </c>
      <c r="D40" s="154">
        <v>3.2396258361000001</v>
      </c>
      <c r="E40" s="154">
        <v>3.3631201096000001</v>
      </c>
      <c r="F40" s="154">
        <v>3.5065521950999998</v>
      </c>
      <c r="G40" s="154">
        <v>3.8610958076999999</v>
      </c>
      <c r="H40" s="166"/>
      <c r="I40" s="199">
        <f t="shared" si="3"/>
        <v>5.6471471700000109E-2</v>
      </c>
      <c r="J40" s="199">
        <f t="shared" si="3"/>
        <v>0.12349427349999997</v>
      </c>
      <c r="K40" s="199">
        <f t="shared" si="3"/>
        <v>0.14343208549999975</v>
      </c>
      <c r="L40" s="199">
        <f t="shared" si="3"/>
        <v>0.35454361260000011</v>
      </c>
    </row>
    <row r="41" spans="2:12" x14ac:dyDescent="0.2">
      <c r="B41" s="164" t="s">
        <v>29</v>
      </c>
      <c r="C41" s="154">
        <v>1.0289640411000001</v>
      </c>
      <c r="D41" s="154">
        <v>0.91090181966999995</v>
      </c>
      <c r="E41" s="154">
        <v>0.87852634247000005</v>
      </c>
      <c r="F41" s="154">
        <v>0.87702777440000002</v>
      </c>
      <c r="G41" s="154">
        <v>0.87603171053999995</v>
      </c>
      <c r="H41" s="166"/>
      <c r="I41" s="199">
        <f t="shared" si="3"/>
        <v>-0.11806222143000011</v>
      </c>
      <c r="J41" s="199">
        <f t="shared" si="3"/>
        <v>-3.2375477199999891E-2</v>
      </c>
      <c r="K41" s="199">
        <f t="shared" si="3"/>
        <v>-1.4985680700000392E-3</v>
      </c>
      <c r="L41" s="199">
        <f t="shared" si="3"/>
        <v>-9.9606386000006264E-4</v>
      </c>
    </row>
    <row r="42" spans="2:12" x14ac:dyDescent="0.2">
      <c r="B42" s="164" t="s">
        <v>30</v>
      </c>
      <c r="C42" s="154">
        <v>0.44474459999999999</v>
      </c>
      <c r="D42" s="154">
        <v>0.41897887432000003</v>
      </c>
      <c r="E42" s="154">
        <v>0.41948772603000001</v>
      </c>
      <c r="F42" s="154">
        <v>0.41443300922999998</v>
      </c>
      <c r="G42" s="154">
        <v>0.41129647074999998</v>
      </c>
      <c r="H42" s="166"/>
      <c r="I42" s="199">
        <f t="shared" si="3"/>
        <v>-2.5765725679999962E-2</v>
      </c>
      <c r="J42" s="199">
        <f t="shared" si="3"/>
        <v>5.0885170999998008E-4</v>
      </c>
      <c r="K42" s="199">
        <f t="shared" si="3"/>
        <v>-5.0547168000000253E-3</v>
      </c>
      <c r="L42" s="199">
        <f t="shared" si="3"/>
        <v>-3.1365384800000062E-3</v>
      </c>
    </row>
    <row r="43" spans="2:12" x14ac:dyDescent="0.2">
      <c r="B43" s="164" t="s">
        <v>31</v>
      </c>
      <c r="C43" s="165">
        <f>C44-C28-C29-C33-C38</f>
        <v>16.660441625370002</v>
      </c>
      <c r="D43" s="165">
        <f t="shared" ref="D43:E43" si="10">D44-D28-D29-D33-D38</f>
        <v>16.395734275380001</v>
      </c>
      <c r="E43" s="165">
        <f t="shared" si="10"/>
        <v>16.054091958010012</v>
      </c>
      <c r="F43" s="165">
        <f t="shared" ref="F43" si="11">F44-F28-F29-F33-F38</f>
        <v>15.983319131929992</v>
      </c>
      <c r="G43" s="165">
        <f t="shared" ref="G43" si="12">G44-G28-G29-G33-G38</f>
        <v>16.113989432490001</v>
      </c>
      <c r="H43" s="165"/>
      <c r="I43" s="199">
        <f t="shared" si="3"/>
        <v>-0.26470734999000101</v>
      </c>
      <c r="J43" s="199">
        <f t="shared" ref="J43:L44" si="13">E43-D43</f>
        <v>-0.34164231736998829</v>
      </c>
      <c r="K43" s="199">
        <f t="shared" si="13"/>
        <v>-7.0772826080020224E-2</v>
      </c>
      <c r="L43" s="199">
        <f t="shared" si="13"/>
        <v>0.13067030056000917</v>
      </c>
    </row>
    <row r="44" spans="2:12" x14ac:dyDescent="0.2">
      <c r="B44" s="168" t="s">
        <v>32</v>
      </c>
      <c r="C44" s="170">
        <v>96.599209727000002</v>
      </c>
      <c r="D44" s="170">
        <v>97.031360555999996</v>
      </c>
      <c r="E44" s="170">
        <v>97.712747840000006</v>
      </c>
      <c r="F44" s="170">
        <v>99.872990486999996</v>
      </c>
      <c r="G44" s="170">
        <v>101.84134159</v>
      </c>
      <c r="H44" s="169"/>
      <c r="I44" s="200">
        <f t="shared" si="3"/>
        <v>0.43215082899999402</v>
      </c>
      <c r="J44" s="200">
        <f t="shared" si="13"/>
        <v>0.68138728400001014</v>
      </c>
      <c r="K44" s="200">
        <f t="shared" si="13"/>
        <v>2.1602426469999898</v>
      </c>
      <c r="L44" s="200">
        <f t="shared" si="13"/>
        <v>1.9683511030000034</v>
      </c>
    </row>
    <row r="45" spans="2:12" x14ac:dyDescent="0.2">
      <c r="B45" s="197"/>
      <c r="C45" s="154"/>
      <c r="D45" s="154"/>
      <c r="E45" s="154"/>
      <c r="H45" s="198"/>
      <c r="I45" s="166"/>
      <c r="J45" s="198"/>
      <c r="K45" s="198"/>
      <c r="L45" s="198"/>
    </row>
    <row r="46" spans="2:12" x14ac:dyDescent="0.2">
      <c r="B46" s="370" t="s">
        <v>549</v>
      </c>
    </row>
    <row r="47" spans="2:12" x14ac:dyDescent="0.2">
      <c r="B47" s="370"/>
    </row>
    <row r="48" spans="2:12" x14ac:dyDescent="0.2">
      <c r="B48" s="370"/>
    </row>
    <row r="49" spans="1:6" ht="25.5" x14ac:dyDescent="0.2">
      <c r="A49" s="149"/>
      <c r="B49" s="149"/>
      <c r="C49" s="494" t="s">
        <v>488</v>
      </c>
      <c r="D49" s="494" t="s">
        <v>489</v>
      </c>
      <c r="E49" s="554" t="s">
        <v>241</v>
      </c>
      <c r="F49" s="554" t="s">
        <v>498</v>
      </c>
    </row>
    <row r="50" spans="1:6" ht="15" x14ac:dyDescent="0.25">
      <c r="A50" s="30">
        <f>+YEAR(B50)</f>
        <v>2016</v>
      </c>
      <c r="B50" s="131">
        <v>42370</v>
      </c>
      <c r="C50" s="132">
        <v>97.393158639000006</v>
      </c>
      <c r="D50" s="102" t="e">
        <v>#N/A</v>
      </c>
      <c r="E50" s="133"/>
      <c r="F50" s="553">
        <v>97.393158639000006</v>
      </c>
    </row>
    <row r="51" spans="1:6" ht="15" x14ac:dyDescent="0.25">
      <c r="A51" s="30">
        <f t="shared" ref="A51:A91" si="14">+YEAR(B51)</f>
        <v>2016</v>
      </c>
      <c r="B51" s="131">
        <v>42401</v>
      </c>
      <c r="C51" s="132">
        <v>96.516385602</v>
      </c>
      <c r="D51" s="102" t="e">
        <v>#N/A</v>
      </c>
      <c r="E51" s="142">
        <f t="shared" ref="E51:E60" si="15">AVERAGEIF($A$34:$A$97,A51,$F$34:$F$97)</f>
        <v>97.029118903833321</v>
      </c>
      <c r="F51" s="553">
        <v>96.516385602</v>
      </c>
    </row>
    <row r="52" spans="1:6" ht="15" x14ac:dyDescent="0.25">
      <c r="A52" s="30">
        <f t="shared" si="14"/>
        <v>2016</v>
      </c>
      <c r="B52" s="131">
        <v>42430</v>
      </c>
      <c r="C52" s="132">
        <v>96.687944920000007</v>
      </c>
      <c r="D52" s="102" t="e">
        <v>#N/A</v>
      </c>
      <c r="E52" s="142">
        <f t="shared" si="15"/>
        <v>97.029118903833321</v>
      </c>
      <c r="F52" s="553">
        <v>96.687944920000007</v>
      </c>
    </row>
    <row r="53" spans="1:6" ht="15" x14ac:dyDescent="0.25">
      <c r="A53" s="30">
        <f t="shared" si="14"/>
        <v>2016</v>
      </c>
      <c r="B53" s="131">
        <v>42461</v>
      </c>
      <c r="C53" s="132">
        <v>96.380260496000005</v>
      </c>
      <c r="D53" s="102" t="e">
        <v>#N/A</v>
      </c>
      <c r="E53" s="142">
        <f t="shared" si="15"/>
        <v>97.029118903833321</v>
      </c>
      <c r="F53" s="553">
        <v>96.380260496000005</v>
      </c>
    </row>
    <row r="54" spans="1:6" ht="15" x14ac:dyDescent="0.25">
      <c r="A54" s="30">
        <f t="shared" si="14"/>
        <v>2016</v>
      </c>
      <c r="B54" s="131">
        <v>42491</v>
      </c>
      <c r="C54" s="132">
        <v>95.902133569</v>
      </c>
      <c r="D54" s="102" t="e">
        <v>#N/A</v>
      </c>
      <c r="E54" s="142">
        <f t="shared" si="15"/>
        <v>97.029118903833321</v>
      </c>
      <c r="F54" s="553">
        <v>95.902133569</v>
      </c>
    </row>
    <row r="55" spans="1:6" ht="15" x14ac:dyDescent="0.25">
      <c r="A55" s="30">
        <f t="shared" si="14"/>
        <v>2016</v>
      </c>
      <c r="B55" s="131">
        <v>42522</v>
      </c>
      <c r="C55" s="132">
        <v>96.402160366999993</v>
      </c>
      <c r="D55" s="102" t="e">
        <v>#N/A</v>
      </c>
      <c r="E55" s="142">
        <f t="shared" si="15"/>
        <v>97.029118903833321</v>
      </c>
      <c r="F55" s="553">
        <v>96.402160366999993</v>
      </c>
    </row>
    <row r="56" spans="1:6" ht="15" x14ac:dyDescent="0.25">
      <c r="A56" s="30">
        <f t="shared" si="14"/>
        <v>2016</v>
      </c>
      <c r="B56" s="131">
        <v>42552</v>
      </c>
      <c r="C56" s="132">
        <v>97.450297829999997</v>
      </c>
      <c r="D56" s="102" t="e">
        <v>#N/A</v>
      </c>
      <c r="E56" s="142">
        <f t="shared" si="15"/>
        <v>97.029118903833321</v>
      </c>
      <c r="F56" s="553">
        <v>97.450297829999997</v>
      </c>
    </row>
    <row r="57" spans="1:6" ht="15" x14ac:dyDescent="0.25">
      <c r="A57" s="30">
        <f t="shared" si="14"/>
        <v>2016</v>
      </c>
      <c r="B57" s="131">
        <v>42583</v>
      </c>
      <c r="C57" s="132">
        <v>96.438857436000006</v>
      </c>
      <c r="D57" s="102" t="e">
        <v>#N/A</v>
      </c>
      <c r="E57" s="142">
        <f t="shared" si="15"/>
        <v>97.029118903833321</v>
      </c>
      <c r="F57" s="553">
        <v>96.438857436000006</v>
      </c>
    </row>
    <row r="58" spans="1:6" ht="15" x14ac:dyDescent="0.25">
      <c r="A58" s="30">
        <f t="shared" si="14"/>
        <v>2016</v>
      </c>
      <c r="B58" s="131">
        <v>42614</v>
      </c>
      <c r="C58" s="132">
        <v>96.565436179000002</v>
      </c>
      <c r="D58" s="102" t="e">
        <v>#N/A</v>
      </c>
      <c r="E58" s="142">
        <f t="shared" si="15"/>
        <v>97.029118903833321</v>
      </c>
      <c r="F58" s="553">
        <v>96.565436179000002</v>
      </c>
    </row>
    <row r="59" spans="1:6" ht="15" x14ac:dyDescent="0.25">
      <c r="A59" s="30">
        <f t="shared" si="14"/>
        <v>2016</v>
      </c>
      <c r="B59" s="131">
        <v>42644</v>
      </c>
      <c r="C59" s="132">
        <v>97.768880655000004</v>
      </c>
      <c r="D59" s="102" t="e">
        <v>#N/A</v>
      </c>
      <c r="E59" s="142">
        <f t="shared" si="15"/>
        <v>97.029118903833321</v>
      </c>
      <c r="F59" s="553">
        <v>97.768880655000004</v>
      </c>
    </row>
    <row r="60" spans="1:6" ht="15" x14ac:dyDescent="0.25">
      <c r="A60" s="30">
        <f t="shared" si="14"/>
        <v>2016</v>
      </c>
      <c r="B60" s="131">
        <v>42675</v>
      </c>
      <c r="C60" s="132">
        <v>98.973640427999996</v>
      </c>
      <c r="D60" s="102" t="e">
        <v>#N/A</v>
      </c>
      <c r="E60" s="142">
        <f t="shared" si="15"/>
        <v>97.029118903833321</v>
      </c>
      <c r="F60" s="553">
        <v>98.973640427999996</v>
      </c>
    </row>
    <row r="61" spans="1:6" ht="15" x14ac:dyDescent="0.25">
      <c r="A61" s="30">
        <f t="shared" si="14"/>
        <v>2016</v>
      </c>
      <c r="B61" s="131">
        <v>42705</v>
      </c>
      <c r="C61" s="132">
        <v>97.870270724999997</v>
      </c>
      <c r="D61" s="102" t="e">
        <v>#N/A</v>
      </c>
      <c r="E61" s="133"/>
      <c r="F61" s="553">
        <v>97.870270724999997</v>
      </c>
    </row>
    <row r="62" spans="1:6" ht="15" x14ac:dyDescent="0.25">
      <c r="A62" s="30">
        <f t="shared" si="14"/>
        <v>2017</v>
      </c>
      <c r="B62" s="131">
        <v>42736</v>
      </c>
      <c r="C62" s="132">
        <v>96.906772791999998</v>
      </c>
      <c r="D62" s="102" t="e">
        <v>#N/A</v>
      </c>
      <c r="E62" s="133"/>
      <c r="F62" s="553">
        <v>96.906772791999998</v>
      </c>
    </row>
    <row r="63" spans="1:6" ht="15" x14ac:dyDescent="0.25">
      <c r="A63" s="30">
        <f t="shared" si="14"/>
        <v>2017</v>
      </c>
      <c r="B63" s="131">
        <v>42767</v>
      </c>
      <c r="C63" s="132">
        <v>97.188829147999996</v>
      </c>
      <c r="D63" s="102" t="e">
        <v>#N/A</v>
      </c>
      <c r="E63" s="142">
        <f t="shared" ref="E63:E72" si="16">AVERAGEIF($A$34:$A$97,A63,$F$34:$F$97)</f>
        <v>97.7096692585</v>
      </c>
      <c r="F63" s="553">
        <v>97.188829147999996</v>
      </c>
    </row>
    <row r="64" spans="1:6" ht="15" x14ac:dyDescent="0.25">
      <c r="A64" s="30">
        <f t="shared" si="14"/>
        <v>2017</v>
      </c>
      <c r="B64" s="131">
        <v>42795</v>
      </c>
      <c r="C64" s="132">
        <v>96.472785068999997</v>
      </c>
      <c r="D64" s="102" t="e">
        <v>#N/A</v>
      </c>
      <c r="E64" s="142">
        <f t="shared" si="16"/>
        <v>97.7096692585</v>
      </c>
      <c r="F64" s="553">
        <v>96.472785068999997</v>
      </c>
    </row>
    <row r="65" spans="1:6" ht="15" x14ac:dyDescent="0.25">
      <c r="A65" s="30">
        <f t="shared" si="14"/>
        <v>2017</v>
      </c>
      <c r="B65" s="131">
        <v>42826</v>
      </c>
      <c r="C65" s="132">
        <v>96.261086343000002</v>
      </c>
      <c r="D65" s="102" t="e">
        <v>#N/A</v>
      </c>
      <c r="E65" s="142">
        <f t="shared" si="16"/>
        <v>97.7096692585</v>
      </c>
      <c r="F65" s="553">
        <v>96.261086343000002</v>
      </c>
    </row>
    <row r="66" spans="1:6" ht="15" x14ac:dyDescent="0.25">
      <c r="A66" s="30">
        <f t="shared" si="14"/>
        <v>2017</v>
      </c>
      <c r="B66" s="131">
        <v>42856</v>
      </c>
      <c r="C66" s="132">
        <v>97.180914165000004</v>
      </c>
      <c r="D66" s="102" t="e">
        <v>#N/A</v>
      </c>
      <c r="E66" s="142">
        <f t="shared" si="16"/>
        <v>97.7096692585</v>
      </c>
      <c r="F66" s="553">
        <v>97.180914165000004</v>
      </c>
    </row>
    <row r="67" spans="1:6" ht="15" x14ac:dyDescent="0.25">
      <c r="A67" s="30">
        <f t="shared" si="14"/>
        <v>2017</v>
      </c>
      <c r="B67" s="131">
        <v>42887</v>
      </c>
      <c r="C67" s="132">
        <v>97.900318260999995</v>
      </c>
      <c r="D67" s="102" t="e">
        <v>#N/A</v>
      </c>
      <c r="E67" s="142">
        <f t="shared" si="16"/>
        <v>97.7096692585</v>
      </c>
      <c r="F67" s="553">
        <v>97.900318260999995</v>
      </c>
    </row>
    <row r="68" spans="1:6" ht="15" x14ac:dyDescent="0.25">
      <c r="A68" s="30">
        <f t="shared" si="14"/>
        <v>2017</v>
      </c>
      <c r="B68" s="131">
        <v>42917</v>
      </c>
      <c r="C68" s="132">
        <v>98.627072780000006</v>
      </c>
      <c r="D68" s="102" t="e">
        <v>#N/A</v>
      </c>
      <c r="E68" s="142">
        <f t="shared" si="16"/>
        <v>97.7096692585</v>
      </c>
      <c r="F68" s="553">
        <v>98.627072780000006</v>
      </c>
    </row>
    <row r="69" spans="1:6" ht="15" x14ac:dyDescent="0.25">
      <c r="A69" s="30">
        <f t="shared" si="14"/>
        <v>2017</v>
      </c>
      <c r="B69" s="131">
        <v>42948</v>
      </c>
      <c r="C69" s="132">
        <v>97.873738513999996</v>
      </c>
      <c r="D69" s="102" t="e">
        <v>#N/A</v>
      </c>
      <c r="E69" s="142">
        <f t="shared" si="16"/>
        <v>97.7096692585</v>
      </c>
      <c r="F69" s="553">
        <v>97.873738513999996</v>
      </c>
    </row>
    <row r="70" spans="1:6" ht="15" x14ac:dyDescent="0.25">
      <c r="A70" s="30">
        <f t="shared" si="14"/>
        <v>2017</v>
      </c>
      <c r="B70" s="131">
        <v>42979</v>
      </c>
      <c r="C70" s="132">
        <v>97.971364488999996</v>
      </c>
      <c r="D70" s="102" t="e">
        <v>#N/A</v>
      </c>
      <c r="E70" s="142">
        <f t="shared" si="16"/>
        <v>97.7096692585</v>
      </c>
      <c r="F70" s="553">
        <v>97.971364488999996</v>
      </c>
    </row>
    <row r="71" spans="1:6" ht="15" x14ac:dyDescent="0.25">
      <c r="A71" s="30">
        <f t="shared" si="14"/>
        <v>2017</v>
      </c>
      <c r="B71" s="131">
        <v>43009</v>
      </c>
      <c r="C71" s="132">
        <v>98.562929374999996</v>
      </c>
      <c r="D71" s="102" t="e">
        <v>#N/A</v>
      </c>
      <c r="E71" s="142">
        <f t="shared" si="16"/>
        <v>97.7096692585</v>
      </c>
      <c r="F71" s="553">
        <v>98.562929374999996</v>
      </c>
    </row>
    <row r="72" spans="1:6" ht="15" x14ac:dyDescent="0.25">
      <c r="A72" s="30">
        <f t="shared" si="14"/>
        <v>2017</v>
      </c>
      <c r="B72" s="131">
        <v>43040</v>
      </c>
      <c r="C72" s="132">
        <v>99.144745931000003</v>
      </c>
      <c r="D72" s="102" t="e">
        <v>#N/A</v>
      </c>
      <c r="E72" s="142">
        <f t="shared" si="16"/>
        <v>97.7096692585</v>
      </c>
      <c r="F72" s="553">
        <v>99.144745931000003</v>
      </c>
    </row>
    <row r="73" spans="1:6" ht="15" x14ac:dyDescent="0.25">
      <c r="A73" s="30">
        <f t="shared" si="14"/>
        <v>2017</v>
      </c>
      <c r="B73" s="131">
        <v>43070</v>
      </c>
      <c r="C73" s="132">
        <v>98.425474234999996</v>
      </c>
      <c r="D73" s="102" t="e">
        <v>#N/A</v>
      </c>
      <c r="E73" s="133"/>
      <c r="F73" s="553">
        <v>98.425474234999996</v>
      </c>
    </row>
    <row r="74" spans="1:6" ht="15" x14ac:dyDescent="0.25">
      <c r="A74" s="30">
        <f t="shared" si="14"/>
        <v>2018</v>
      </c>
      <c r="B74" s="131">
        <v>43101</v>
      </c>
      <c r="C74" s="132">
        <v>98.544159128999993</v>
      </c>
      <c r="D74" s="102" t="e">
        <v>#N/A</v>
      </c>
      <c r="E74" s="133"/>
      <c r="F74" s="553">
        <v>98.544159128999993</v>
      </c>
    </row>
    <row r="75" spans="1:6" ht="15" x14ac:dyDescent="0.25">
      <c r="A75" s="30">
        <f t="shared" si="14"/>
        <v>2018</v>
      </c>
      <c r="B75" s="131">
        <v>43132</v>
      </c>
      <c r="C75" s="132">
        <v>98.842086757999994</v>
      </c>
      <c r="D75" s="102" t="e">
        <v>#N/A</v>
      </c>
      <c r="E75" s="142">
        <f t="shared" ref="E75:E84" si="17">AVERAGEIF($A$34:$A$97,A75,$F$34:$F$97)</f>
        <v>99.86880536433334</v>
      </c>
      <c r="F75" s="553">
        <v>98.842086757999994</v>
      </c>
    </row>
    <row r="76" spans="1:6" ht="15" x14ac:dyDescent="0.25">
      <c r="A76" s="30">
        <f t="shared" si="14"/>
        <v>2018</v>
      </c>
      <c r="B76" s="131">
        <v>43160</v>
      </c>
      <c r="C76" s="132">
        <v>98.833723879000004</v>
      </c>
      <c r="D76" s="102" t="e">
        <v>#N/A</v>
      </c>
      <c r="E76" s="142">
        <f t="shared" si="17"/>
        <v>99.86880536433334</v>
      </c>
      <c r="F76" s="553">
        <v>98.833723879000004</v>
      </c>
    </row>
    <row r="77" spans="1:6" ht="15" x14ac:dyDescent="0.25">
      <c r="A77" s="30">
        <f t="shared" si="14"/>
        <v>2018</v>
      </c>
      <c r="B77" s="131">
        <v>43191</v>
      </c>
      <c r="C77" s="132">
        <v>98.934356668999996</v>
      </c>
      <c r="D77" s="102" t="e">
        <v>#N/A</v>
      </c>
      <c r="E77" s="142">
        <f t="shared" si="17"/>
        <v>99.86880536433334</v>
      </c>
      <c r="F77" s="553">
        <v>98.934356668999996</v>
      </c>
    </row>
    <row r="78" spans="1:6" ht="15" x14ac:dyDescent="0.25">
      <c r="A78" s="30">
        <f t="shared" si="14"/>
        <v>2018</v>
      </c>
      <c r="B78" s="131">
        <v>43221</v>
      </c>
      <c r="C78" s="132">
        <v>98.905309338999999</v>
      </c>
      <c r="D78" s="102" t="e">
        <v>#N/A</v>
      </c>
      <c r="E78" s="142">
        <f t="shared" si="17"/>
        <v>99.86880536433334</v>
      </c>
      <c r="F78" s="553">
        <v>98.905309338999999</v>
      </c>
    </row>
    <row r="79" spans="1:6" ht="15" x14ac:dyDescent="0.25">
      <c r="A79" s="30">
        <f t="shared" si="14"/>
        <v>2018</v>
      </c>
      <c r="B79" s="131">
        <v>43252</v>
      </c>
      <c r="C79" s="132">
        <v>99.707950768000003</v>
      </c>
      <c r="D79" s="102" t="e">
        <v>#N/A</v>
      </c>
      <c r="E79" s="142">
        <f t="shared" si="17"/>
        <v>99.86880536433334</v>
      </c>
      <c r="F79" s="553">
        <v>99.707950768000003</v>
      </c>
    </row>
    <row r="80" spans="1:6" ht="15" x14ac:dyDescent="0.25">
      <c r="A80" s="30">
        <f t="shared" si="14"/>
        <v>2018</v>
      </c>
      <c r="B80" s="131">
        <v>43282</v>
      </c>
      <c r="C80" s="132">
        <v>100.05688317000001</v>
      </c>
      <c r="D80" s="102" t="e">
        <v>#N/A</v>
      </c>
      <c r="E80" s="142">
        <f t="shared" si="17"/>
        <v>99.86880536433334</v>
      </c>
      <c r="F80" s="553">
        <v>100.05688317000001</v>
      </c>
    </row>
    <row r="81" spans="1:6" ht="15" x14ac:dyDescent="0.25">
      <c r="A81" s="30">
        <f t="shared" si="14"/>
        <v>2018</v>
      </c>
      <c r="B81" s="131">
        <v>43313</v>
      </c>
      <c r="C81" s="132">
        <v>100.22179894</v>
      </c>
      <c r="D81" s="102" t="e">
        <v>#N/A</v>
      </c>
      <c r="E81" s="142">
        <f t="shared" si="17"/>
        <v>99.86880536433334</v>
      </c>
      <c r="F81" s="553">
        <v>100.22179894</v>
      </c>
    </row>
    <row r="82" spans="1:6" ht="15" x14ac:dyDescent="0.25">
      <c r="A82" s="30">
        <f t="shared" si="14"/>
        <v>2018</v>
      </c>
      <c r="B82" s="131">
        <v>43344</v>
      </c>
      <c r="C82" s="132">
        <v>101.33671293</v>
      </c>
      <c r="D82" s="102">
        <v>101.33671293</v>
      </c>
      <c r="E82" s="142">
        <f t="shared" si="17"/>
        <v>99.86880536433334</v>
      </c>
      <c r="F82" s="553">
        <v>101.33671293</v>
      </c>
    </row>
    <row r="83" spans="1:6" ht="15" x14ac:dyDescent="0.25">
      <c r="A83" s="30">
        <f t="shared" si="14"/>
        <v>2018</v>
      </c>
      <c r="B83" s="131">
        <v>43374</v>
      </c>
      <c r="C83" s="132" t="e">
        <v>#N/A</v>
      </c>
      <c r="D83" s="102">
        <v>101.10736349</v>
      </c>
      <c r="E83" s="142">
        <f t="shared" si="17"/>
        <v>99.86880536433334</v>
      </c>
      <c r="F83" s="553">
        <v>101.10736349</v>
      </c>
    </row>
    <row r="84" spans="1:6" ht="15" x14ac:dyDescent="0.25">
      <c r="A84" s="30">
        <f t="shared" si="14"/>
        <v>2018</v>
      </c>
      <c r="B84" s="131">
        <v>43405</v>
      </c>
      <c r="C84" s="132" t="e">
        <v>#N/A</v>
      </c>
      <c r="D84" s="102">
        <v>101.04878687999999</v>
      </c>
      <c r="E84" s="142">
        <f t="shared" si="17"/>
        <v>99.86880536433334</v>
      </c>
      <c r="F84" s="553">
        <v>101.04878687999999</v>
      </c>
    </row>
    <row r="85" spans="1:6" ht="15" x14ac:dyDescent="0.25">
      <c r="A85" s="30">
        <f t="shared" si="14"/>
        <v>2018</v>
      </c>
      <c r="B85" s="131">
        <v>43435</v>
      </c>
      <c r="C85" s="132" t="e">
        <v>#N/A</v>
      </c>
      <c r="D85" s="102">
        <v>100.88653241999999</v>
      </c>
      <c r="E85" s="133"/>
      <c r="F85" s="553">
        <v>100.88653241999999</v>
      </c>
    </row>
    <row r="86" spans="1:6" ht="15" x14ac:dyDescent="0.25">
      <c r="A86" s="30">
        <f t="shared" si="14"/>
        <v>2019</v>
      </c>
      <c r="B86" s="131">
        <v>43466</v>
      </c>
      <c r="C86" s="132" t="e">
        <v>#N/A</v>
      </c>
      <c r="D86" s="102">
        <v>100.79082124999999</v>
      </c>
      <c r="E86" s="133"/>
      <c r="F86" s="553">
        <v>100.79082124999999</v>
      </c>
    </row>
    <row r="87" spans="1:6" ht="15" x14ac:dyDescent="0.25">
      <c r="A87" s="30">
        <f t="shared" si="14"/>
        <v>2019</v>
      </c>
      <c r="B87" s="131">
        <v>43497</v>
      </c>
      <c r="C87" s="132" t="e">
        <v>#N/A</v>
      </c>
      <c r="D87" s="102">
        <v>100.72962111</v>
      </c>
      <c r="E87" s="142">
        <f t="shared" ref="E87:E96" si="18">AVERAGEIF($A$34:$A$97,A87,$F$34:$F$97)</f>
        <v>101.83515274749999</v>
      </c>
      <c r="F87" s="553">
        <v>100.72962111</v>
      </c>
    </row>
    <row r="88" spans="1:6" ht="15" x14ac:dyDescent="0.25">
      <c r="A88" s="30">
        <f t="shared" si="14"/>
        <v>2019</v>
      </c>
      <c r="B88" s="131">
        <v>43525</v>
      </c>
      <c r="C88" s="132" t="e">
        <v>#N/A</v>
      </c>
      <c r="D88" s="102">
        <v>101.00308594000001</v>
      </c>
      <c r="E88" s="142">
        <f t="shared" si="18"/>
        <v>101.83515274749999</v>
      </c>
      <c r="F88" s="553">
        <v>101.00308594000001</v>
      </c>
    </row>
    <row r="89" spans="1:6" ht="15" x14ac:dyDescent="0.25">
      <c r="A89" s="30">
        <f t="shared" si="14"/>
        <v>2019</v>
      </c>
      <c r="B89" s="131">
        <v>43556</v>
      </c>
      <c r="C89" s="132" t="e">
        <v>#N/A</v>
      </c>
      <c r="D89" s="102">
        <v>101.47775553</v>
      </c>
      <c r="E89" s="142">
        <f t="shared" si="18"/>
        <v>101.83515274749999</v>
      </c>
      <c r="F89" s="553">
        <v>101.47775553</v>
      </c>
    </row>
    <row r="90" spans="1:6" ht="15" x14ac:dyDescent="0.25">
      <c r="A90" s="30">
        <f t="shared" si="14"/>
        <v>2019</v>
      </c>
      <c r="B90" s="131">
        <v>43586</v>
      </c>
      <c r="C90" s="132" t="e">
        <v>#N/A</v>
      </c>
      <c r="D90" s="102">
        <v>101.86909176</v>
      </c>
      <c r="E90" s="142">
        <f t="shared" si="18"/>
        <v>101.83515274749999</v>
      </c>
      <c r="F90" s="553">
        <v>101.86909176</v>
      </c>
    </row>
    <row r="91" spans="1:6" ht="15" x14ac:dyDescent="0.25">
      <c r="A91" s="30">
        <f t="shared" si="14"/>
        <v>2019</v>
      </c>
      <c r="B91" s="131">
        <v>43617</v>
      </c>
      <c r="C91" s="132" t="e">
        <v>#N/A</v>
      </c>
      <c r="D91" s="102">
        <v>101.90589069000001</v>
      </c>
      <c r="E91" s="142">
        <f t="shared" si="18"/>
        <v>101.83515274749999</v>
      </c>
      <c r="F91" s="553">
        <v>101.90589069000001</v>
      </c>
    </row>
    <row r="92" spans="1:6" ht="15" x14ac:dyDescent="0.25">
      <c r="A92" s="30">
        <f t="shared" ref="A92:A97" si="19">+YEAR(B92)</f>
        <v>2019</v>
      </c>
      <c r="B92" s="131">
        <v>43647</v>
      </c>
      <c r="C92" s="132" t="e">
        <v>#N/A</v>
      </c>
      <c r="D92" s="102">
        <v>102.10141088</v>
      </c>
      <c r="E92" s="142">
        <f t="shared" si="18"/>
        <v>101.83515274749999</v>
      </c>
      <c r="F92" s="553">
        <v>102.10141088</v>
      </c>
    </row>
    <row r="93" spans="1:6" ht="15" x14ac:dyDescent="0.25">
      <c r="A93" s="30">
        <f t="shared" si="19"/>
        <v>2019</v>
      </c>
      <c r="B93" s="131">
        <v>43678</v>
      </c>
      <c r="C93" s="132" t="e">
        <v>#N/A</v>
      </c>
      <c r="D93" s="102">
        <v>102.09895449</v>
      </c>
      <c r="E93" s="142">
        <f t="shared" si="18"/>
        <v>101.83515274749999</v>
      </c>
      <c r="F93" s="553">
        <v>102.09895449</v>
      </c>
    </row>
    <row r="94" spans="1:6" ht="15" x14ac:dyDescent="0.25">
      <c r="A94" s="30">
        <f t="shared" si="19"/>
        <v>2019</v>
      </c>
      <c r="B94" s="131">
        <v>43709</v>
      </c>
      <c r="C94" s="132" t="e">
        <v>#N/A</v>
      </c>
      <c r="D94" s="102">
        <v>102.33494845</v>
      </c>
      <c r="E94" s="142">
        <f t="shared" si="18"/>
        <v>101.83515274749999</v>
      </c>
      <c r="F94" s="553">
        <v>102.33494845</v>
      </c>
    </row>
    <row r="95" spans="1:6" ht="15" x14ac:dyDescent="0.25">
      <c r="A95" s="30">
        <f t="shared" si="19"/>
        <v>2019</v>
      </c>
      <c r="B95" s="131">
        <v>43739</v>
      </c>
      <c r="C95" s="132" t="e">
        <v>#N/A</v>
      </c>
      <c r="D95" s="102">
        <v>102.68968633999999</v>
      </c>
      <c r="E95" s="142">
        <f t="shared" si="18"/>
        <v>101.83515274749999</v>
      </c>
      <c r="F95" s="553">
        <v>102.68968633999999</v>
      </c>
    </row>
    <row r="96" spans="1:6" ht="15" x14ac:dyDescent="0.25">
      <c r="A96" s="30">
        <f t="shared" si="19"/>
        <v>2019</v>
      </c>
      <c r="B96" s="131">
        <v>43770</v>
      </c>
      <c r="C96" s="132" t="e">
        <v>#N/A</v>
      </c>
      <c r="D96" s="102">
        <v>102.67968433</v>
      </c>
      <c r="E96" s="142">
        <f t="shared" si="18"/>
        <v>101.83515274749999</v>
      </c>
      <c r="F96" s="553">
        <v>102.67968433</v>
      </c>
    </row>
    <row r="97" spans="1:6" ht="15" x14ac:dyDescent="0.25">
      <c r="A97" s="30">
        <f t="shared" si="19"/>
        <v>2019</v>
      </c>
      <c r="B97" s="131">
        <v>43800</v>
      </c>
      <c r="C97" s="132" t="e">
        <v>#N/A</v>
      </c>
      <c r="D97" s="102">
        <v>102.3408822</v>
      </c>
      <c r="E97" s="133"/>
      <c r="F97" s="553">
        <v>102.3408822</v>
      </c>
    </row>
    <row r="98" spans="1:6" x14ac:dyDescent="0.2">
      <c r="A98" s="121"/>
      <c r="B98" s="379"/>
      <c r="C98" s="121"/>
      <c r="D98" s="121"/>
      <c r="E98" s="121"/>
    </row>
    <row r="99" spans="1:6" x14ac:dyDescent="0.2">
      <c r="A99" s="121"/>
      <c r="B99" s="121"/>
      <c r="C99" s="121"/>
      <c r="D99" s="121"/>
      <c r="E99" s="121"/>
    </row>
    <row r="100" spans="1:6" x14ac:dyDescent="0.2">
      <c r="A100" s="121"/>
      <c r="B100" s="121"/>
      <c r="C100" s="121"/>
      <c r="D100" s="121"/>
      <c r="E100" s="121"/>
    </row>
    <row r="101" spans="1:6" x14ac:dyDescent="0.2">
      <c r="A101" s="75"/>
      <c r="B101" s="75" t="s">
        <v>0</v>
      </c>
      <c r="C101" s="121"/>
      <c r="D101" s="121"/>
      <c r="E101" s="121"/>
    </row>
    <row r="102" spans="1:6" x14ac:dyDescent="0.2">
      <c r="A102" s="30">
        <v>2.5</v>
      </c>
      <c r="B102" s="29">
        <v>-1</v>
      </c>
      <c r="C102" s="121"/>
      <c r="D102" s="121"/>
      <c r="E102" s="121"/>
    </row>
    <row r="103" spans="1:6" x14ac:dyDescent="0.2">
      <c r="A103" s="30">
        <v>2.5</v>
      </c>
      <c r="B103" s="29">
        <v>3</v>
      </c>
      <c r="C103" s="121"/>
      <c r="D103" s="121"/>
      <c r="E103" s="121"/>
    </row>
    <row r="104" spans="1:6" x14ac:dyDescent="0.2">
      <c r="A104" s="121"/>
      <c r="B104" s="121"/>
      <c r="C104" s="121"/>
      <c r="D104" s="121"/>
      <c r="E104" s="121"/>
    </row>
    <row r="105" spans="1:6" x14ac:dyDescent="0.2">
      <c r="A105" s="121"/>
      <c r="B105" s="121"/>
      <c r="C105" s="121"/>
      <c r="D105" s="121"/>
      <c r="E105" s="121"/>
    </row>
    <row r="106" spans="1:6" x14ac:dyDescent="0.2">
      <c r="A106" s="121"/>
      <c r="B106" s="121"/>
      <c r="C106" s="121"/>
      <c r="D106" s="121"/>
      <c r="E106" s="121"/>
    </row>
    <row r="107" spans="1:6" x14ac:dyDescent="0.2">
      <c r="A107" s="121"/>
      <c r="B107" s="121"/>
      <c r="C107" s="121"/>
      <c r="D107" s="121"/>
      <c r="E107" s="121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0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547</v>
      </c>
      <c r="M2" s="30"/>
    </row>
    <row r="3" spans="1:18" x14ac:dyDescent="0.2">
      <c r="A3" s="22" t="s">
        <v>16</v>
      </c>
      <c r="M3" s="30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12" t="s">
        <v>442</v>
      </c>
      <c r="R6" s="211" t="s">
        <v>352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12" t="s">
        <v>18</v>
      </c>
      <c r="R7" s="184" t="s">
        <v>329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311" t="s">
        <v>346</v>
      </c>
      <c r="R8" s="216" t="s">
        <v>345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323" t="s">
        <v>348</v>
      </c>
      <c r="R9" s="218" t="s">
        <v>347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22"/>
      <c r="B26" s="322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9" t="s">
        <v>442</v>
      </c>
      <c r="D27" s="399" t="s">
        <v>18</v>
      </c>
      <c r="E27" s="240"/>
      <c r="F27" s="240"/>
      <c r="G27" s="401" t="s">
        <v>346</v>
      </c>
      <c r="H27" s="400" t="s">
        <v>445</v>
      </c>
    </row>
    <row r="28" spans="1:11" x14ac:dyDescent="0.2">
      <c r="B28" s="1">
        <v>42370</v>
      </c>
      <c r="C28" s="116">
        <v>58.223770709999997</v>
      </c>
      <c r="D28" s="116">
        <v>39.169387929000003</v>
      </c>
      <c r="G28" s="116">
        <v>45.430973422999998</v>
      </c>
      <c r="H28" s="116">
        <v>47.931986137999999</v>
      </c>
      <c r="J28" s="20"/>
    </row>
    <row r="29" spans="1:11" x14ac:dyDescent="0.2">
      <c r="B29" s="1">
        <v>42401</v>
      </c>
      <c r="C29" s="116">
        <v>57.795983378999999</v>
      </c>
      <c r="D29" s="116">
        <v>38.720402223000001</v>
      </c>
      <c r="G29" s="116">
        <v>47.684950512</v>
      </c>
      <c r="H29" s="116">
        <v>50.727188624</v>
      </c>
    </row>
    <row r="30" spans="1:11" x14ac:dyDescent="0.2">
      <c r="B30" s="1">
        <v>42430</v>
      </c>
      <c r="C30" s="116">
        <v>57.695734129000002</v>
      </c>
      <c r="D30" s="116">
        <v>38.992210790999998</v>
      </c>
      <c r="G30" s="116">
        <v>47.067165811000002</v>
      </c>
      <c r="H30" s="116">
        <v>50.163245719999999</v>
      </c>
    </row>
    <row r="31" spans="1:11" x14ac:dyDescent="0.2">
      <c r="B31" s="1">
        <v>42461</v>
      </c>
      <c r="C31" s="116">
        <v>57.297488667000003</v>
      </c>
      <c r="D31" s="116">
        <v>39.082771829000002</v>
      </c>
      <c r="G31" s="116">
        <v>46.118644629999999</v>
      </c>
      <c r="H31" s="116">
        <v>50.245095911999996</v>
      </c>
    </row>
    <row r="32" spans="1:11" x14ac:dyDescent="0.2">
      <c r="B32" s="1">
        <v>42491</v>
      </c>
      <c r="C32" s="116">
        <v>56.945308097000002</v>
      </c>
      <c r="D32" s="116">
        <v>38.956825473000002</v>
      </c>
      <c r="G32" s="116">
        <v>45.445434892999998</v>
      </c>
      <c r="H32" s="116">
        <v>50.766920484000003</v>
      </c>
    </row>
    <row r="33" spans="2:8" x14ac:dyDescent="0.2">
      <c r="B33" s="1">
        <v>42522</v>
      </c>
      <c r="C33" s="116">
        <v>57.018661999999999</v>
      </c>
      <c r="D33" s="116">
        <v>39.383498367000001</v>
      </c>
      <c r="G33" s="116">
        <v>46.512488173000001</v>
      </c>
      <c r="H33" s="116">
        <v>50.574396032000003</v>
      </c>
    </row>
    <row r="34" spans="2:8" x14ac:dyDescent="0.2">
      <c r="B34" s="1">
        <v>42552</v>
      </c>
      <c r="C34" s="116">
        <v>57.868289548</v>
      </c>
      <c r="D34" s="116">
        <v>39.582008281999997</v>
      </c>
      <c r="G34" s="116">
        <v>46.489761338999998</v>
      </c>
      <c r="H34" s="116">
        <v>49.674978046</v>
      </c>
    </row>
    <row r="35" spans="2:8" x14ac:dyDescent="0.2">
      <c r="B35" s="1">
        <v>42583</v>
      </c>
      <c r="C35" s="116">
        <v>56.981481676999998</v>
      </c>
      <c r="D35" s="116">
        <v>39.457375757999998</v>
      </c>
      <c r="G35" s="116">
        <v>48.055361445000003</v>
      </c>
      <c r="H35" s="116">
        <v>51.103888767999997</v>
      </c>
    </row>
    <row r="36" spans="2:8" x14ac:dyDescent="0.2">
      <c r="B36" s="1">
        <v>42614</v>
      </c>
      <c r="C36" s="116">
        <v>57.153715333000001</v>
      </c>
      <c r="D36" s="116">
        <v>39.411720846000001</v>
      </c>
      <c r="G36" s="116">
        <v>47.125794202999998</v>
      </c>
      <c r="H36" s="116">
        <v>50.183577778</v>
      </c>
    </row>
    <row r="37" spans="2:8" x14ac:dyDescent="0.2">
      <c r="B37" s="1">
        <v>42644</v>
      </c>
      <c r="C37" s="116">
        <v>58.017882903</v>
      </c>
      <c r="D37" s="116">
        <v>39.750997752000004</v>
      </c>
      <c r="G37" s="116">
        <v>46.593888874999998</v>
      </c>
      <c r="H37" s="116">
        <v>49.174490177999999</v>
      </c>
    </row>
    <row r="38" spans="2:8" x14ac:dyDescent="0.2">
      <c r="B38" s="1">
        <v>42675</v>
      </c>
      <c r="C38" s="116">
        <v>58.732509333000003</v>
      </c>
      <c r="D38" s="116">
        <v>40.241131094000004</v>
      </c>
      <c r="G38" s="116">
        <v>47.167539185999999</v>
      </c>
      <c r="H38" s="116">
        <v>50.326747588000003</v>
      </c>
    </row>
    <row r="39" spans="2:8" x14ac:dyDescent="0.2">
      <c r="B39" s="1">
        <v>42705</v>
      </c>
      <c r="C39" s="116">
        <v>57.887654386999998</v>
      </c>
      <c r="D39" s="116">
        <v>39.982616338</v>
      </c>
      <c r="G39" s="116">
        <v>48.132965005999999</v>
      </c>
      <c r="H39" s="116">
        <v>51.125957827999997</v>
      </c>
    </row>
    <row r="40" spans="2:8" x14ac:dyDescent="0.2">
      <c r="B40" s="1">
        <v>42736</v>
      </c>
      <c r="C40" s="116">
        <v>57.727528419000002</v>
      </c>
      <c r="D40" s="116">
        <v>39.179244373000003</v>
      </c>
      <c r="G40" s="116">
        <v>45.825254407999999</v>
      </c>
      <c r="H40" s="116">
        <v>49.714149288000002</v>
      </c>
    </row>
    <row r="41" spans="2:8" x14ac:dyDescent="0.2">
      <c r="B41" s="1">
        <v>42767</v>
      </c>
      <c r="C41" s="116">
        <v>58.229503286000003</v>
      </c>
      <c r="D41" s="116">
        <v>38.959325862</v>
      </c>
      <c r="G41" s="116">
        <v>46.806535850000003</v>
      </c>
      <c r="H41" s="116">
        <v>50.405413699999997</v>
      </c>
    </row>
    <row r="42" spans="2:8" x14ac:dyDescent="0.2">
      <c r="B42" s="1">
        <v>42795</v>
      </c>
      <c r="C42" s="116">
        <v>58.005372710000003</v>
      </c>
      <c r="D42" s="116">
        <v>38.467412359000001</v>
      </c>
      <c r="G42" s="116">
        <v>47.578188038999997</v>
      </c>
      <c r="H42" s="116">
        <v>50.988304714999998</v>
      </c>
    </row>
    <row r="43" spans="2:8" x14ac:dyDescent="0.2">
      <c r="B43" s="1">
        <v>42826</v>
      </c>
      <c r="C43" s="116">
        <v>57.562722999999998</v>
      </c>
      <c r="D43" s="116">
        <v>38.698363342999997</v>
      </c>
      <c r="G43" s="116">
        <v>45.823300486999997</v>
      </c>
      <c r="H43" s="116">
        <v>50.561209845</v>
      </c>
    </row>
    <row r="44" spans="2:8" x14ac:dyDescent="0.2">
      <c r="B44" s="1">
        <v>42856</v>
      </c>
      <c r="C44" s="116">
        <v>57.999377387000003</v>
      </c>
      <c r="D44" s="116">
        <v>39.181536778000002</v>
      </c>
      <c r="G44" s="116">
        <v>46.902963886000002</v>
      </c>
      <c r="H44" s="116">
        <v>52.037883575999999</v>
      </c>
    </row>
    <row r="45" spans="2:8" x14ac:dyDescent="0.2">
      <c r="B45" s="1">
        <v>42887</v>
      </c>
      <c r="C45" s="116">
        <v>58.322786333000003</v>
      </c>
      <c r="D45" s="116">
        <v>39.577531927999999</v>
      </c>
      <c r="G45" s="116">
        <v>47.876827386000002</v>
      </c>
      <c r="H45" s="116">
        <v>52.525769861999997</v>
      </c>
    </row>
    <row r="46" spans="2:8" x14ac:dyDescent="0.2">
      <c r="B46" s="1">
        <v>42917</v>
      </c>
      <c r="C46" s="116">
        <v>58.799090677000002</v>
      </c>
      <c r="D46" s="116">
        <v>39.827982102999997</v>
      </c>
      <c r="G46" s="116">
        <v>47.427112594999997</v>
      </c>
      <c r="H46" s="116">
        <v>51.162070591999999</v>
      </c>
    </row>
    <row r="47" spans="2:8" x14ac:dyDescent="0.2">
      <c r="B47" s="1">
        <v>42948</v>
      </c>
      <c r="C47" s="116">
        <v>58.251915289999999</v>
      </c>
      <c r="D47" s="116">
        <v>39.621823224000003</v>
      </c>
      <c r="G47" s="116">
        <v>47.696183699999999</v>
      </c>
      <c r="H47" s="116">
        <v>51.351857353</v>
      </c>
    </row>
    <row r="48" spans="2:8" x14ac:dyDescent="0.2">
      <c r="B48" s="1">
        <v>42979</v>
      </c>
      <c r="C48" s="116">
        <v>58.1907</v>
      </c>
      <c r="D48" s="116">
        <v>39.780664489000003</v>
      </c>
      <c r="G48" s="116">
        <v>47.292502349999999</v>
      </c>
      <c r="H48" s="116">
        <v>52.315508424999997</v>
      </c>
    </row>
    <row r="49" spans="2:8" x14ac:dyDescent="0.2">
      <c r="B49" s="1">
        <v>43009</v>
      </c>
      <c r="C49" s="116">
        <v>59.052202354999999</v>
      </c>
      <c r="D49" s="116">
        <v>39.510727021000001</v>
      </c>
      <c r="G49" s="116">
        <v>47.088861868999999</v>
      </c>
      <c r="H49" s="116">
        <v>51.253345123000003</v>
      </c>
    </row>
    <row r="50" spans="2:8" x14ac:dyDescent="0.2">
      <c r="B50" s="1">
        <v>43040</v>
      </c>
      <c r="C50" s="116">
        <v>59.795215333000002</v>
      </c>
      <c r="D50" s="116">
        <v>39.349530596999998</v>
      </c>
      <c r="G50" s="116">
        <v>48.268830158999997</v>
      </c>
      <c r="H50" s="116">
        <v>52.623024512000001</v>
      </c>
    </row>
    <row r="51" spans="2:8" x14ac:dyDescent="0.2">
      <c r="B51" s="1">
        <v>43070</v>
      </c>
      <c r="C51" s="116">
        <v>59.141455387000001</v>
      </c>
      <c r="D51" s="116">
        <v>39.284018848000002</v>
      </c>
      <c r="G51" s="116">
        <v>48.149497171999997</v>
      </c>
      <c r="H51" s="116">
        <v>50.933961777999997</v>
      </c>
    </row>
    <row r="52" spans="2:8" x14ac:dyDescent="0.2">
      <c r="B52" s="1">
        <v>43101</v>
      </c>
      <c r="C52" s="116">
        <v>59.039066452</v>
      </c>
      <c r="D52" s="116">
        <v>39.505092677999997</v>
      </c>
      <c r="G52" s="116">
        <v>47.006021724999997</v>
      </c>
      <c r="H52" s="116">
        <v>51.051414571000002</v>
      </c>
    </row>
    <row r="53" spans="2:8" x14ac:dyDescent="0.2">
      <c r="B53" s="1">
        <v>43132</v>
      </c>
      <c r="C53" s="116">
        <v>59.468937713999999</v>
      </c>
      <c r="D53" s="116">
        <v>39.373149042999998</v>
      </c>
      <c r="G53" s="116">
        <v>47.932672525000001</v>
      </c>
      <c r="H53" s="116">
        <v>52.041854631</v>
      </c>
    </row>
    <row r="54" spans="2:8" x14ac:dyDescent="0.2">
      <c r="B54" s="1">
        <v>43160</v>
      </c>
      <c r="C54" s="116">
        <v>59.740207773999998</v>
      </c>
      <c r="D54" s="116">
        <v>39.093516104999999</v>
      </c>
      <c r="G54" s="116">
        <v>47.837324598999999</v>
      </c>
      <c r="H54" s="116">
        <v>51.942470317000002</v>
      </c>
    </row>
    <row r="55" spans="2:8" x14ac:dyDescent="0.2">
      <c r="B55" s="1">
        <v>43191</v>
      </c>
      <c r="C55" s="116">
        <v>59.961165000000001</v>
      </c>
      <c r="D55" s="116">
        <v>38.973191669000002</v>
      </c>
      <c r="G55" s="116">
        <v>46.482580777000003</v>
      </c>
      <c r="H55" s="116">
        <v>52.248052903999998</v>
      </c>
    </row>
    <row r="56" spans="2:8" x14ac:dyDescent="0.2">
      <c r="B56" s="1">
        <v>43221</v>
      </c>
      <c r="C56" s="116">
        <v>60.077598838999997</v>
      </c>
      <c r="D56" s="116">
        <v>38.827710500000002</v>
      </c>
      <c r="G56" s="116">
        <v>46.863852274999999</v>
      </c>
      <c r="H56" s="116">
        <v>52.183716371000003</v>
      </c>
    </row>
    <row r="57" spans="2:8" x14ac:dyDescent="0.2">
      <c r="B57" s="1">
        <v>43252</v>
      </c>
      <c r="C57" s="116">
        <v>60.878922666999998</v>
      </c>
      <c r="D57" s="116">
        <v>38.829028100999999</v>
      </c>
      <c r="G57" s="116">
        <v>47.397797705999999</v>
      </c>
      <c r="H57" s="116">
        <v>53.210482169000002</v>
      </c>
    </row>
    <row r="58" spans="2:8" x14ac:dyDescent="0.2">
      <c r="B58" s="1">
        <v>43282</v>
      </c>
      <c r="C58" s="116">
        <v>61.159284804999999</v>
      </c>
      <c r="D58" s="116">
        <v>38.897598365</v>
      </c>
      <c r="G58" s="116">
        <v>47.7782202</v>
      </c>
      <c r="H58" s="116">
        <v>52.854421062</v>
      </c>
    </row>
    <row r="59" spans="2:8" x14ac:dyDescent="0.2">
      <c r="B59" s="1">
        <v>43313</v>
      </c>
      <c r="C59" s="116">
        <v>61.080575179999997</v>
      </c>
      <c r="D59" s="116">
        <v>39.141223758999999</v>
      </c>
      <c r="G59" s="116">
        <v>47.957002877999997</v>
      </c>
      <c r="H59" s="116">
        <v>52.578797022000003</v>
      </c>
    </row>
    <row r="60" spans="2:8" x14ac:dyDescent="0.2">
      <c r="B60" s="1">
        <v>43344</v>
      </c>
      <c r="C60" s="116">
        <v>62.037645288999997</v>
      </c>
      <c r="D60" s="116">
        <v>39.299067641999997</v>
      </c>
      <c r="G60" s="116">
        <v>47.543079454000001</v>
      </c>
      <c r="H60" s="116">
        <v>53.117732535999998</v>
      </c>
    </row>
    <row r="61" spans="2:8" x14ac:dyDescent="0.2">
      <c r="B61" s="1">
        <v>43374</v>
      </c>
      <c r="C61" s="116">
        <v>62.185025220999997</v>
      </c>
      <c r="D61" s="116">
        <v>38.922338265999997</v>
      </c>
      <c r="G61" s="116">
        <v>47.921270528000001</v>
      </c>
      <c r="H61" s="116">
        <v>52.297734263999999</v>
      </c>
    </row>
    <row r="62" spans="2:8" x14ac:dyDescent="0.2">
      <c r="B62" s="1">
        <v>43405</v>
      </c>
      <c r="C62" s="116">
        <v>62.184538517999997</v>
      </c>
      <c r="D62" s="116">
        <v>38.864248365000002</v>
      </c>
      <c r="G62" s="116">
        <v>47.764404861999999</v>
      </c>
      <c r="H62" s="116">
        <v>52.945086279999998</v>
      </c>
    </row>
    <row r="63" spans="2:8" x14ac:dyDescent="0.2">
      <c r="B63" s="1">
        <v>43435</v>
      </c>
      <c r="C63" s="116">
        <v>62.037777732999999</v>
      </c>
      <c r="D63" s="116">
        <v>38.848754683999999</v>
      </c>
      <c r="G63" s="116">
        <v>48.428323347999999</v>
      </c>
      <c r="H63" s="116">
        <v>53.482053507000003</v>
      </c>
    </row>
    <row r="64" spans="2:8" x14ac:dyDescent="0.2">
      <c r="B64" s="1">
        <v>43466</v>
      </c>
      <c r="C64" s="116">
        <v>61.858319154999997</v>
      </c>
      <c r="D64" s="116">
        <v>38.932502091000003</v>
      </c>
      <c r="G64" s="116">
        <v>47.029620782999999</v>
      </c>
      <c r="H64" s="116">
        <v>51.838424277000001</v>
      </c>
    </row>
    <row r="65" spans="1:9" x14ac:dyDescent="0.2">
      <c r="B65" s="1">
        <v>43497</v>
      </c>
      <c r="C65" s="116">
        <v>61.928556165000003</v>
      </c>
      <c r="D65" s="116">
        <v>38.801064941</v>
      </c>
      <c r="G65" s="116">
        <v>48.511068375000001</v>
      </c>
      <c r="H65" s="116">
        <v>53.327571593999998</v>
      </c>
    </row>
    <row r="66" spans="1:9" x14ac:dyDescent="0.2">
      <c r="B66" s="1">
        <v>43525</v>
      </c>
      <c r="C66" s="116">
        <v>62.210696314000003</v>
      </c>
      <c r="D66" s="116">
        <v>38.792389624000002</v>
      </c>
      <c r="G66" s="116">
        <v>47.834985078000003</v>
      </c>
      <c r="H66" s="116">
        <v>53.040766447999999</v>
      </c>
    </row>
    <row r="67" spans="1:9" x14ac:dyDescent="0.2">
      <c r="B67" s="1">
        <v>43556</v>
      </c>
      <c r="C67" s="116">
        <v>62.785674053999998</v>
      </c>
      <c r="D67" s="116">
        <v>38.692081477000002</v>
      </c>
      <c r="G67" s="116">
        <v>46.988657551999999</v>
      </c>
      <c r="H67" s="116">
        <v>53.470653163000001</v>
      </c>
    </row>
    <row r="68" spans="1:9" x14ac:dyDescent="0.2">
      <c r="B68" s="1">
        <v>43586</v>
      </c>
      <c r="C68" s="116">
        <v>63.202761940000002</v>
      </c>
      <c r="D68" s="116">
        <v>38.666329824000002</v>
      </c>
      <c r="G68" s="116">
        <v>46.842169460999997</v>
      </c>
      <c r="H68" s="116">
        <v>53.824840309999999</v>
      </c>
    </row>
    <row r="69" spans="1:9" x14ac:dyDescent="0.2">
      <c r="B69" s="1">
        <v>43617</v>
      </c>
      <c r="C69" s="116">
        <v>63.241648724000001</v>
      </c>
      <c r="D69" s="116">
        <v>38.664241963000002</v>
      </c>
      <c r="G69" s="116">
        <v>47.740488691000003</v>
      </c>
      <c r="H69" s="116">
        <v>54.358659733000003</v>
      </c>
    </row>
    <row r="70" spans="1:9" x14ac:dyDescent="0.2">
      <c r="B70" s="1">
        <v>43647</v>
      </c>
      <c r="C70" s="116">
        <v>63.359099311000001</v>
      </c>
      <c r="D70" s="116">
        <v>38.742311571999998</v>
      </c>
      <c r="G70" s="116">
        <v>48.280547484000003</v>
      </c>
      <c r="H70" s="116">
        <v>54.060583829000002</v>
      </c>
    </row>
    <row r="71" spans="1:9" x14ac:dyDescent="0.2">
      <c r="B71" s="1">
        <v>43678</v>
      </c>
      <c r="C71" s="116">
        <v>63.382599280999997</v>
      </c>
      <c r="D71" s="116">
        <v>38.716355204999999</v>
      </c>
      <c r="G71" s="116">
        <v>48.386044890000001</v>
      </c>
      <c r="H71" s="116">
        <v>53.649633066</v>
      </c>
    </row>
    <row r="72" spans="1:9" x14ac:dyDescent="0.2">
      <c r="B72" s="1">
        <v>43709</v>
      </c>
      <c r="C72" s="116">
        <v>63.633127694999999</v>
      </c>
      <c r="D72" s="116">
        <v>38.701820755</v>
      </c>
      <c r="G72" s="116">
        <v>48.263082427000001</v>
      </c>
      <c r="H72" s="116">
        <v>54.326856851999999</v>
      </c>
    </row>
    <row r="73" spans="1:9" x14ac:dyDescent="0.2">
      <c r="B73" s="1">
        <v>43739</v>
      </c>
      <c r="C73" s="116">
        <v>63.905503566</v>
      </c>
      <c r="D73" s="116">
        <v>38.784182778999998</v>
      </c>
      <c r="G73" s="116">
        <v>48.361392924</v>
      </c>
      <c r="H73" s="116">
        <v>53.190256032999997</v>
      </c>
    </row>
    <row r="74" spans="1:9" x14ac:dyDescent="0.2">
      <c r="B74" s="1">
        <v>43770</v>
      </c>
      <c r="C74" s="116">
        <v>63.922983090999999</v>
      </c>
      <c r="D74" s="116">
        <v>38.756701239999998</v>
      </c>
      <c r="G74" s="116">
        <v>48.103830508999998</v>
      </c>
      <c r="H74" s="116">
        <v>53.904332900999997</v>
      </c>
    </row>
    <row r="75" spans="1:9" x14ac:dyDescent="0.2">
      <c r="B75" s="1">
        <v>43800</v>
      </c>
      <c r="C75" s="116">
        <v>63.692476888999998</v>
      </c>
      <c r="D75" s="116">
        <v>38.648405306999997</v>
      </c>
      <c r="G75" s="116">
        <v>48.934958375999997</v>
      </c>
      <c r="H75" s="116">
        <v>54.543159729000003</v>
      </c>
    </row>
    <row r="76" spans="1:9" x14ac:dyDescent="0.2">
      <c r="B76" s="370" t="s">
        <v>549</v>
      </c>
    </row>
    <row r="77" spans="1:9" x14ac:dyDescent="0.2">
      <c r="A77" s="1"/>
      <c r="I77" s="404"/>
    </row>
    <row r="78" spans="1:9" x14ac:dyDescent="0.2">
      <c r="A78" s="15"/>
      <c r="B78" s="4"/>
      <c r="C78" s="75" t="s">
        <v>368</v>
      </c>
      <c r="I78" s="402"/>
    </row>
    <row r="79" spans="1:9" x14ac:dyDescent="0.2">
      <c r="A79" s="58"/>
      <c r="B79" s="393">
        <v>33</v>
      </c>
      <c r="C79">
        <v>0</v>
      </c>
      <c r="F79" s="17">
        <v>33</v>
      </c>
      <c r="I79" s="379"/>
    </row>
    <row r="80" spans="1:9" x14ac:dyDescent="0.2">
      <c r="A80" s="58"/>
      <c r="B80" s="393">
        <v>33</v>
      </c>
      <c r="C80">
        <v>1.2</v>
      </c>
      <c r="F80" s="17">
        <v>33</v>
      </c>
    </row>
  </sheetData>
  <conditionalFormatting sqref="C28 G28:H28">
    <cfRule type="expression" dxfId="82" priority="13">
      <formula>ISNA(C28)</formula>
    </cfRule>
  </conditionalFormatting>
  <conditionalFormatting sqref="C29:C75 G29:H75">
    <cfRule type="expression" dxfId="81" priority="2">
      <formula>ISNA(C29)</formula>
    </cfRule>
  </conditionalFormatting>
  <conditionalFormatting sqref="D28">
    <cfRule type="expression" dxfId="80" priority="10">
      <formula>ISNA(D28)</formula>
    </cfRule>
  </conditionalFormatting>
  <conditionalFormatting sqref="D29:D75">
    <cfRule type="expression" dxfId="79" priority="1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547</v>
      </c>
    </row>
    <row r="3" spans="1:19" x14ac:dyDescent="0.2">
      <c r="A3" s="22" t="s">
        <v>16</v>
      </c>
    </row>
    <row r="4" spans="1:19" x14ac:dyDescent="0.2">
      <c r="A4" s="384"/>
      <c r="B4" s="384"/>
      <c r="C4" s="411"/>
      <c r="D4" s="384"/>
      <c r="E4" s="384"/>
      <c r="F4" s="384"/>
      <c r="G4" s="384"/>
      <c r="H4" s="384"/>
      <c r="I4" s="384"/>
      <c r="J4" s="384"/>
      <c r="K4" s="384"/>
    </row>
    <row r="5" spans="1:19" ht="15" x14ac:dyDescent="0.25">
      <c r="A5" s="384"/>
      <c r="B5" s="384"/>
      <c r="C5" s="411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247"/>
      <c r="S5" s="209"/>
    </row>
    <row r="6" spans="1:19" x14ac:dyDescent="0.2">
      <c r="A6" s="384"/>
      <c r="B6" s="384"/>
      <c r="C6" s="411"/>
      <c r="D6" s="384"/>
      <c r="E6" s="384"/>
      <c r="F6" s="384"/>
      <c r="G6" s="384"/>
      <c r="H6" s="384"/>
      <c r="I6" s="384"/>
      <c r="J6" s="384"/>
      <c r="K6" s="384"/>
      <c r="Q6" s="245" t="s">
        <v>205</v>
      </c>
      <c r="R6" s="240" t="s">
        <v>377</v>
      </c>
      <c r="S6" s="246"/>
    </row>
    <row r="7" spans="1:19" x14ac:dyDescent="0.2">
      <c r="A7" s="384"/>
      <c r="B7" s="384"/>
      <c r="C7" s="411"/>
      <c r="D7" s="384"/>
      <c r="E7" s="384"/>
      <c r="F7" s="384"/>
      <c r="G7" s="384"/>
      <c r="H7" s="384"/>
      <c r="I7" s="384"/>
      <c r="J7" s="384"/>
      <c r="K7" s="384"/>
    </row>
    <row r="8" spans="1:19" x14ac:dyDescent="0.2">
      <c r="A8" s="384"/>
      <c r="B8" s="384"/>
      <c r="C8" s="411"/>
      <c r="D8" s="384"/>
      <c r="E8" s="384"/>
      <c r="F8" s="384"/>
      <c r="G8" s="384"/>
      <c r="H8" s="384"/>
      <c r="I8" s="384"/>
      <c r="J8" s="384"/>
      <c r="K8" s="384"/>
    </row>
    <row r="9" spans="1:19" x14ac:dyDescent="0.2">
      <c r="A9" s="384"/>
      <c r="B9" s="384"/>
      <c r="C9" s="411"/>
      <c r="D9" s="384"/>
      <c r="E9" s="384"/>
      <c r="F9" s="384"/>
      <c r="G9" s="384"/>
      <c r="H9" s="384"/>
      <c r="I9" s="384"/>
      <c r="J9" s="384"/>
      <c r="K9" s="384"/>
    </row>
    <row r="10" spans="1:19" x14ac:dyDescent="0.2">
      <c r="A10" s="384"/>
      <c r="B10" s="384"/>
      <c r="C10" s="411"/>
      <c r="D10" s="384"/>
      <c r="E10" s="384"/>
      <c r="F10" s="384"/>
      <c r="G10" s="384"/>
      <c r="H10" s="384"/>
      <c r="I10" s="384"/>
      <c r="J10" s="384"/>
      <c r="K10" s="384"/>
    </row>
    <row r="11" spans="1:19" x14ac:dyDescent="0.2">
      <c r="A11" s="384"/>
      <c r="B11" s="384"/>
      <c r="C11" s="411"/>
      <c r="D11" s="384"/>
      <c r="E11" s="384"/>
      <c r="F11" s="384"/>
      <c r="G11" s="384"/>
      <c r="H11" s="384"/>
      <c r="I11" s="384"/>
      <c r="J11" s="384"/>
      <c r="K11" s="384"/>
    </row>
    <row r="12" spans="1:19" x14ac:dyDescent="0.2">
      <c r="A12" s="384"/>
      <c r="B12" s="384"/>
      <c r="C12" s="411"/>
      <c r="D12" s="384"/>
      <c r="E12" s="384"/>
      <c r="F12" s="384"/>
      <c r="G12" s="384"/>
      <c r="H12" s="384"/>
      <c r="I12" s="384"/>
      <c r="J12" s="384"/>
      <c r="K12" s="384"/>
    </row>
    <row r="13" spans="1:19" x14ac:dyDescent="0.2">
      <c r="A13" s="384"/>
      <c r="B13" s="384"/>
      <c r="C13" s="411"/>
      <c r="D13" s="384"/>
      <c r="E13" s="384"/>
      <c r="F13" s="384"/>
      <c r="G13" s="384"/>
      <c r="H13" s="384"/>
      <c r="I13" s="384"/>
      <c r="J13" s="384"/>
      <c r="K13" s="384"/>
    </row>
    <row r="14" spans="1:19" x14ac:dyDescent="0.2">
      <c r="A14" s="384"/>
      <c r="B14" s="384"/>
      <c r="C14" s="411"/>
      <c r="D14" s="384"/>
      <c r="E14" s="384"/>
      <c r="F14" s="384"/>
      <c r="G14" s="384"/>
      <c r="H14" s="384"/>
      <c r="I14" s="384"/>
      <c r="J14" s="384"/>
      <c r="K14" s="384"/>
    </row>
    <row r="15" spans="1:19" x14ac:dyDescent="0.2">
      <c r="A15" s="384"/>
      <c r="B15" s="384"/>
      <c r="C15" s="411"/>
      <c r="D15" s="384"/>
      <c r="E15" s="384"/>
      <c r="F15" s="384"/>
      <c r="G15" s="384"/>
      <c r="H15" s="384"/>
      <c r="I15" s="384"/>
      <c r="J15" s="384"/>
      <c r="K15" s="384"/>
    </row>
    <row r="16" spans="1:19" x14ac:dyDescent="0.2">
      <c r="A16" s="384"/>
      <c r="B16" s="384"/>
      <c r="C16" s="411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411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411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411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411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411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411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411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411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84"/>
      <c r="B25" s="384"/>
      <c r="C25" s="411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"/>
      <c r="C26" s="242" t="s">
        <v>511</v>
      </c>
    </row>
    <row r="27" spans="1:11" ht="38.25" x14ac:dyDescent="0.2">
      <c r="B27" s="3"/>
      <c r="C27" s="487" t="s">
        <v>512</v>
      </c>
      <c r="D27" s="488" t="s">
        <v>579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2007</v>
      </c>
      <c r="C29" s="15"/>
      <c r="D29" s="6">
        <f t="shared" ref="D29:D42" si="0">AVERAGE($C$30:$C$39)</f>
        <v>2.3268101564899997</v>
      </c>
    </row>
    <row r="30" spans="1:11" x14ac:dyDescent="0.2">
      <c r="B30">
        <v>2008</v>
      </c>
      <c r="C30" s="29">
        <v>1.3971857923</v>
      </c>
      <c r="D30" s="6">
        <f t="shared" si="0"/>
        <v>2.3268101564899997</v>
      </c>
    </row>
    <row r="31" spans="1:11" x14ac:dyDescent="0.2">
      <c r="B31">
        <v>2009</v>
      </c>
      <c r="C31" s="29">
        <v>3.7938767232999999</v>
      </c>
      <c r="D31" s="6">
        <f t="shared" si="0"/>
        <v>2.3268101564899997</v>
      </c>
    </row>
    <row r="32" spans="1:11" x14ac:dyDescent="0.2">
      <c r="B32">
        <v>2010</v>
      </c>
      <c r="C32" s="29">
        <v>3.9797023699</v>
      </c>
      <c r="D32" s="6">
        <f t="shared" si="0"/>
        <v>2.3268101564899997</v>
      </c>
    </row>
    <row r="33" spans="2:4" x14ac:dyDescent="0.2">
      <c r="B33">
        <v>2011</v>
      </c>
      <c r="C33" s="29">
        <v>3.0469274137000002</v>
      </c>
      <c r="D33" s="6">
        <f t="shared" si="0"/>
        <v>2.3268101564899997</v>
      </c>
    </row>
    <row r="34" spans="2:4" x14ac:dyDescent="0.2">
      <c r="B34">
        <v>2012</v>
      </c>
      <c r="C34" s="29">
        <v>2.1223238769999999</v>
      </c>
      <c r="D34" s="6">
        <f t="shared" si="0"/>
        <v>2.3268101564899997</v>
      </c>
    </row>
    <row r="35" spans="2:4" x14ac:dyDescent="0.2">
      <c r="B35">
        <v>2013</v>
      </c>
      <c r="C35" s="29">
        <v>2.1556190247</v>
      </c>
      <c r="D35" s="6">
        <f t="shared" si="0"/>
        <v>2.3268101564899997</v>
      </c>
    </row>
    <row r="36" spans="2:4" x14ac:dyDescent="0.2">
      <c r="B36">
        <v>2014</v>
      </c>
      <c r="C36" s="29">
        <v>2.0735442219000002</v>
      </c>
      <c r="D36" s="6">
        <f t="shared" si="0"/>
        <v>2.3268101564899997</v>
      </c>
    </row>
    <row r="37" spans="2:4" x14ac:dyDescent="0.2">
      <c r="B37">
        <v>2015</v>
      </c>
      <c r="C37" s="29">
        <v>1.4591209178</v>
      </c>
      <c r="D37" s="6">
        <f t="shared" si="0"/>
        <v>2.3268101564899997</v>
      </c>
    </row>
    <row r="38" spans="2:4" x14ac:dyDescent="0.2">
      <c r="B38">
        <v>2016</v>
      </c>
      <c r="C38" s="29">
        <v>1.1467601284</v>
      </c>
      <c r="D38" s="6">
        <f t="shared" si="0"/>
        <v>2.3268101564899997</v>
      </c>
    </row>
    <row r="39" spans="2:4" x14ac:dyDescent="0.2">
      <c r="B39">
        <v>2017</v>
      </c>
      <c r="C39" s="29">
        <v>2.0930410958999999</v>
      </c>
      <c r="D39" s="6">
        <f t="shared" si="0"/>
        <v>2.3268101564899997</v>
      </c>
    </row>
    <row r="40" spans="2:4" x14ac:dyDescent="0.2">
      <c r="B40">
        <v>2018</v>
      </c>
      <c r="C40" s="29">
        <v>1.6016459014</v>
      </c>
      <c r="D40" s="6">
        <f t="shared" si="0"/>
        <v>2.3268101564899997</v>
      </c>
    </row>
    <row r="41" spans="2:4" x14ac:dyDescent="0.2">
      <c r="B41">
        <v>2019</v>
      </c>
      <c r="C41" s="29">
        <v>1.2694745753000001</v>
      </c>
      <c r="D41" s="6">
        <f t="shared" si="0"/>
        <v>2.3268101564899997</v>
      </c>
    </row>
    <row r="42" spans="2:4" x14ac:dyDescent="0.2">
      <c r="B42" s="9">
        <f>B41+1</f>
        <v>2020</v>
      </c>
      <c r="C42" s="67"/>
      <c r="D42" s="66">
        <f t="shared" si="0"/>
        <v>2.3268101564899997</v>
      </c>
    </row>
    <row r="43" spans="2:4" x14ac:dyDescent="0.2">
      <c r="B43" s="370" t="s">
        <v>549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2008-2017 average (2.3 million barrels per day).</v>
      </c>
      <c r="C44"/>
    </row>
    <row r="45" spans="2:4" x14ac:dyDescent="0.2">
      <c r="C45"/>
    </row>
    <row r="46" spans="2:4" x14ac:dyDescent="0.2">
      <c r="B46" s="5"/>
      <c r="C46" s="92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9"/>
    </row>
    <row r="2" spans="1:17" ht="15.75" x14ac:dyDescent="0.25">
      <c r="A2" s="44" t="s">
        <v>547</v>
      </c>
    </row>
    <row r="3" spans="1:17" x14ac:dyDescent="0.2">
      <c r="A3" s="22" t="s">
        <v>16</v>
      </c>
      <c r="L3" s="30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45" t="s">
        <v>378</v>
      </c>
      <c r="Q6" s="246" t="s">
        <v>379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80" t="s">
        <v>195</v>
      </c>
      <c r="C25" s="581"/>
      <c r="D25" s="581"/>
      <c r="E25" s="581"/>
    </row>
    <row r="26" spans="1:11" x14ac:dyDescent="0.2">
      <c r="B26" s="581"/>
      <c r="C26" s="581"/>
      <c r="D26" s="581"/>
      <c r="E26" s="581"/>
    </row>
    <row r="27" spans="1:11" x14ac:dyDescent="0.2">
      <c r="A27" s="3"/>
      <c r="B27" s="74" t="s">
        <v>513</v>
      </c>
      <c r="C27" s="579" t="s">
        <v>580</v>
      </c>
      <c r="D27" s="579"/>
      <c r="E27" s="579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41275</v>
      </c>
      <c r="B29" s="12">
        <v>57.115867498999997</v>
      </c>
      <c r="C29" s="43">
        <f>+MIN($B$29,$B$41,$B$53,$B$65,$B$77)</f>
        <v>54.910057258000002</v>
      </c>
      <c r="D29" s="43">
        <f>+MAX($B$29,$B$41,$B$53,$B$65,$B$77)</f>
        <v>65.510964255999994</v>
      </c>
      <c r="E29" s="17">
        <f t="shared" ref="E29:E92" si="0">D29-C29</f>
        <v>10.600906997999992</v>
      </c>
      <c r="G29" s="43"/>
      <c r="H29" s="17"/>
    </row>
    <row r="30" spans="1:11" x14ac:dyDescent="0.2">
      <c r="A30" s="1">
        <v>41306</v>
      </c>
      <c r="B30" s="12">
        <v>58.240221931999997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41334</v>
      </c>
      <c r="B31" s="12">
        <v>57.720427620000002</v>
      </c>
      <c r="C31" s="43">
        <f>+MIN($B$31,$B$43,$B$55,$B$67,$B$79)</f>
        <v>56.991174751999999</v>
      </c>
      <c r="D31" s="43">
        <f>+MAX($B$31,$B$43,$B$55,$B$67,$B$79)</f>
        <v>66.102122889</v>
      </c>
      <c r="E31" s="17">
        <f t="shared" si="0"/>
        <v>9.1109481370000012</v>
      </c>
      <c r="G31" s="43"/>
      <c r="H31" s="17"/>
    </row>
    <row r="32" spans="1:11" x14ac:dyDescent="0.2">
      <c r="A32" s="1">
        <v>41365</v>
      </c>
      <c r="B32" s="12">
        <v>58.244764969000002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41395</v>
      </c>
      <c r="B33" s="12">
        <v>58.079841696000003</v>
      </c>
      <c r="C33" s="43">
        <f>+MIN($B$33,$B$45,$B$57,$B$69,$B$81)</f>
        <v>58.079841696000003</v>
      </c>
      <c r="D33" s="43">
        <f>+MAX($B$33,$B$45,$B$57,$B$69,$B$81)</f>
        <v>65.764740227000004</v>
      </c>
      <c r="E33" s="17">
        <f t="shared" si="0"/>
        <v>7.6848985310000018</v>
      </c>
      <c r="G33" s="43"/>
      <c r="H33" s="17"/>
    </row>
    <row r="34" spans="1:8" x14ac:dyDescent="0.2">
      <c r="A34" s="1">
        <v>41426</v>
      </c>
      <c r="B34" s="12">
        <v>56.430453540000002</v>
      </c>
      <c r="C34" s="43">
        <f>+MIN($B$34,$B$46,$B$58,$B$70,$B$82)</f>
        <v>56.430453540000002</v>
      </c>
      <c r="D34" s="43">
        <f>+MAX($B$34,$B$46,$B$58,$B$70,$B$82)</f>
        <v>65.878225997000001</v>
      </c>
      <c r="E34" s="17">
        <f t="shared" si="0"/>
        <v>9.4477724569999992</v>
      </c>
      <c r="G34" s="43"/>
      <c r="H34" s="17"/>
    </row>
    <row r="35" spans="1:8" x14ac:dyDescent="0.2">
      <c r="A35" s="1">
        <v>41456</v>
      </c>
      <c r="B35" s="12">
        <v>57.298667172999998</v>
      </c>
      <c r="C35" s="43">
        <f>+MIN($B$35,$B$47,$B$59,$B$71,$B$83)</f>
        <v>57.298667172999998</v>
      </c>
      <c r="D35" s="43">
        <f>+MAX($B$35,$B$47,$B$59,$B$71,$B$83)</f>
        <v>64.809928244000005</v>
      </c>
      <c r="E35" s="17">
        <f t="shared" si="0"/>
        <v>7.511261071000007</v>
      </c>
      <c r="G35" s="43"/>
      <c r="H35" s="17"/>
    </row>
    <row r="36" spans="1:8" x14ac:dyDescent="0.2">
      <c r="A36" s="1">
        <v>41487</v>
      </c>
      <c r="B36" s="12">
        <v>57.816470187</v>
      </c>
      <c r="C36" s="43">
        <f>+MIN($B$36,$B$48,$B$60,$B$72,$B$84)</f>
        <v>57.816470187</v>
      </c>
      <c r="D36" s="43">
        <f>+MAX($B$36,$B$48,$B$60,$B$72,$B$84)</f>
        <v>65.735935603000001</v>
      </c>
      <c r="E36" s="17">
        <f t="shared" si="0"/>
        <v>7.9194654160000013</v>
      </c>
      <c r="G36" s="43"/>
      <c r="H36" s="17"/>
    </row>
    <row r="37" spans="1:8" x14ac:dyDescent="0.2">
      <c r="A37" s="1">
        <v>41518</v>
      </c>
      <c r="B37" s="12">
        <v>57.652460734000002</v>
      </c>
      <c r="C37" s="43">
        <f>+MIN($B$37,$B$49,$B$61,$B$73,$B$85)</f>
        <v>57.652460734000002</v>
      </c>
      <c r="D37" s="43">
        <f>+MAX($B$37,$B$49,$B$61,$B$73,$B$85)</f>
        <v>65.913942517999999</v>
      </c>
      <c r="E37" s="17">
        <f t="shared" si="0"/>
        <v>8.2614817839999972</v>
      </c>
      <c r="G37" s="43"/>
      <c r="H37" s="17"/>
    </row>
    <row r="38" spans="1:8" x14ac:dyDescent="0.2">
      <c r="A38" s="1">
        <v>41548</v>
      </c>
      <c r="B38" s="12">
        <v>56.212047869000003</v>
      </c>
      <c r="C38" s="43">
        <f>+MIN($B$38,$B$50,$B$62,$B$74,$B$86)</f>
        <v>56.212047869000003</v>
      </c>
      <c r="D38" s="43">
        <f>+MAX($B$38,$B$50,$B$62,$B$74,$B$86)</f>
        <v>64.866726669000002</v>
      </c>
      <c r="E38" s="17">
        <f t="shared" si="0"/>
        <v>8.6546787999999992</v>
      </c>
      <c r="G38" s="43"/>
      <c r="H38" s="17"/>
    </row>
    <row r="39" spans="1:8" x14ac:dyDescent="0.2">
      <c r="A39" s="1">
        <v>41579</v>
      </c>
      <c r="B39" s="12">
        <v>56.112560831000003</v>
      </c>
      <c r="C39" s="43">
        <f>+MIN($B$39,$B$51,$B$63,$B$75,$B$87)</f>
        <v>56.112560831000003</v>
      </c>
      <c r="D39" s="43">
        <f>+MAX($B$39,$B$51,$B$63,$B$75,$B$87)</f>
        <v>63.169352680000003</v>
      </c>
      <c r="E39" s="17">
        <f t="shared" si="0"/>
        <v>7.0567918489999997</v>
      </c>
      <c r="G39" s="43"/>
      <c r="H39" s="17"/>
    </row>
    <row r="40" spans="1:8" x14ac:dyDescent="0.2">
      <c r="A40" s="1">
        <v>41609</v>
      </c>
      <c r="B40" s="12">
        <v>55.996628131000001</v>
      </c>
      <c r="C40" s="43">
        <f>+MIN($B$40,$B$52,$B$64,$B$76,$B$88)</f>
        <v>55.996628131000001</v>
      </c>
      <c r="D40" s="43">
        <f>+MAX($B$40,$B$52,$B$64,$B$76,$B$88)</f>
        <v>65.374744898000003</v>
      </c>
      <c r="E40" s="17">
        <f t="shared" si="0"/>
        <v>9.3781167670000016</v>
      </c>
      <c r="G40" s="43"/>
      <c r="H40" s="17"/>
    </row>
    <row r="41" spans="1:8" x14ac:dyDescent="0.2">
      <c r="A41" s="1">
        <v>41640</v>
      </c>
      <c r="B41" s="12">
        <v>54.910057258000002</v>
      </c>
      <c r="C41" s="43">
        <f>+MIN($B$29,$B$41,$B$53,$B$65,$B$77)</f>
        <v>54.910057258000002</v>
      </c>
      <c r="D41" s="43">
        <f>+MAX($B$29,$B$41,$B$53,$B$65,$B$77)</f>
        <v>65.510964255999994</v>
      </c>
      <c r="E41" s="17">
        <f t="shared" si="0"/>
        <v>10.600906997999992</v>
      </c>
      <c r="G41" s="43"/>
      <c r="H41" s="17"/>
    </row>
    <row r="42" spans="1:8" x14ac:dyDescent="0.2">
      <c r="A42" s="1">
        <v>41671</v>
      </c>
      <c r="B42" s="12">
        <v>56.421352777000003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41699</v>
      </c>
      <c r="B43" s="12">
        <v>56.991174751999999</v>
      </c>
      <c r="C43" s="43">
        <f>+MIN($B$31,$B$43,$B$55,$B$67,$B$79)</f>
        <v>56.991174751999999</v>
      </c>
      <c r="D43" s="43">
        <f>+MAX($B$31,$B$43,$B$55,$B$67,$B$79)</f>
        <v>66.102122889</v>
      </c>
      <c r="E43" s="17">
        <f t="shared" si="0"/>
        <v>9.1109481370000012</v>
      </c>
      <c r="G43" s="43"/>
      <c r="H43" s="17"/>
    </row>
    <row r="44" spans="1:8" x14ac:dyDescent="0.2">
      <c r="A44" s="1">
        <v>41730</v>
      </c>
      <c r="B44" s="12">
        <v>58.236890977000002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41760</v>
      </c>
      <c r="B45" s="12">
        <v>58.672855822000002</v>
      </c>
      <c r="C45" s="43">
        <f>+MIN($B$33,$B$45,$B$57,$B$69,$B$81)</f>
        <v>58.079841696000003</v>
      </c>
      <c r="D45" s="43">
        <f>+MAX($B$33,$B$45,$B$57,$B$69,$B$81)</f>
        <v>65.764740227000004</v>
      </c>
      <c r="E45" s="17">
        <f t="shared" si="0"/>
        <v>7.6848985310000018</v>
      </c>
      <c r="G45" s="43"/>
      <c r="H45" s="17"/>
    </row>
    <row r="46" spans="1:8" x14ac:dyDescent="0.2">
      <c r="A46" s="1">
        <v>41791</v>
      </c>
      <c r="B46" s="12">
        <v>57.170212972000002</v>
      </c>
      <c r="C46" s="43">
        <f>+MIN($B$34,$B$46,$B$58,$B$70,$B$82)</f>
        <v>56.430453540000002</v>
      </c>
      <c r="D46" s="43">
        <f>+MAX($B$34,$B$46,$B$58,$B$70,$B$82)</f>
        <v>65.878225997000001</v>
      </c>
      <c r="E46" s="17">
        <f t="shared" si="0"/>
        <v>9.4477724569999992</v>
      </c>
      <c r="G46" s="43"/>
      <c r="H46" s="17"/>
    </row>
    <row r="47" spans="1:8" x14ac:dyDescent="0.2">
      <c r="A47" s="1">
        <v>41821</v>
      </c>
      <c r="B47" s="12">
        <v>58.149670939000004</v>
      </c>
      <c r="C47" s="43">
        <f>+MIN($B$35,$B$47,$B$59,$B$71,$B$83)</f>
        <v>57.298667172999998</v>
      </c>
      <c r="D47" s="43">
        <f>+MAX($B$35,$B$47,$B$59,$B$71,$B$83)</f>
        <v>64.809928244000005</v>
      </c>
      <c r="E47" s="17">
        <f t="shared" si="0"/>
        <v>7.511261071000007</v>
      </c>
      <c r="G47" s="43"/>
      <c r="H47" s="17"/>
    </row>
    <row r="48" spans="1:8" x14ac:dyDescent="0.2">
      <c r="A48" s="1">
        <v>41852</v>
      </c>
      <c r="B48" s="12">
        <v>58.803082961000001</v>
      </c>
      <c r="C48" s="43">
        <f>+MIN($B$36,$B$48,$B$60,$B$72,$B$84)</f>
        <v>57.816470187</v>
      </c>
      <c r="D48" s="43">
        <f>+MAX($B$36,$B$48,$B$60,$B$72,$B$84)</f>
        <v>65.735935603000001</v>
      </c>
      <c r="E48" s="17">
        <f t="shared" si="0"/>
        <v>7.9194654160000013</v>
      </c>
      <c r="G48" s="43"/>
      <c r="H48" s="17"/>
    </row>
    <row r="49" spans="1:8" x14ac:dyDescent="0.2">
      <c r="A49" s="1">
        <v>41883</v>
      </c>
      <c r="B49" s="12">
        <v>58.343067267000002</v>
      </c>
      <c r="C49" s="43">
        <f>+MIN($B$37,$B$49,$B$61,$B$73,$B$85)</f>
        <v>57.652460734000002</v>
      </c>
      <c r="D49" s="43">
        <f>+MAX($B$37,$B$49,$B$61,$B$73,$B$85)</f>
        <v>65.913942517999999</v>
      </c>
      <c r="E49" s="17">
        <f t="shared" si="0"/>
        <v>8.2614817839999972</v>
      </c>
      <c r="G49" s="43"/>
      <c r="H49" s="17"/>
    </row>
    <row r="50" spans="1:8" x14ac:dyDescent="0.2">
      <c r="A50" s="1">
        <v>41913</v>
      </c>
      <c r="B50" s="12">
        <v>59.016088324999998</v>
      </c>
      <c r="C50" s="43">
        <f>+MIN($B$38,$B$50,$B$62,$B$74,$B$86)</f>
        <v>56.212047869000003</v>
      </c>
      <c r="D50" s="43">
        <f>+MAX($B$38,$B$50,$B$62,$B$74,$B$86)</f>
        <v>64.866726669000002</v>
      </c>
      <c r="E50" s="17">
        <f t="shared" si="0"/>
        <v>8.6546787999999992</v>
      </c>
      <c r="G50" s="43"/>
      <c r="H50" s="17"/>
    </row>
    <row r="51" spans="1:8" x14ac:dyDescent="0.2">
      <c r="A51" s="1">
        <v>41944</v>
      </c>
      <c r="B51" s="12">
        <v>57.263354524</v>
      </c>
      <c r="C51" s="43">
        <f>+MIN($B$39,$B$51,$B$63,$B$75,$B$87)</f>
        <v>56.112560831000003</v>
      </c>
      <c r="D51" s="43">
        <f>+MAX($B$39,$B$51,$B$63,$B$75,$B$87)</f>
        <v>63.169352680000003</v>
      </c>
      <c r="E51" s="17">
        <f t="shared" si="0"/>
        <v>7.0567918489999997</v>
      </c>
      <c r="G51" s="43"/>
      <c r="H51" s="17"/>
    </row>
    <row r="52" spans="1:8" x14ac:dyDescent="0.2">
      <c r="A52" s="1">
        <v>41974</v>
      </c>
      <c r="B52" s="12">
        <v>58.839480100999999</v>
      </c>
      <c r="C52" s="43">
        <f>+MIN($B$40,$B$52,$B$64,$B$76,$B$88)</f>
        <v>55.996628131000001</v>
      </c>
      <c r="D52" s="43">
        <f>+MAX($B$40,$B$52,$B$64,$B$76,$B$88)</f>
        <v>65.374744898000003</v>
      </c>
      <c r="E52" s="17">
        <f t="shared" si="0"/>
        <v>9.3781167670000016</v>
      </c>
      <c r="G52" s="43"/>
      <c r="H52" s="17"/>
    </row>
    <row r="53" spans="1:8" x14ac:dyDescent="0.2">
      <c r="A53" s="1">
        <v>42005</v>
      </c>
      <c r="B53" s="12">
        <v>56.935404536</v>
      </c>
      <c r="C53" s="43">
        <f>+MIN($B$29,$B$41,$B$53,$B$65,$B$77)</f>
        <v>54.910057258000002</v>
      </c>
      <c r="D53" s="43">
        <f>+MAX($B$29,$B$41,$B$53,$B$65,$B$77)</f>
        <v>65.510964255999994</v>
      </c>
      <c r="E53" s="17">
        <f t="shared" si="0"/>
        <v>10.600906997999992</v>
      </c>
      <c r="G53" s="43"/>
      <c r="H53" s="17"/>
    </row>
    <row r="54" spans="1:8" x14ac:dyDescent="0.2">
      <c r="A54" s="1">
        <v>42036</v>
      </c>
      <c r="B54" s="12">
        <v>58.801419068000001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42064</v>
      </c>
      <c r="B55" s="12">
        <v>60.542615564000002</v>
      </c>
      <c r="C55" s="43">
        <f>+MIN($B$31,$B$43,$B$55,$B$67,$B$79)</f>
        <v>56.991174751999999</v>
      </c>
      <c r="D55" s="43">
        <f>+MAX($B$31,$B$43,$B$55,$B$67,$B$79)</f>
        <v>66.102122889</v>
      </c>
      <c r="E55" s="17">
        <f t="shared" si="0"/>
        <v>9.1109481370000012</v>
      </c>
      <c r="G55" s="43"/>
      <c r="H55" s="17"/>
    </row>
    <row r="56" spans="1:8" x14ac:dyDescent="0.2">
      <c r="A56" s="1">
        <v>42095</v>
      </c>
      <c r="B56" s="12">
        <v>62.795401091000002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42125</v>
      </c>
      <c r="B57" s="12">
        <v>61.727746670999998</v>
      </c>
      <c r="C57" s="43">
        <f>+MIN($B$33,$B$45,$B$57,$B$69,$B$81)</f>
        <v>58.079841696000003</v>
      </c>
      <c r="D57" s="43">
        <f>+MAX($B$33,$B$45,$B$57,$B$69,$B$81)</f>
        <v>65.764740227000004</v>
      </c>
      <c r="E57" s="17">
        <f t="shared" si="0"/>
        <v>7.6848985310000018</v>
      </c>
      <c r="G57" s="43"/>
      <c r="H57" s="17"/>
    </row>
    <row r="58" spans="1:8" x14ac:dyDescent="0.2">
      <c r="A58" s="1">
        <v>42156</v>
      </c>
      <c r="B58" s="12">
        <v>60.677446367999998</v>
      </c>
      <c r="C58" s="43">
        <f>+MIN($B$34,$B$46,$B$58,$B$70,$B$82)</f>
        <v>56.430453540000002</v>
      </c>
      <c r="D58" s="43">
        <f>+MAX($B$34,$B$46,$B$58,$B$70,$B$82)</f>
        <v>65.878225997000001</v>
      </c>
      <c r="E58" s="17">
        <f t="shared" si="0"/>
        <v>9.4477724569999992</v>
      </c>
      <c r="G58" s="43"/>
      <c r="H58" s="17"/>
    </row>
    <row r="59" spans="1:8" x14ac:dyDescent="0.2">
      <c r="A59" s="1">
        <v>42186</v>
      </c>
      <c r="B59" s="12">
        <v>61.148933823999997</v>
      </c>
      <c r="C59" s="43">
        <f>+MIN($B$35,$B$47,$B$59,$B$71,$B$83)</f>
        <v>57.298667172999998</v>
      </c>
      <c r="D59" s="43">
        <f>+MAX($B$35,$B$47,$B$59,$B$71,$B$83)</f>
        <v>64.809928244000005</v>
      </c>
      <c r="E59" s="17">
        <f t="shared" si="0"/>
        <v>7.511261071000007</v>
      </c>
      <c r="G59" s="43"/>
      <c r="H59" s="17"/>
    </row>
    <row r="60" spans="1:8" x14ac:dyDescent="0.2">
      <c r="A60" s="1">
        <v>42217</v>
      </c>
      <c r="B60" s="12">
        <v>62.685160662999998</v>
      </c>
      <c r="C60" s="43">
        <f>+MIN($B$36,$B$48,$B$60,$B$72,$B$84)</f>
        <v>57.816470187</v>
      </c>
      <c r="D60" s="43">
        <f>+MAX($B$36,$B$48,$B$60,$B$72,$B$84)</f>
        <v>65.735935603000001</v>
      </c>
      <c r="E60" s="17">
        <f t="shared" si="0"/>
        <v>7.9194654160000013</v>
      </c>
      <c r="G60" s="43"/>
      <c r="H60" s="17"/>
    </row>
    <row r="61" spans="1:8" x14ac:dyDescent="0.2">
      <c r="A61" s="1">
        <v>42248</v>
      </c>
      <c r="B61" s="12">
        <v>63.409026162000004</v>
      </c>
      <c r="C61" s="43">
        <f>+MIN($B$37,$B$49,$B$61,$B$73,$B$85)</f>
        <v>57.652460734000002</v>
      </c>
      <c r="D61" s="43">
        <f>+MAX($B$37,$B$49,$B$61,$B$73,$B$85)</f>
        <v>65.913942517999999</v>
      </c>
      <c r="E61" s="17">
        <f t="shared" si="0"/>
        <v>8.2614817839999972</v>
      </c>
      <c r="G61" s="43"/>
      <c r="H61" s="17"/>
    </row>
    <row r="62" spans="1:8" x14ac:dyDescent="0.2">
      <c r="A62" s="1">
        <v>42278</v>
      </c>
      <c r="B62" s="12">
        <v>64.258769246</v>
      </c>
      <c r="C62" s="43">
        <f>+MIN($B$38,$B$50,$B$62,$B$74,$B$86)</f>
        <v>56.212047869000003</v>
      </c>
      <c r="D62" s="43">
        <f>+MAX($B$38,$B$50,$B$62,$B$74,$B$86)</f>
        <v>64.866726669000002</v>
      </c>
      <c r="E62" s="17">
        <f t="shared" si="0"/>
        <v>8.6546787999999992</v>
      </c>
      <c r="G62" s="43"/>
      <c r="H62" s="17"/>
    </row>
    <row r="63" spans="1:8" x14ac:dyDescent="0.2">
      <c r="A63" s="1">
        <v>42309</v>
      </c>
      <c r="B63" s="12">
        <v>62.413316565999999</v>
      </c>
      <c r="C63" s="43">
        <f>+MIN($B$39,$B$51,$B$63,$B$75,$B$87)</f>
        <v>56.112560831000003</v>
      </c>
      <c r="D63" s="43">
        <f>+MAX($B$39,$B$51,$B$63,$B$75,$B$87)</f>
        <v>63.169352680000003</v>
      </c>
      <c r="E63" s="17">
        <f t="shared" si="0"/>
        <v>7.0567918489999997</v>
      </c>
      <c r="G63" s="43"/>
      <c r="H63" s="17"/>
    </row>
    <row r="64" spans="1:8" x14ac:dyDescent="0.2">
      <c r="A64" s="1">
        <v>42339</v>
      </c>
      <c r="B64" s="12">
        <v>65.374744898000003</v>
      </c>
      <c r="C64" s="43">
        <f>+MIN($B$40,$B$52,$B$64,$B$76,$B$88)</f>
        <v>55.996628131000001</v>
      </c>
      <c r="D64" s="43">
        <f>+MAX($B$40,$B$52,$B$64,$B$76,$B$88)</f>
        <v>65.374744898000003</v>
      </c>
      <c r="E64" s="17">
        <f t="shared" si="0"/>
        <v>9.3781167670000016</v>
      </c>
      <c r="G64" s="43"/>
      <c r="H64" s="17"/>
    </row>
    <row r="65" spans="1:8" x14ac:dyDescent="0.2">
      <c r="A65" s="1">
        <v>42370</v>
      </c>
      <c r="B65" s="12">
        <v>63.519062712</v>
      </c>
      <c r="C65" s="43">
        <f>+MIN($B$29,$B$41,$B$53,$B$65,$B$77)</f>
        <v>54.910057258000002</v>
      </c>
      <c r="D65" s="43">
        <f>+MAX($B$29,$B$41,$B$53,$B$65,$B$77)</f>
        <v>65.510964255999994</v>
      </c>
      <c r="E65" s="17">
        <f t="shared" si="0"/>
        <v>10.600906997999992</v>
      </c>
      <c r="G65" s="43"/>
      <c r="H65" s="17"/>
    </row>
    <row r="66" spans="1:8" x14ac:dyDescent="0.2">
      <c r="A66" s="1">
        <v>42401</v>
      </c>
      <c r="B66" s="12">
        <v>64.431838644999999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42430</v>
      </c>
      <c r="B67" s="12">
        <v>65.550247264000006</v>
      </c>
      <c r="C67" s="43">
        <f>+MIN($B$31,$B$43,$B$55,$B$67,$B$79)</f>
        <v>56.991174751999999</v>
      </c>
      <c r="D67" s="43">
        <f>+MAX($B$31,$B$43,$B$55,$B$67,$B$79)</f>
        <v>66.102122889</v>
      </c>
      <c r="E67" s="17">
        <f t="shared" si="0"/>
        <v>9.1109481370000012</v>
      </c>
      <c r="G67" s="43"/>
      <c r="H67" s="17"/>
    </row>
    <row r="68" spans="1:8" x14ac:dyDescent="0.2">
      <c r="A68" s="1">
        <v>42461</v>
      </c>
      <c r="B68" s="12">
        <v>66.731948107999997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42491</v>
      </c>
      <c r="B69" s="12">
        <v>65.764740227000004</v>
      </c>
      <c r="C69" s="43">
        <f>+MIN($B$33,$B$45,$B$57,$B$69,$B$81)</f>
        <v>58.079841696000003</v>
      </c>
      <c r="D69" s="43">
        <f>+MAX($B$33,$B$45,$B$57,$B$69,$B$81)</f>
        <v>65.764740227000004</v>
      </c>
      <c r="E69" s="17">
        <f t="shared" si="0"/>
        <v>7.6848985310000018</v>
      </c>
      <c r="G69" s="43"/>
      <c r="H69" s="17"/>
    </row>
    <row r="70" spans="1:8" x14ac:dyDescent="0.2">
      <c r="A70" s="1">
        <v>42522</v>
      </c>
      <c r="B70" s="12">
        <v>65.878225997000001</v>
      </c>
      <c r="C70" s="43">
        <f>+MIN($B$34,$B$46,$B$58,$B$70,$B$82)</f>
        <v>56.430453540000002</v>
      </c>
      <c r="D70" s="43">
        <f>+MAX($B$34,$B$46,$B$58,$B$70,$B$82)</f>
        <v>65.878225997000001</v>
      </c>
      <c r="E70" s="17">
        <f t="shared" si="0"/>
        <v>9.4477724569999992</v>
      </c>
      <c r="G70" s="43"/>
      <c r="H70" s="17"/>
    </row>
    <row r="71" spans="1:8" x14ac:dyDescent="0.2">
      <c r="A71" s="1">
        <v>42552</v>
      </c>
      <c r="B71" s="12">
        <v>64.809928244000005</v>
      </c>
      <c r="C71" s="43">
        <f>+MIN($B$35,$B$47,$B$59,$B$71,$B$83)</f>
        <v>57.298667172999998</v>
      </c>
      <c r="D71" s="43">
        <f>+MAX($B$35,$B$47,$B$59,$B$71,$B$83)</f>
        <v>64.809928244000005</v>
      </c>
      <c r="E71" s="17">
        <f t="shared" si="0"/>
        <v>7.511261071000007</v>
      </c>
      <c r="G71" s="43"/>
      <c r="H71" s="17"/>
    </row>
    <row r="72" spans="1:8" x14ac:dyDescent="0.2">
      <c r="A72" s="1">
        <v>42583</v>
      </c>
      <c r="B72" s="12">
        <v>65.735935603000001</v>
      </c>
      <c r="C72" s="43">
        <f>+MIN($B$36,$B$48,$B$60,$B$72,$B$84)</f>
        <v>57.816470187</v>
      </c>
      <c r="D72" s="43">
        <f>+MAX($B$36,$B$48,$B$60,$B$72,$B$84)</f>
        <v>65.735935603000001</v>
      </c>
      <c r="E72" s="17">
        <f t="shared" si="0"/>
        <v>7.9194654160000013</v>
      </c>
      <c r="G72" s="43"/>
      <c r="H72" s="17"/>
    </row>
    <row r="73" spans="1:8" x14ac:dyDescent="0.2">
      <c r="A73" s="1">
        <v>42614</v>
      </c>
      <c r="B73" s="12">
        <v>65.913942517999999</v>
      </c>
      <c r="C73" s="43">
        <f>+MIN($B$37,$B$49,$B$61,$B$73,$B$85)</f>
        <v>57.652460734000002</v>
      </c>
      <c r="D73" s="43">
        <f>+MAX($B$37,$B$49,$B$61,$B$73,$B$85)</f>
        <v>65.913942517999999</v>
      </c>
      <c r="E73" s="17">
        <f t="shared" si="0"/>
        <v>8.2614817839999972</v>
      </c>
      <c r="G73" s="43"/>
      <c r="H73" s="17"/>
    </row>
    <row r="74" spans="1:8" x14ac:dyDescent="0.2">
      <c r="A74" s="1">
        <v>42644</v>
      </c>
      <c r="B74" s="12">
        <v>64.866726669000002</v>
      </c>
      <c r="C74" s="43">
        <f>+MIN($B$38,$B$50,$B$62,$B$74,$B$86)</f>
        <v>56.212047869000003</v>
      </c>
      <c r="D74" s="43">
        <f>+MAX($B$38,$B$50,$B$62,$B$74,$B$86)</f>
        <v>64.866726669000002</v>
      </c>
      <c r="E74" s="17">
        <f t="shared" si="0"/>
        <v>8.6546787999999992</v>
      </c>
      <c r="G74" s="43"/>
      <c r="H74" s="17"/>
    </row>
    <row r="75" spans="1:8" x14ac:dyDescent="0.2">
      <c r="A75" s="1">
        <v>42675</v>
      </c>
      <c r="B75" s="12">
        <v>63.169352680000003</v>
      </c>
      <c r="C75" s="43">
        <f>+MIN($B$39,$B$51,$B$63,$B$75,$B$87)</f>
        <v>56.112560831000003</v>
      </c>
      <c r="D75" s="43">
        <f>+MAX($B$39,$B$51,$B$63,$B$75,$B$87)</f>
        <v>63.169352680000003</v>
      </c>
      <c r="E75" s="17">
        <f t="shared" si="0"/>
        <v>7.0567918489999997</v>
      </c>
      <c r="G75" s="43"/>
      <c r="H75" s="17"/>
    </row>
    <row r="76" spans="1:8" x14ac:dyDescent="0.2">
      <c r="A76" s="1">
        <v>42705</v>
      </c>
      <c r="B76" s="12">
        <v>65.336041854000001</v>
      </c>
      <c r="C76" s="43">
        <f>+MIN($B$40,$B$52,$B$64,$B$76,$B$88)</f>
        <v>55.996628131000001</v>
      </c>
      <c r="D76" s="43">
        <f>+MAX($B$40,$B$52,$B$64,$B$76,$B$88)</f>
        <v>65.374744898000003</v>
      </c>
      <c r="E76" s="17">
        <f t="shared" si="0"/>
        <v>9.3781167670000016</v>
      </c>
      <c r="G76" s="43"/>
      <c r="H76" s="17"/>
    </row>
    <row r="77" spans="1:8" x14ac:dyDescent="0.2">
      <c r="A77" s="1">
        <v>42736</v>
      </c>
      <c r="B77" s="12">
        <v>65.510964255999994</v>
      </c>
      <c r="C77" s="43">
        <f>+MIN($B$29,$B$41,$B$53,$B$65,$B$77)</f>
        <v>54.910057258000002</v>
      </c>
      <c r="D77" s="43">
        <f>+MAX($B$29,$B$41,$B$53,$B$65,$B$77)</f>
        <v>65.510964255999994</v>
      </c>
      <c r="E77" s="17">
        <f t="shared" si="0"/>
        <v>10.600906997999992</v>
      </c>
      <c r="G77" s="43"/>
      <c r="H77" s="17"/>
    </row>
    <row r="78" spans="1:8" x14ac:dyDescent="0.2">
      <c r="A78" s="1">
        <v>42767</v>
      </c>
      <c r="B78" s="12">
        <v>64.274919244000003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42795</v>
      </c>
      <c r="B79" s="12">
        <v>66.102122889</v>
      </c>
      <c r="C79" s="43">
        <f>+MIN($B$31,$B$43,$B$55,$B$67,$B$79)</f>
        <v>56.991174751999999</v>
      </c>
      <c r="D79" s="43">
        <f>+MAX($B$31,$B$43,$B$55,$B$67,$B$79)</f>
        <v>66.102122889</v>
      </c>
      <c r="E79" s="17">
        <f t="shared" si="0"/>
        <v>9.1109481370000012</v>
      </c>
      <c r="G79" s="43"/>
      <c r="H79" s="17"/>
    </row>
    <row r="80" spans="1:8" x14ac:dyDescent="0.2">
      <c r="A80" s="1">
        <v>42826</v>
      </c>
      <c r="B80" s="12">
        <v>64.956205122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42856</v>
      </c>
      <c r="B81" s="12">
        <v>63.681279513</v>
      </c>
      <c r="C81" s="43">
        <f>+MIN($B$33,$B$45,$B$57,$B$69,$B$81)</f>
        <v>58.079841696000003</v>
      </c>
      <c r="D81" s="43">
        <f>+MAX($B$33,$B$45,$B$57,$B$69,$B$81)</f>
        <v>65.764740227000004</v>
      </c>
      <c r="E81" s="17">
        <f t="shared" si="0"/>
        <v>7.6848985310000018</v>
      </c>
      <c r="G81" s="43"/>
      <c r="H81" s="17"/>
    </row>
    <row r="82" spans="1:8" x14ac:dyDescent="0.2">
      <c r="A82" s="1">
        <v>42887</v>
      </c>
      <c r="B82" s="12">
        <v>63.522404952000002</v>
      </c>
      <c r="C82" s="43">
        <f>+MIN($B$34,$B$46,$B$58,$B$70,$B$82)</f>
        <v>56.430453540000002</v>
      </c>
      <c r="D82" s="43">
        <f>+MAX($B$34,$B$46,$B$58,$B$70,$B$82)</f>
        <v>65.878225997000001</v>
      </c>
      <c r="E82" s="17">
        <f t="shared" si="0"/>
        <v>9.4477724569999992</v>
      </c>
      <c r="G82" s="43"/>
      <c r="H82" s="17"/>
    </row>
    <row r="83" spans="1:8" x14ac:dyDescent="0.2">
      <c r="A83" s="1">
        <v>42917</v>
      </c>
      <c r="B83" s="12">
        <v>63.324477174000002</v>
      </c>
      <c r="C83" s="43">
        <f>+MIN($B$35,$B$47,$B$59,$B$71,$B$83)</f>
        <v>57.298667172999998</v>
      </c>
      <c r="D83" s="43">
        <f>+MAX($B$35,$B$47,$B$59,$B$71,$B$83)</f>
        <v>64.809928244000005</v>
      </c>
      <c r="E83" s="17">
        <f t="shared" si="0"/>
        <v>7.511261071000007</v>
      </c>
      <c r="G83" s="43"/>
      <c r="H83" s="17"/>
    </row>
    <row r="84" spans="1:8" x14ac:dyDescent="0.2">
      <c r="A84" s="1">
        <v>42948</v>
      </c>
      <c r="B84" s="12">
        <v>63.419281429000002</v>
      </c>
      <c r="C84" s="43">
        <f>+MIN($B$36,$B$48,$B$60,$B$72,$B$84)</f>
        <v>57.816470187</v>
      </c>
      <c r="D84" s="43">
        <f>+MAX($B$36,$B$48,$B$60,$B$72,$B$84)</f>
        <v>65.735935603000001</v>
      </c>
      <c r="E84" s="17">
        <f t="shared" si="0"/>
        <v>7.9194654160000013</v>
      </c>
      <c r="G84" s="43"/>
      <c r="H84" s="17"/>
    </row>
    <row r="85" spans="1:8" x14ac:dyDescent="0.2">
      <c r="A85" s="1">
        <v>42979</v>
      </c>
      <c r="B85" s="12">
        <v>62.869741070000003</v>
      </c>
      <c r="C85" s="43">
        <f>+MIN($B$37,$B$49,$B$61,$B$73,$B$85)</f>
        <v>57.652460734000002</v>
      </c>
      <c r="D85" s="43">
        <f>+MAX($B$37,$B$49,$B$61,$B$73,$B$85)</f>
        <v>65.913942517999999</v>
      </c>
      <c r="E85" s="17">
        <f t="shared" si="0"/>
        <v>8.2614817839999972</v>
      </c>
      <c r="G85" s="43"/>
      <c r="H85" s="17"/>
    </row>
    <row r="86" spans="1:8" x14ac:dyDescent="0.2">
      <c r="A86" s="1">
        <v>43009</v>
      </c>
      <c r="B86" s="12">
        <v>60.378818615999997</v>
      </c>
      <c r="C86" s="43">
        <f>+MIN($B$38,$B$50,$B$62,$B$74,$B$86)</f>
        <v>56.212047869000003</v>
      </c>
      <c r="D86" s="43">
        <f>+MAX($B$38,$B$50,$B$62,$B$74,$B$86)</f>
        <v>64.866726669000002</v>
      </c>
      <c r="E86" s="17">
        <f t="shared" si="0"/>
        <v>8.6546787999999992</v>
      </c>
      <c r="G86" s="43"/>
      <c r="H86" s="17"/>
    </row>
    <row r="87" spans="1:8" x14ac:dyDescent="0.2">
      <c r="A87" s="1">
        <v>43040</v>
      </c>
      <c r="B87" s="12">
        <v>60.100861191</v>
      </c>
      <c r="C87" s="43">
        <f>+MIN($B$39,$B$51,$B$63,$B$75,$B$87)</f>
        <v>56.112560831000003</v>
      </c>
      <c r="D87" s="43">
        <f>+MAX($B$39,$B$51,$B$63,$B$75,$B$87)</f>
        <v>63.169352680000003</v>
      </c>
      <c r="E87" s="17">
        <f t="shared" si="0"/>
        <v>7.0567918489999997</v>
      </c>
      <c r="G87" s="43"/>
      <c r="H87" s="17"/>
    </row>
    <row r="88" spans="1:8" x14ac:dyDescent="0.2">
      <c r="A88" s="1">
        <v>43070</v>
      </c>
      <c r="B88" s="12">
        <v>60.488865971999999</v>
      </c>
      <c r="C88" s="43">
        <f>+MIN($B$40,$B$52,$B$64,$B$76,$B$88)</f>
        <v>55.996628131000001</v>
      </c>
      <c r="D88" s="43">
        <f>+MAX($B$40,$B$52,$B$64,$B$76,$B$88)</f>
        <v>65.374744898000003</v>
      </c>
      <c r="E88" s="17">
        <f t="shared" si="0"/>
        <v>9.3781167670000016</v>
      </c>
      <c r="G88" s="43"/>
      <c r="H88" s="17"/>
    </row>
    <row r="89" spans="1:8" x14ac:dyDescent="0.2">
      <c r="A89" s="1">
        <v>43101</v>
      </c>
      <c r="B89" s="12">
        <v>59.777320605</v>
      </c>
      <c r="C89" s="43">
        <f>+MIN($B$29,$B$41,$B$53,$B$65,$B$77)</f>
        <v>54.910057258000002</v>
      </c>
      <c r="D89" s="43">
        <f>+MAX($B$29,$B$41,$B$53,$B$65,$B$77)</f>
        <v>65.510964255999994</v>
      </c>
      <c r="E89" s="17">
        <f t="shared" si="0"/>
        <v>10.600906997999992</v>
      </c>
      <c r="G89" s="43"/>
      <c r="H89" s="17"/>
    </row>
    <row r="90" spans="1:8" x14ac:dyDescent="0.2">
      <c r="A90" s="1">
        <v>43132</v>
      </c>
      <c r="B90" s="12">
        <v>59.483960042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43160</v>
      </c>
      <c r="B91" s="12">
        <v>60.362114906000002</v>
      </c>
      <c r="C91" s="43">
        <f>+MIN($B$31,$B$43,$B$55,$B$67,$B$79)</f>
        <v>56.991174751999999</v>
      </c>
      <c r="D91" s="43">
        <f>+MAX($B$31,$B$43,$B$55,$B$67,$B$79)</f>
        <v>66.102122889</v>
      </c>
      <c r="E91" s="17">
        <f t="shared" si="0"/>
        <v>9.1109481370000012</v>
      </c>
      <c r="G91" s="43"/>
      <c r="H91" s="17"/>
    </row>
    <row r="92" spans="1:8" x14ac:dyDescent="0.2">
      <c r="A92" s="1">
        <v>43191</v>
      </c>
      <c r="B92" s="12">
        <v>60.078285614000002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43221</v>
      </c>
      <c r="B93" s="12">
        <v>59.487492381999999</v>
      </c>
      <c r="C93" s="43">
        <f>+MIN($B$33,$B$45,$B$57,$B$69,$B$81)</f>
        <v>58.079841696000003</v>
      </c>
      <c r="D93" s="43">
        <f>+MAX($B$33,$B$45,$B$57,$B$69,$B$81)</f>
        <v>65.764740227000004</v>
      </c>
      <c r="E93" s="17">
        <f t="shared" ref="E93:E112" si="1">D93-C93</f>
        <v>7.6848985310000018</v>
      </c>
      <c r="G93" s="43"/>
      <c r="H93" s="17"/>
    </row>
    <row r="94" spans="1:8" x14ac:dyDescent="0.2">
      <c r="A94" s="1">
        <v>43252</v>
      </c>
      <c r="B94" s="12">
        <v>58.782983043000002</v>
      </c>
      <c r="C94" s="43">
        <f>+MIN($B$34,$B$46,$B$58,$B$70,$B$82)</f>
        <v>56.430453540000002</v>
      </c>
      <c r="D94" s="43">
        <f>+MAX($B$34,$B$46,$B$58,$B$70,$B$82)</f>
        <v>65.878225997000001</v>
      </c>
      <c r="E94" s="17">
        <f t="shared" si="1"/>
        <v>9.4477724569999992</v>
      </c>
      <c r="G94" s="43"/>
      <c r="H94" s="17"/>
    </row>
    <row r="95" spans="1:8" x14ac:dyDescent="0.2">
      <c r="A95" s="1">
        <v>43282</v>
      </c>
      <c r="B95" s="12">
        <v>58.507052958999999</v>
      </c>
      <c r="C95" s="43">
        <f>+MIN($B$35,$B$47,$B$59,$B$71,$B$83)</f>
        <v>57.298667172999998</v>
      </c>
      <c r="D95" s="43">
        <f>+MAX($B$35,$B$47,$B$59,$B$71,$B$83)</f>
        <v>64.809928244000005</v>
      </c>
      <c r="E95" s="17">
        <f t="shared" si="1"/>
        <v>7.511261071000007</v>
      </c>
      <c r="G95" s="43"/>
      <c r="H95" s="17"/>
    </row>
    <row r="96" spans="1:8" x14ac:dyDescent="0.2">
      <c r="A96" s="1">
        <v>43313</v>
      </c>
      <c r="B96" s="12">
        <v>59.145255357000003</v>
      </c>
      <c r="C96" s="43">
        <f>+MIN($B$36,$B$48,$B$60,$B$72,$B$84)</f>
        <v>57.816470187</v>
      </c>
      <c r="D96" s="43">
        <f>+MAX($B$36,$B$48,$B$60,$B$72,$B$84)</f>
        <v>65.735935603000001</v>
      </c>
      <c r="E96" s="17">
        <f t="shared" si="1"/>
        <v>7.9194654160000013</v>
      </c>
      <c r="G96" s="43"/>
      <c r="H96" s="17"/>
    </row>
    <row r="97" spans="1:8" x14ac:dyDescent="0.2">
      <c r="A97" s="1">
        <v>43344</v>
      </c>
      <c r="B97" s="12">
        <v>59.085149070999996</v>
      </c>
      <c r="C97" s="43">
        <f>+MIN($B$37,$B$49,$B$61,$B$73,$B$85)</f>
        <v>57.652460734000002</v>
      </c>
      <c r="D97" s="43">
        <f>+MAX($B$37,$B$49,$B$61,$B$73,$B$85)</f>
        <v>65.913942517999999</v>
      </c>
      <c r="E97" s="17">
        <f t="shared" si="1"/>
        <v>8.2614817839999972</v>
      </c>
      <c r="G97" s="43"/>
      <c r="H97" s="17"/>
    </row>
    <row r="98" spans="1:8" x14ac:dyDescent="0.2">
      <c r="A98" s="1">
        <v>43374</v>
      </c>
      <c r="B98" s="12">
        <v>59.382141341000001</v>
      </c>
      <c r="C98" s="43">
        <f>+MIN($B$38,$B$50,$B$62,$B$74,$B$86)</f>
        <v>56.212047869000003</v>
      </c>
      <c r="D98" s="43">
        <f>+MAX($B$38,$B$50,$B$62,$B$74,$B$86)</f>
        <v>64.866726669000002</v>
      </c>
      <c r="E98" s="17">
        <f t="shared" si="1"/>
        <v>8.6546787999999992</v>
      </c>
      <c r="G98" s="43"/>
      <c r="H98" s="17"/>
    </row>
    <row r="99" spans="1:8" x14ac:dyDescent="0.2">
      <c r="A99" s="1">
        <v>43405</v>
      </c>
      <c r="B99" s="12">
        <v>58.604018007000001</v>
      </c>
      <c r="C99" s="43">
        <f>+MIN($B$39,$B$51,$B$63,$B$75,$B$87)</f>
        <v>56.112560831000003</v>
      </c>
      <c r="D99" s="43">
        <f>+MAX($B$39,$B$51,$B$63,$B$75,$B$87)</f>
        <v>63.169352680000003</v>
      </c>
      <c r="E99" s="17">
        <f t="shared" si="1"/>
        <v>7.0567918489999997</v>
      </c>
      <c r="G99" s="43"/>
      <c r="H99" s="17"/>
    </row>
    <row r="100" spans="1:8" x14ac:dyDescent="0.2">
      <c r="A100" s="1">
        <v>43435</v>
      </c>
      <c r="B100" s="12">
        <v>59.908559744000002</v>
      </c>
      <c r="C100" s="43">
        <f>+MIN($B$40,$B$52,$B$64,$B$76,$B$88)</f>
        <v>55.996628131000001</v>
      </c>
      <c r="D100" s="43">
        <f>+MAX($B$40,$B$52,$B$64,$B$76,$B$88)</f>
        <v>65.374744898000003</v>
      </c>
      <c r="E100" s="17">
        <f t="shared" si="1"/>
        <v>9.3781167670000016</v>
      </c>
      <c r="G100" s="43"/>
      <c r="H100" s="17"/>
    </row>
    <row r="101" spans="1:8" x14ac:dyDescent="0.2">
      <c r="A101" s="1">
        <v>43466</v>
      </c>
      <c r="B101" s="12">
        <v>58.646292922999997</v>
      </c>
      <c r="C101" s="43">
        <f>+MIN($B$29,$B$41,$B$53,$B$65,$B$77)</f>
        <v>54.910057258000002</v>
      </c>
      <c r="D101" s="17">
        <f>+MAX($B$29,$B$41,$B$53,$B$65,$B$77)</f>
        <v>65.510964255999994</v>
      </c>
      <c r="E101" s="17">
        <f t="shared" si="1"/>
        <v>10.600906997999992</v>
      </c>
      <c r="G101" s="43"/>
      <c r="H101" s="17"/>
    </row>
    <row r="102" spans="1:8" x14ac:dyDescent="0.2">
      <c r="A102" s="1">
        <v>43497</v>
      </c>
      <c r="B102" s="12">
        <v>59.317459438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43525</v>
      </c>
      <c r="B103" s="12">
        <v>60.633447363999998</v>
      </c>
      <c r="C103" s="43">
        <f>+MIN($B$31,$B$43,$B$55,$B$67,$B$79)</f>
        <v>56.991174751999999</v>
      </c>
      <c r="D103" s="17">
        <f>+MAX($B$31,$B$43,$B$55,$B$67,$B$79)</f>
        <v>66.102122889</v>
      </c>
      <c r="E103" s="17">
        <f t="shared" si="1"/>
        <v>9.1109481370000012</v>
      </c>
      <c r="G103" s="43"/>
      <c r="H103" s="17"/>
    </row>
    <row r="104" spans="1:8" x14ac:dyDescent="0.2">
      <c r="A104" s="1">
        <v>43556</v>
      </c>
      <c r="B104" s="12">
        <v>61.325195448000002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43586</v>
      </c>
      <c r="B105" s="12">
        <v>60.804196500000003</v>
      </c>
      <c r="C105" s="43">
        <f>+MIN($B$33,$B$45,$B$57,$B$69,$B$81)</f>
        <v>58.079841696000003</v>
      </c>
      <c r="D105" s="17">
        <f>+MAX($B$33,$B$45,$B$57,$B$69,$B$81)</f>
        <v>65.764740227000004</v>
      </c>
      <c r="E105" s="17">
        <f t="shared" si="1"/>
        <v>7.6848985310000018</v>
      </c>
      <c r="G105" s="43"/>
      <c r="H105" s="17"/>
    </row>
    <row r="106" spans="1:8" x14ac:dyDescent="0.2">
      <c r="A106" s="1">
        <v>43617</v>
      </c>
      <c r="B106" s="12">
        <v>60.221356827999998</v>
      </c>
      <c r="C106" s="43">
        <f>+MIN($B$34,$B$46,$B$58,$B$70,$B$82)</f>
        <v>56.430453540000002</v>
      </c>
      <c r="D106" s="17">
        <f>+MAX($B$34,$B$46,$B$58,$B$70,$B$82)</f>
        <v>65.878225997000001</v>
      </c>
      <c r="E106" s="17">
        <f t="shared" si="1"/>
        <v>9.4477724569999992</v>
      </c>
      <c r="G106" s="43"/>
      <c r="H106" s="17"/>
    </row>
    <row r="107" spans="1:8" x14ac:dyDescent="0.2">
      <c r="A107" s="1">
        <v>43647</v>
      </c>
      <c r="B107" s="12">
        <v>60.155357015</v>
      </c>
      <c r="C107" s="43">
        <f>+MIN($B$35,$B$47,$B$59,$B$71,$B$83)</f>
        <v>57.298667172999998</v>
      </c>
      <c r="D107" s="17">
        <f>+MAX($B$35,$B$47,$B$59,$B$71,$B$83)</f>
        <v>64.809928244000005</v>
      </c>
      <c r="E107" s="17">
        <f t="shared" si="1"/>
        <v>7.511261071000007</v>
      </c>
      <c r="G107" s="43"/>
      <c r="H107" s="17"/>
    </row>
    <row r="108" spans="1:8" x14ac:dyDescent="0.2">
      <c r="A108" s="1">
        <v>43678</v>
      </c>
      <c r="B108" s="12">
        <v>60.453998437999999</v>
      </c>
      <c r="C108" s="43">
        <f>+MIN($B$36,$B$48,$B$60,$B$72,$B$84)</f>
        <v>57.816470187</v>
      </c>
      <c r="D108" s="17">
        <f>+MAX($B$36,$B$48,$B$60,$B$72,$B$84)</f>
        <v>65.735935603000001</v>
      </c>
      <c r="E108" s="17">
        <f t="shared" si="1"/>
        <v>7.9194654160000013</v>
      </c>
      <c r="G108" s="43"/>
      <c r="H108" s="17"/>
    </row>
    <row r="109" spans="1:8" x14ac:dyDescent="0.2">
      <c r="A109" s="1">
        <v>43709</v>
      </c>
      <c r="B109" s="12">
        <v>60.387194151999999</v>
      </c>
      <c r="C109" s="43">
        <f>+MIN($B$37,$B$49,$B$61,$B$73,$B$85)</f>
        <v>57.652460734000002</v>
      </c>
      <c r="D109" s="17">
        <f>+MAX($B$37,$B$49,$B$61,$B$73,$B$85)</f>
        <v>65.913942517999999</v>
      </c>
      <c r="E109" s="17">
        <f t="shared" si="1"/>
        <v>8.2614817839999972</v>
      </c>
      <c r="G109" s="43"/>
      <c r="H109" s="17"/>
    </row>
    <row r="110" spans="1:8" x14ac:dyDescent="0.2">
      <c r="A110" s="1">
        <v>43739</v>
      </c>
      <c r="B110" s="12">
        <v>60.920071900000003</v>
      </c>
      <c r="C110" s="43">
        <f>+MIN($B$38,$B$50,$B$62,$B$74,$B$86)</f>
        <v>56.212047869000003</v>
      </c>
      <c r="D110" s="17">
        <f>+MAX($B$38,$B$50,$B$62,$B$74,$B$86)</f>
        <v>64.866726669000002</v>
      </c>
      <c r="E110" s="17">
        <f t="shared" si="1"/>
        <v>8.6546787999999992</v>
      </c>
      <c r="G110" s="43"/>
      <c r="H110" s="17"/>
    </row>
    <row r="111" spans="1:8" x14ac:dyDescent="0.2">
      <c r="A111" s="1">
        <v>43770</v>
      </c>
      <c r="B111" s="12">
        <v>60.050230769000002</v>
      </c>
      <c r="C111" s="43">
        <f>+MIN($B$39,$B$51,$B$63,$B$75,$B$87)</f>
        <v>56.112560831000003</v>
      </c>
      <c r="D111" s="17">
        <f>+MAX($B$39,$B$51,$B$63,$B$75,$B$87)</f>
        <v>63.169352680000003</v>
      </c>
      <c r="E111" s="17">
        <f t="shared" si="1"/>
        <v>7.0567918489999997</v>
      </c>
      <c r="G111" s="43"/>
      <c r="H111" s="17"/>
    </row>
    <row r="112" spans="1:8" x14ac:dyDescent="0.2">
      <c r="A112" s="65">
        <v>43800</v>
      </c>
      <c r="B112" s="12">
        <v>61.354772505</v>
      </c>
      <c r="C112" s="70">
        <f>+MIN($B$40,$B$52,$B$64,$B$76,$B$88)</f>
        <v>55.996628131000001</v>
      </c>
      <c r="D112" s="69">
        <f>+MAX($B$40,$B$52,$B$64,$B$76,$B$88)</f>
        <v>65.374744898000003</v>
      </c>
      <c r="E112" s="69">
        <f t="shared" si="1"/>
        <v>9.3781167670000016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581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403">
        <v>69</v>
      </c>
      <c r="B117">
        <v>0</v>
      </c>
    </row>
    <row r="118" spans="1:2" x14ac:dyDescent="0.2">
      <c r="A118" s="2">
        <v>69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zoomScaleNormal="100" workbookViewId="0"/>
  </sheetViews>
  <sheetFormatPr defaultRowHeight="15" x14ac:dyDescent="0.25"/>
  <cols>
    <col min="1" max="1" width="9.140625" style="133"/>
    <col min="2" max="2" width="26.140625" style="133" customWidth="1"/>
    <col min="3" max="3" width="9.5703125" style="133" customWidth="1"/>
    <col min="4" max="13" width="9.140625" style="133"/>
    <col min="14" max="15" width="9.140625" style="135"/>
    <col min="16" max="16" width="9.140625" style="133"/>
    <col min="17" max="17" width="33" style="133" customWidth="1"/>
    <col min="18" max="18" width="14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482" t="s">
        <v>454</v>
      </c>
      <c r="R6" s="478" t="s">
        <v>448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483" t="s">
        <v>450</v>
      </c>
      <c r="R7" s="479" t="s">
        <v>449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483" t="s">
        <v>510</v>
      </c>
      <c r="R8" s="479" t="s">
        <v>451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Q9" s="484" t="s">
        <v>453</v>
      </c>
      <c r="R9" s="480" t="s">
        <v>452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3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3" x14ac:dyDescent="0.25">
      <c r="C24" s="575" t="s">
        <v>455</v>
      </c>
      <c r="D24" s="575"/>
      <c r="E24" s="575"/>
      <c r="F24" s="575"/>
      <c r="G24" s="575"/>
      <c r="H24" s="32"/>
      <c r="I24" s="575" t="s">
        <v>456</v>
      </c>
      <c r="J24" s="575"/>
      <c r="K24" s="575"/>
      <c r="L24" s="575"/>
    </row>
    <row r="25" spans="1:13" x14ac:dyDescent="0.25"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427"/>
      <c r="B26" s="481" t="s">
        <v>450</v>
      </c>
      <c r="C26" s="6">
        <v>0.48283587122999999</v>
      </c>
      <c r="D26" s="6">
        <v>0.48953282787000002</v>
      </c>
      <c r="E26" s="6">
        <v>0.49443077534000002</v>
      </c>
      <c r="F26" s="6">
        <v>0.48214473945000003</v>
      </c>
      <c r="G26" s="6">
        <v>0.48706774546999998</v>
      </c>
      <c r="H26" s="423"/>
      <c r="I26" s="6">
        <f t="shared" ref="I26:L28" si="0">D26-C26</f>
        <v>6.6969566400000291E-3</v>
      </c>
      <c r="J26" s="6">
        <f t="shared" si="0"/>
        <v>4.897947469999997E-3</v>
      </c>
      <c r="K26" s="6">
        <f t="shared" si="0"/>
        <v>-1.2286035889999991E-2</v>
      </c>
      <c r="L26" s="6">
        <f t="shared" si="0"/>
        <v>4.9230060199999537E-3</v>
      </c>
      <c r="M26" s="421"/>
    </row>
    <row r="27" spans="1:13" x14ac:dyDescent="0.25">
      <c r="A27" s="427"/>
      <c r="B27" s="481" t="s">
        <v>510</v>
      </c>
      <c r="C27" s="6">
        <v>1.5148005204999999</v>
      </c>
      <c r="D27" s="6">
        <v>1.598549929</v>
      </c>
      <c r="E27" s="6">
        <v>1.6788530986000001</v>
      </c>
      <c r="F27" s="6">
        <v>1.7059231653</v>
      </c>
      <c r="G27" s="6">
        <v>1.8246469196999999</v>
      </c>
      <c r="H27" s="423"/>
      <c r="I27" s="6">
        <f t="shared" si="0"/>
        <v>8.3749408500000122E-2</v>
      </c>
      <c r="J27" s="6">
        <f t="shared" si="0"/>
        <v>8.0303169600000057E-2</v>
      </c>
      <c r="K27" s="6">
        <f t="shared" si="0"/>
        <v>2.7070066699999895E-2</v>
      </c>
      <c r="L27" s="6">
        <f t="shared" si="0"/>
        <v>0.11872375439999994</v>
      </c>
      <c r="M27" s="421"/>
    </row>
    <row r="28" spans="1:13" x14ac:dyDescent="0.25">
      <c r="A28" s="427"/>
      <c r="B28" s="481" t="s">
        <v>453</v>
      </c>
      <c r="C28" s="6">
        <v>7.4330153177999998</v>
      </c>
      <c r="D28" s="6">
        <v>6.7425861913</v>
      </c>
      <c r="E28" s="6">
        <v>7.1784307151000002</v>
      </c>
      <c r="F28" s="6">
        <v>8.5516393586999992</v>
      </c>
      <c r="G28" s="6">
        <v>9.4447611868999992</v>
      </c>
      <c r="H28" s="423"/>
      <c r="I28" s="6">
        <f t="shared" si="0"/>
        <v>-0.69042912649999977</v>
      </c>
      <c r="J28" s="6">
        <f t="shared" si="0"/>
        <v>0.43584452380000016</v>
      </c>
      <c r="K28" s="6">
        <f t="shared" si="0"/>
        <v>1.3732086435999991</v>
      </c>
      <c r="L28" s="6">
        <f t="shared" si="0"/>
        <v>0.89312182819999997</v>
      </c>
      <c r="M28" s="421"/>
    </row>
    <row r="29" spans="1:13" x14ac:dyDescent="0.25">
      <c r="A29" s="427"/>
      <c r="B29" s="485" t="s">
        <v>454</v>
      </c>
      <c r="C29" s="6">
        <f t="shared" ref="C29:G29" si="1">+SUM(C26:C28)</f>
        <v>9.4306517095300002</v>
      </c>
      <c r="D29" s="6">
        <f t="shared" si="1"/>
        <v>8.8306689481700005</v>
      </c>
      <c r="E29" s="6">
        <f t="shared" si="1"/>
        <v>9.3517145890400002</v>
      </c>
      <c r="F29" s="6">
        <f t="shared" si="1"/>
        <v>10.739707263449999</v>
      </c>
      <c r="G29" s="6">
        <f t="shared" si="1"/>
        <v>11.756475852069999</v>
      </c>
      <c r="H29" s="422" t="s">
        <v>457</v>
      </c>
      <c r="I29" s="6">
        <f>+SUM(I26:I28)</f>
        <v>-0.59998276135999962</v>
      </c>
      <c r="J29" s="6">
        <f t="shared" ref="J29:L29" si="2">+SUM(J26:J28)</f>
        <v>0.52104564087000016</v>
      </c>
      <c r="K29" s="6">
        <f t="shared" si="2"/>
        <v>1.3879926744099991</v>
      </c>
      <c r="L29" s="6">
        <f t="shared" si="2"/>
        <v>1.0167685886199997</v>
      </c>
      <c r="M29" s="421"/>
    </row>
    <row r="30" spans="1:13" x14ac:dyDescent="0.25">
      <c r="A30" s="421"/>
      <c r="B30" s="425" t="s">
        <v>549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21"/>
    </row>
    <row r="31" spans="1:13" x14ac:dyDescent="0.25">
      <c r="A31" s="421"/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</row>
    <row r="32" spans="1:13" x14ac:dyDescent="0.25">
      <c r="A32" s="421"/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</row>
    <row r="33" spans="1:13" x14ac:dyDescent="0.25">
      <c r="A33" s="421"/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36.75" x14ac:dyDescent="0.25">
      <c r="A34" s="421"/>
      <c r="B34" s="421"/>
      <c r="C34" s="493" t="s">
        <v>497</v>
      </c>
      <c r="D34" s="493" t="s">
        <v>242</v>
      </c>
      <c r="E34" s="493" t="s">
        <v>241</v>
      </c>
      <c r="F34" s="493" t="s">
        <v>498</v>
      </c>
      <c r="G34" s="421"/>
      <c r="H34" s="421"/>
      <c r="I34" s="421"/>
      <c r="J34" s="421"/>
      <c r="K34" s="421"/>
      <c r="L34" s="421"/>
      <c r="M34" s="421"/>
    </row>
    <row r="35" spans="1:13" x14ac:dyDescent="0.25">
      <c r="A35" s="489">
        <f t="shared" ref="A35:A82" si="3">YEAR(B35)</f>
        <v>2016</v>
      </c>
      <c r="B35" s="450">
        <v>42370</v>
      </c>
      <c r="C35" s="490">
        <v>9.1969630000000002</v>
      </c>
      <c r="D35" s="486" t="e">
        <v>#N/A</v>
      </c>
      <c r="E35" s="491"/>
      <c r="F35" s="491">
        <v>9.1969630000000002</v>
      </c>
      <c r="G35" s="424"/>
      <c r="H35" s="421"/>
      <c r="I35" s="421"/>
      <c r="J35" s="421"/>
      <c r="K35" s="421"/>
      <c r="L35" s="421"/>
      <c r="M35" s="421"/>
    </row>
    <row r="36" spans="1:13" x14ac:dyDescent="0.25">
      <c r="A36" s="489">
        <f t="shared" si="3"/>
        <v>2016</v>
      </c>
      <c r="B36" s="450">
        <v>42401</v>
      </c>
      <c r="C36" s="492">
        <v>9.0546579999999999</v>
      </c>
      <c r="D36" s="138" t="e">
        <v>#N/A</v>
      </c>
      <c r="E36" s="491">
        <f t="shared" ref="E36:E45" si="4">AVERAGEIF($A$35:$A$96,A36,$F$35:$F$96)</f>
        <v>8.8308535833333313</v>
      </c>
      <c r="F36" s="491">
        <v>9.0546579999999999</v>
      </c>
      <c r="G36" s="424"/>
      <c r="H36" s="421"/>
      <c r="I36" s="421"/>
      <c r="J36" s="421"/>
      <c r="K36" s="421"/>
      <c r="L36" s="421"/>
      <c r="M36" s="421"/>
    </row>
    <row r="37" spans="1:13" x14ac:dyDescent="0.25">
      <c r="A37" s="489">
        <f t="shared" si="3"/>
        <v>2016</v>
      </c>
      <c r="B37" s="450">
        <v>42430</v>
      </c>
      <c r="C37" s="492">
        <v>9.0809619999999995</v>
      </c>
      <c r="D37" s="138" t="e">
        <v>#N/A</v>
      </c>
      <c r="E37" s="491">
        <f t="shared" si="4"/>
        <v>8.8308535833333313</v>
      </c>
      <c r="F37" s="491">
        <v>9.0809619999999995</v>
      </c>
      <c r="G37" s="424"/>
      <c r="H37" s="421"/>
      <c r="I37" s="421"/>
      <c r="J37" s="421"/>
      <c r="K37" s="421"/>
      <c r="L37" s="421"/>
      <c r="M37" s="421"/>
    </row>
    <row r="38" spans="1:13" x14ac:dyDescent="0.25">
      <c r="A38" s="489">
        <f t="shared" si="3"/>
        <v>2016</v>
      </c>
      <c r="B38" s="450">
        <v>42461</v>
      </c>
      <c r="C38" s="492">
        <v>8.8657819999999994</v>
      </c>
      <c r="D38" s="138" t="e">
        <v>#N/A</v>
      </c>
      <c r="E38" s="491">
        <f t="shared" si="4"/>
        <v>8.8308535833333313</v>
      </c>
      <c r="F38" s="491">
        <v>8.8657819999999994</v>
      </c>
      <c r="G38" s="424"/>
      <c r="H38" s="421"/>
      <c r="I38" s="421"/>
      <c r="J38" s="421"/>
      <c r="K38" s="421"/>
      <c r="L38" s="421"/>
      <c r="M38" s="421"/>
    </row>
    <row r="39" spans="1:13" x14ac:dyDescent="0.25">
      <c r="A39" s="489">
        <f t="shared" si="3"/>
        <v>2016</v>
      </c>
      <c r="B39" s="450">
        <v>42491</v>
      </c>
      <c r="C39" s="492">
        <v>8.8239859999999997</v>
      </c>
      <c r="D39" s="138" t="e">
        <v>#N/A</v>
      </c>
      <c r="E39" s="491">
        <f t="shared" si="4"/>
        <v>8.8308535833333313</v>
      </c>
      <c r="F39" s="491">
        <v>8.8239859999999997</v>
      </c>
      <c r="G39" s="424"/>
      <c r="H39" s="421"/>
      <c r="I39" s="421"/>
      <c r="J39" s="421"/>
      <c r="K39" s="421"/>
      <c r="L39" s="421"/>
      <c r="M39" s="421"/>
    </row>
    <row r="40" spans="1:13" x14ac:dyDescent="0.25">
      <c r="A40" s="489">
        <f t="shared" si="3"/>
        <v>2016</v>
      </c>
      <c r="B40" s="450">
        <v>42522</v>
      </c>
      <c r="C40" s="492">
        <v>8.6704939999999997</v>
      </c>
      <c r="D40" s="138" t="e">
        <v>#N/A</v>
      </c>
      <c r="E40" s="491">
        <f t="shared" si="4"/>
        <v>8.8308535833333313</v>
      </c>
      <c r="F40" s="491">
        <v>8.6704939999999997</v>
      </c>
      <c r="G40" s="424"/>
      <c r="H40" s="421"/>
      <c r="I40" s="421"/>
      <c r="J40" s="421"/>
      <c r="K40" s="421"/>
      <c r="L40" s="421"/>
      <c r="M40" s="421"/>
    </row>
    <row r="41" spans="1:13" x14ac:dyDescent="0.25">
      <c r="A41" s="489">
        <f t="shared" si="3"/>
        <v>2016</v>
      </c>
      <c r="B41" s="450">
        <v>42552</v>
      </c>
      <c r="C41" s="492">
        <v>8.6349940000000007</v>
      </c>
      <c r="D41" s="138" t="e">
        <v>#N/A</v>
      </c>
      <c r="E41" s="491">
        <f t="shared" si="4"/>
        <v>8.8308535833333313</v>
      </c>
      <c r="F41" s="491">
        <v>8.6349940000000007</v>
      </c>
      <c r="G41" s="424"/>
      <c r="H41" s="421"/>
      <c r="I41" s="421"/>
      <c r="J41" s="421"/>
      <c r="K41" s="421"/>
      <c r="L41" s="421"/>
      <c r="M41" s="421"/>
    </row>
    <row r="42" spans="1:13" x14ac:dyDescent="0.25">
      <c r="A42" s="489">
        <f t="shared" si="3"/>
        <v>2016</v>
      </c>
      <c r="B42" s="450">
        <v>42583</v>
      </c>
      <c r="C42" s="492">
        <v>8.6702200000000005</v>
      </c>
      <c r="D42" s="138" t="e">
        <v>#N/A</v>
      </c>
      <c r="E42" s="491">
        <f t="shared" si="4"/>
        <v>8.8308535833333313</v>
      </c>
      <c r="F42" s="491">
        <v>8.6702200000000005</v>
      </c>
      <c r="G42" s="424"/>
      <c r="H42" s="421"/>
      <c r="I42" s="421"/>
      <c r="J42" s="421"/>
      <c r="K42" s="421"/>
      <c r="L42" s="421"/>
      <c r="M42" s="421"/>
    </row>
    <row r="43" spans="1:13" x14ac:dyDescent="0.25">
      <c r="A43" s="489">
        <f t="shared" si="3"/>
        <v>2016</v>
      </c>
      <c r="B43" s="450">
        <v>42614</v>
      </c>
      <c r="C43" s="492">
        <v>8.5188319999999997</v>
      </c>
      <c r="D43" s="138" t="e">
        <v>#N/A</v>
      </c>
      <c r="E43" s="491">
        <f t="shared" si="4"/>
        <v>8.8308535833333313</v>
      </c>
      <c r="F43" s="491">
        <v>8.5188319999999997</v>
      </c>
      <c r="G43" s="424"/>
      <c r="H43" s="421"/>
      <c r="I43" s="421"/>
      <c r="J43" s="421"/>
      <c r="K43" s="421"/>
      <c r="L43" s="421"/>
      <c r="M43" s="421"/>
    </row>
    <row r="44" spans="1:13" x14ac:dyDescent="0.25">
      <c r="A44" s="489">
        <f t="shared" si="3"/>
        <v>2016</v>
      </c>
      <c r="B44" s="450">
        <v>42644</v>
      </c>
      <c r="C44" s="492">
        <v>8.7871539999999992</v>
      </c>
      <c r="D44" s="138" t="e">
        <v>#N/A</v>
      </c>
      <c r="E44" s="491">
        <f t="shared" si="4"/>
        <v>8.8308535833333313</v>
      </c>
      <c r="F44" s="491">
        <v>8.7871539999999992</v>
      </c>
      <c r="G44" s="424"/>
      <c r="H44" s="421"/>
      <c r="I44" s="421"/>
      <c r="J44" s="421"/>
      <c r="K44" s="421"/>
      <c r="L44" s="421"/>
      <c r="M44" s="421"/>
    </row>
    <row r="45" spans="1:13" x14ac:dyDescent="0.25">
      <c r="A45" s="489">
        <f t="shared" si="3"/>
        <v>2016</v>
      </c>
      <c r="B45" s="450">
        <v>42675</v>
      </c>
      <c r="C45" s="492">
        <v>8.8882739999999991</v>
      </c>
      <c r="D45" s="138" t="e">
        <v>#N/A</v>
      </c>
      <c r="E45" s="491">
        <f t="shared" si="4"/>
        <v>8.8308535833333313</v>
      </c>
      <c r="F45" s="491">
        <v>8.8882739999999991</v>
      </c>
      <c r="G45" s="424"/>
      <c r="H45" s="421"/>
      <c r="I45" s="421"/>
      <c r="J45" s="421"/>
      <c r="K45" s="421"/>
      <c r="L45" s="421"/>
      <c r="M45" s="421"/>
    </row>
    <row r="46" spans="1:13" x14ac:dyDescent="0.25">
      <c r="A46" s="489">
        <f t="shared" si="3"/>
        <v>2016</v>
      </c>
      <c r="B46" s="450">
        <v>42705</v>
      </c>
      <c r="C46" s="492">
        <v>8.7779240000000005</v>
      </c>
      <c r="D46" s="138" t="e">
        <v>#N/A</v>
      </c>
      <c r="E46" s="491"/>
      <c r="F46" s="491">
        <v>8.7779240000000005</v>
      </c>
      <c r="G46" s="424"/>
      <c r="H46" s="421"/>
      <c r="I46" s="421"/>
      <c r="J46" s="421"/>
      <c r="K46" s="421"/>
      <c r="L46" s="421"/>
      <c r="M46" s="421"/>
    </row>
    <row r="47" spans="1:13" x14ac:dyDescent="0.25">
      <c r="A47" s="489">
        <f t="shared" si="3"/>
        <v>2017</v>
      </c>
      <c r="B47" s="450">
        <v>42736</v>
      </c>
      <c r="C47" s="492">
        <v>8.8400929999999995</v>
      </c>
      <c r="D47" s="138" t="e">
        <v>#N/A</v>
      </c>
      <c r="E47" s="491"/>
      <c r="F47" s="491">
        <v>8.8400929999999995</v>
      </c>
      <c r="G47" s="424"/>
      <c r="H47" s="421"/>
      <c r="I47" s="421"/>
      <c r="J47" s="421"/>
      <c r="K47" s="421"/>
      <c r="L47" s="421"/>
      <c r="M47" s="421"/>
    </row>
    <row r="48" spans="1:13" x14ac:dyDescent="0.25">
      <c r="A48" s="489">
        <f t="shared" si="3"/>
        <v>2017</v>
      </c>
      <c r="B48" s="450">
        <v>42767</v>
      </c>
      <c r="C48" s="492">
        <v>9.0834530000000004</v>
      </c>
      <c r="D48" s="138" t="e">
        <v>#N/A</v>
      </c>
      <c r="E48" s="491">
        <f t="shared" ref="E48" si="5">AVERAGEIF($A$35:$A$96,A48,$F$35:$F$96)</f>
        <v>9.3504924999999997</v>
      </c>
      <c r="F48" s="491">
        <v>9.0834530000000004</v>
      </c>
      <c r="G48" s="424"/>
      <c r="H48" s="421"/>
      <c r="I48" s="421"/>
      <c r="J48" s="421"/>
      <c r="K48" s="421"/>
      <c r="L48" s="421"/>
      <c r="M48" s="421"/>
    </row>
    <row r="49" spans="1:13" x14ac:dyDescent="0.25">
      <c r="A49" s="489">
        <f t="shared" si="3"/>
        <v>2017</v>
      </c>
      <c r="B49" s="450">
        <v>42795</v>
      </c>
      <c r="C49" s="492">
        <v>9.140288</v>
      </c>
      <c r="D49" s="138" t="e">
        <v>#N/A</v>
      </c>
      <c r="E49" s="491">
        <f t="shared" ref="E49:E57" si="6">AVERAGEIF($A$35:$A$96,A49,$F$35:$F$96)</f>
        <v>9.3504924999999997</v>
      </c>
      <c r="F49" s="491">
        <v>9.140288</v>
      </c>
      <c r="G49" s="424"/>
      <c r="H49" s="421"/>
      <c r="I49" s="421"/>
      <c r="J49" s="421"/>
      <c r="K49" s="421"/>
      <c r="L49" s="421"/>
      <c r="M49" s="421"/>
    </row>
    <row r="50" spans="1:13" x14ac:dyDescent="0.25">
      <c r="A50" s="489">
        <f t="shared" si="3"/>
        <v>2017</v>
      </c>
      <c r="B50" s="450">
        <v>42826</v>
      </c>
      <c r="C50" s="492">
        <v>9.0847549999999995</v>
      </c>
      <c r="D50" s="138" t="e">
        <v>#N/A</v>
      </c>
      <c r="E50" s="491">
        <f t="shared" si="6"/>
        <v>9.3504924999999997</v>
      </c>
      <c r="F50" s="491">
        <v>9.0847549999999995</v>
      </c>
      <c r="G50" s="424"/>
      <c r="H50" s="421"/>
      <c r="I50" s="421"/>
      <c r="J50" s="421"/>
      <c r="K50" s="421"/>
      <c r="L50" s="421"/>
      <c r="M50" s="421"/>
    </row>
    <row r="51" spans="1:13" x14ac:dyDescent="0.25">
      <c r="A51" s="489">
        <f t="shared" si="3"/>
        <v>2017</v>
      </c>
      <c r="B51" s="450">
        <v>42856</v>
      </c>
      <c r="C51" s="492">
        <v>9.1678619999999995</v>
      </c>
      <c r="D51" s="138" t="e">
        <v>#N/A</v>
      </c>
      <c r="E51" s="491">
        <f t="shared" si="6"/>
        <v>9.3504924999999997</v>
      </c>
      <c r="F51" s="491">
        <v>9.1678619999999995</v>
      </c>
      <c r="G51" s="424"/>
      <c r="H51" s="421"/>
      <c r="I51" s="421"/>
      <c r="J51" s="421"/>
      <c r="K51" s="421"/>
      <c r="L51" s="421"/>
      <c r="M51" s="421"/>
    </row>
    <row r="52" spans="1:13" x14ac:dyDescent="0.25">
      <c r="A52" s="489">
        <f t="shared" si="3"/>
        <v>2017</v>
      </c>
      <c r="B52" s="450">
        <v>42887</v>
      </c>
      <c r="C52" s="492">
        <v>9.0738129999999995</v>
      </c>
      <c r="D52" s="138" t="e">
        <v>#N/A</v>
      </c>
      <c r="E52" s="491">
        <f t="shared" si="6"/>
        <v>9.3504924999999997</v>
      </c>
      <c r="F52" s="491">
        <v>9.0738129999999995</v>
      </c>
      <c r="G52" s="424"/>
      <c r="H52" s="421"/>
      <c r="I52" s="421"/>
      <c r="J52" s="421"/>
      <c r="K52" s="421"/>
      <c r="L52" s="421"/>
      <c r="M52" s="421"/>
    </row>
    <row r="53" spans="1:13" x14ac:dyDescent="0.25">
      <c r="A53" s="489">
        <f t="shared" si="3"/>
        <v>2017</v>
      </c>
      <c r="B53" s="450">
        <v>42917</v>
      </c>
      <c r="C53" s="492">
        <v>9.2300550000000001</v>
      </c>
      <c r="D53" s="138" t="e">
        <v>#N/A</v>
      </c>
      <c r="E53" s="491">
        <f t="shared" si="6"/>
        <v>9.3504924999999997</v>
      </c>
      <c r="F53" s="491">
        <v>9.2300550000000001</v>
      </c>
      <c r="G53" s="424"/>
      <c r="H53" s="421"/>
      <c r="I53" s="421"/>
      <c r="J53" s="421"/>
      <c r="K53" s="421"/>
      <c r="L53" s="421"/>
      <c r="M53" s="421"/>
    </row>
    <row r="54" spans="1:13" x14ac:dyDescent="0.25">
      <c r="A54" s="489">
        <f t="shared" si="3"/>
        <v>2017</v>
      </c>
      <c r="B54" s="450">
        <v>42948</v>
      </c>
      <c r="C54" s="492">
        <v>9.2435960000000001</v>
      </c>
      <c r="D54" s="138" t="e">
        <v>#N/A</v>
      </c>
      <c r="E54" s="491">
        <f t="shared" si="6"/>
        <v>9.3504924999999997</v>
      </c>
      <c r="F54" s="491">
        <v>9.2435960000000001</v>
      </c>
      <c r="G54" s="424"/>
      <c r="H54" s="421"/>
      <c r="I54" s="421"/>
      <c r="J54" s="421"/>
      <c r="K54" s="421"/>
      <c r="L54" s="421"/>
      <c r="M54" s="421"/>
    </row>
    <row r="55" spans="1:13" x14ac:dyDescent="0.25">
      <c r="A55" s="489">
        <f t="shared" si="3"/>
        <v>2017</v>
      </c>
      <c r="B55" s="450">
        <v>42979</v>
      </c>
      <c r="C55" s="492">
        <v>9.4951950000000007</v>
      </c>
      <c r="D55" s="138" t="e">
        <v>#N/A</v>
      </c>
      <c r="E55" s="491">
        <f t="shared" si="6"/>
        <v>9.3504924999999997</v>
      </c>
      <c r="F55" s="491">
        <v>9.4951950000000007</v>
      </c>
      <c r="G55" s="424"/>
      <c r="H55" s="421"/>
      <c r="I55" s="421"/>
      <c r="J55" s="421"/>
      <c r="K55" s="421"/>
      <c r="L55" s="421"/>
      <c r="M55" s="421"/>
    </row>
    <row r="56" spans="1:13" x14ac:dyDescent="0.25">
      <c r="A56" s="489">
        <f t="shared" si="3"/>
        <v>2017</v>
      </c>
      <c r="B56" s="450">
        <v>43009</v>
      </c>
      <c r="C56" s="492">
        <v>9.7031130000000001</v>
      </c>
      <c r="D56" s="138" t="e">
        <v>#N/A</v>
      </c>
      <c r="E56" s="491">
        <f t="shared" si="6"/>
        <v>9.3504924999999997</v>
      </c>
      <c r="F56" s="491">
        <v>9.7031130000000001</v>
      </c>
      <c r="G56" s="424"/>
      <c r="H56" s="421"/>
      <c r="I56" s="421"/>
      <c r="J56" s="421"/>
      <c r="K56" s="421"/>
      <c r="L56" s="421"/>
      <c r="M56" s="421"/>
    </row>
    <row r="57" spans="1:13" x14ac:dyDescent="0.25">
      <c r="A57" s="489">
        <f t="shared" si="3"/>
        <v>2017</v>
      </c>
      <c r="B57" s="450">
        <v>43040</v>
      </c>
      <c r="C57" s="492">
        <v>10.103263</v>
      </c>
      <c r="D57" s="138" t="e">
        <v>#N/A</v>
      </c>
      <c r="E57" s="491">
        <f t="shared" si="6"/>
        <v>9.3504924999999997</v>
      </c>
      <c r="F57" s="491">
        <v>10.103263</v>
      </c>
      <c r="G57" s="424"/>
      <c r="H57" s="421"/>
      <c r="I57" s="421"/>
      <c r="J57" s="421"/>
      <c r="K57" s="421"/>
      <c r="L57" s="421"/>
      <c r="M57" s="421"/>
    </row>
    <row r="58" spans="1:13" x14ac:dyDescent="0.25">
      <c r="A58" s="489">
        <f t="shared" si="3"/>
        <v>2017</v>
      </c>
      <c r="B58" s="450">
        <v>43070</v>
      </c>
      <c r="C58" s="492">
        <v>10.040424</v>
      </c>
      <c r="D58" s="138" t="e">
        <v>#N/A</v>
      </c>
      <c r="E58" s="491"/>
      <c r="F58" s="491">
        <v>10.040424</v>
      </c>
      <c r="G58" s="424"/>
      <c r="H58" s="421"/>
      <c r="I58" s="421"/>
      <c r="J58" s="421"/>
      <c r="K58" s="421"/>
      <c r="L58" s="421"/>
      <c r="M58" s="421"/>
    </row>
    <row r="59" spans="1:13" x14ac:dyDescent="0.25">
      <c r="A59" s="489">
        <f t="shared" si="3"/>
        <v>2018</v>
      </c>
      <c r="B59" s="450">
        <v>43101</v>
      </c>
      <c r="C59" s="492">
        <v>9.9945590000000006</v>
      </c>
      <c r="D59" s="138" t="e">
        <v>#N/A</v>
      </c>
      <c r="E59" s="491"/>
      <c r="F59" s="491">
        <v>9.9945590000000006</v>
      </c>
      <c r="G59" s="424"/>
      <c r="H59" s="421"/>
      <c r="I59" s="421"/>
      <c r="J59" s="421"/>
      <c r="K59" s="421"/>
      <c r="L59" s="421"/>
      <c r="M59" s="421"/>
    </row>
    <row r="60" spans="1:13" x14ac:dyDescent="0.25">
      <c r="A60" s="489">
        <f t="shared" si="3"/>
        <v>2018</v>
      </c>
      <c r="B60" s="450">
        <v>43132</v>
      </c>
      <c r="C60" s="492">
        <v>10.248248999999999</v>
      </c>
      <c r="D60" s="138" t="e">
        <v>#N/A</v>
      </c>
      <c r="E60" s="491">
        <f t="shared" ref="E60" si="7">AVERAGEIF($A$35:$A$96,A60,$F$35:$F$96)</f>
        <v>10.736945554416666</v>
      </c>
      <c r="F60" s="491">
        <v>10.248248999999999</v>
      </c>
      <c r="G60" s="424"/>
      <c r="H60" s="421"/>
      <c r="I60" s="421"/>
      <c r="J60" s="421"/>
      <c r="K60" s="421"/>
      <c r="L60" s="421"/>
      <c r="M60" s="421"/>
    </row>
    <row r="61" spans="1:13" x14ac:dyDescent="0.25">
      <c r="A61" s="489">
        <f t="shared" si="3"/>
        <v>2018</v>
      </c>
      <c r="B61" s="450">
        <v>43160</v>
      </c>
      <c r="C61" s="492">
        <v>10.461342999999999</v>
      </c>
      <c r="D61" s="138" t="e">
        <v>#N/A</v>
      </c>
      <c r="E61" s="491">
        <f t="shared" ref="E61:E69" si="8">AVERAGEIF($A$35:$A$96,A61,$F$35:$F$96)</f>
        <v>10.736945554416666</v>
      </c>
      <c r="F61" s="491">
        <v>10.461342999999999</v>
      </c>
      <c r="G61" s="424"/>
      <c r="H61" s="421"/>
      <c r="I61" s="421"/>
      <c r="J61" s="421"/>
      <c r="K61" s="421"/>
      <c r="L61" s="421"/>
      <c r="M61" s="421"/>
    </row>
    <row r="62" spans="1:13" x14ac:dyDescent="0.25">
      <c r="A62" s="489">
        <f t="shared" si="3"/>
        <v>2018</v>
      </c>
      <c r="B62" s="450">
        <v>43191</v>
      </c>
      <c r="C62" s="492">
        <v>10.475012</v>
      </c>
      <c r="D62" s="138" t="e">
        <v>#N/A</v>
      </c>
      <c r="E62" s="491">
        <f t="shared" si="8"/>
        <v>10.736945554416666</v>
      </c>
      <c r="F62" s="491">
        <v>10.475012</v>
      </c>
      <c r="G62" s="424"/>
      <c r="H62" s="421"/>
      <c r="I62" s="421"/>
      <c r="J62" s="421"/>
      <c r="K62" s="421"/>
      <c r="L62" s="421"/>
      <c r="M62" s="421"/>
    </row>
    <row r="63" spans="1:13" x14ac:dyDescent="0.25">
      <c r="A63" s="489">
        <f t="shared" si="3"/>
        <v>2018</v>
      </c>
      <c r="B63" s="450">
        <v>43221</v>
      </c>
      <c r="C63" s="492">
        <v>10.463893000000001</v>
      </c>
      <c r="D63" s="138" t="e">
        <v>#N/A</v>
      </c>
      <c r="E63" s="491">
        <f t="shared" si="8"/>
        <v>10.736945554416666</v>
      </c>
      <c r="F63" s="491">
        <v>10.463893000000001</v>
      </c>
      <c r="G63" s="424"/>
      <c r="H63" s="421"/>
      <c r="I63" s="421"/>
      <c r="J63" s="421"/>
      <c r="K63" s="421"/>
      <c r="L63" s="421"/>
      <c r="M63" s="421"/>
    </row>
    <row r="64" spans="1:13" x14ac:dyDescent="0.25">
      <c r="A64" s="489">
        <f t="shared" si="3"/>
        <v>2018</v>
      </c>
      <c r="B64" s="450">
        <v>43252</v>
      </c>
      <c r="C64" s="492">
        <v>10.695186</v>
      </c>
      <c r="D64" s="138" t="e">
        <v>#N/A</v>
      </c>
      <c r="E64" s="491">
        <f t="shared" si="8"/>
        <v>10.736945554416666</v>
      </c>
      <c r="F64" s="491">
        <v>10.695186</v>
      </c>
      <c r="G64" s="424"/>
      <c r="H64" s="421"/>
      <c r="I64" s="421"/>
      <c r="J64" s="421"/>
      <c r="K64" s="421"/>
      <c r="L64" s="421"/>
      <c r="M64" s="421"/>
    </row>
    <row r="65" spans="1:13" x14ac:dyDescent="0.25">
      <c r="A65" s="489">
        <f t="shared" si="3"/>
        <v>2018</v>
      </c>
      <c r="B65" s="450">
        <v>43282</v>
      </c>
      <c r="C65" s="492">
        <v>10.964354</v>
      </c>
      <c r="D65" s="138" t="e">
        <v>#N/A</v>
      </c>
      <c r="E65" s="491">
        <f t="shared" si="8"/>
        <v>10.736945554416666</v>
      </c>
      <c r="F65" s="491">
        <v>10.964354</v>
      </c>
      <c r="G65" s="424"/>
      <c r="H65" s="421"/>
      <c r="I65" s="421"/>
      <c r="J65" s="421"/>
      <c r="K65" s="421"/>
      <c r="L65" s="421"/>
      <c r="M65" s="421"/>
    </row>
    <row r="66" spans="1:13" x14ac:dyDescent="0.25">
      <c r="A66" s="489">
        <f t="shared" si="3"/>
        <v>2018</v>
      </c>
      <c r="B66" s="450">
        <v>43313</v>
      </c>
      <c r="C66" s="492">
        <v>11.051290071</v>
      </c>
      <c r="D66" s="138" t="e">
        <v>#N/A</v>
      </c>
      <c r="E66" s="491">
        <f t="shared" si="8"/>
        <v>10.736945554416666</v>
      </c>
      <c r="F66" s="491">
        <v>11.051290071</v>
      </c>
      <c r="G66" s="424"/>
      <c r="H66" s="421"/>
      <c r="I66" s="421"/>
      <c r="J66" s="421"/>
      <c r="K66" s="421"/>
      <c r="L66" s="421"/>
      <c r="M66" s="421"/>
    </row>
    <row r="67" spans="1:13" x14ac:dyDescent="0.25">
      <c r="A67" s="489">
        <f t="shared" si="3"/>
        <v>2018</v>
      </c>
      <c r="B67" s="450">
        <v>43344</v>
      </c>
      <c r="C67" s="492">
        <v>11.073610582000001</v>
      </c>
      <c r="D67" s="138">
        <v>11.073610582000001</v>
      </c>
      <c r="E67" s="491">
        <f t="shared" si="8"/>
        <v>10.736945554416666</v>
      </c>
      <c r="F67" s="491">
        <v>11.073610582000001</v>
      </c>
      <c r="G67" s="424"/>
      <c r="H67" s="421"/>
      <c r="I67" s="421"/>
      <c r="J67" s="421"/>
      <c r="K67" s="421"/>
      <c r="L67" s="421"/>
      <c r="M67" s="421"/>
    </row>
    <row r="68" spans="1:13" x14ac:dyDescent="0.25">
      <c r="A68" s="489">
        <f t="shared" si="3"/>
        <v>2018</v>
      </c>
      <c r="B68" s="450">
        <v>43374</v>
      </c>
      <c r="C68" s="492" t="e">
        <v>#N/A</v>
      </c>
      <c r="D68" s="138">
        <v>11.01871</v>
      </c>
      <c r="E68" s="491">
        <f t="shared" si="8"/>
        <v>10.736945554416666</v>
      </c>
      <c r="F68" s="491">
        <v>11.01871</v>
      </c>
      <c r="G68" s="424"/>
      <c r="H68" s="421"/>
      <c r="I68" s="421"/>
      <c r="J68" s="421"/>
      <c r="K68" s="421"/>
      <c r="L68" s="421"/>
      <c r="M68" s="421"/>
    </row>
    <row r="69" spans="1:13" x14ac:dyDescent="0.25">
      <c r="A69" s="489">
        <f t="shared" si="3"/>
        <v>2018</v>
      </c>
      <c r="B69" s="450">
        <v>43405</v>
      </c>
      <c r="C69" s="492" t="e">
        <v>#N/A</v>
      </c>
      <c r="D69" s="138">
        <v>11.161799999999999</v>
      </c>
      <c r="E69" s="491">
        <f t="shared" si="8"/>
        <v>10.736945554416666</v>
      </c>
      <c r="F69" s="491">
        <v>11.161799999999999</v>
      </c>
      <c r="G69" s="424"/>
      <c r="H69" s="421"/>
      <c r="I69" s="421"/>
      <c r="J69" s="421"/>
      <c r="K69" s="421"/>
      <c r="L69" s="421"/>
      <c r="M69" s="421"/>
    </row>
    <row r="70" spans="1:13" x14ac:dyDescent="0.25">
      <c r="A70" s="489">
        <f t="shared" si="3"/>
        <v>2018</v>
      </c>
      <c r="B70" s="450">
        <v>43435</v>
      </c>
      <c r="C70" s="492" t="e">
        <v>#N/A</v>
      </c>
      <c r="D70" s="138">
        <v>11.235340000000001</v>
      </c>
      <c r="E70" s="491"/>
      <c r="F70" s="491">
        <v>11.235340000000001</v>
      </c>
      <c r="G70" s="424"/>
      <c r="H70" s="421"/>
      <c r="I70" s="421"/>
      <c r="J70" s="421"/>
      <c r="K70" s="421"/>
      <c r="L70" s="421"/>
      <c r="M70" s="421"/>
    </row>
    <row r="71" spans="1:13" x14ac:dyDescent="0.25">
      <c r="A71" s="489">
        <f t="shared" si="3"/>
        <v>2019</v>
      </c>
      <c r="B71" s="450">
        <v>43466</v>
      </c>
      <c r="C71" s="492" t="e">
        <v>#N/A</v>
      </c>
      <c r="D71" s="138">
        <v>11.31372</v>
      </c>
      <c r="E71" s="491"/>
      <c r="F71" s="491">
        <v>11.31372</v>
      </c>
      <c r="G71" s="424"/>
      <c r="H71" s="421"/>
      <c r="I71" s="421"/>
      <c r="J71" s="421"/>
      <c r="K71" s="421"/>
      <c r="L71" s="421"/>
      <c r="M71" s="421"/>
    </row>
    <row r="72" spans="1:13" x14ac:dyDescent="0.25">
      <c r="A72" s="489">
        <f t="shared" si="3"/>
        <v>2019</v>
      </c>
      <c r="B72" s="450">
        <v>43497</v>
      </c>
      <c r="C72" s="492" t="e">
        <v>#N/A</v>
      </c>
      <c r="D72" s="138">
        <v>11.39906</v>
      </c>
      <c r="E72" s="491">
        <f t="shared" ref="E72" si="9">AVERAGEIF($A$35:$A$96,A72,$F$35:$F$96)</f>
        <v>11.754344166666668</v>
      </c>
      <c r="F72" s="491">
        <v>11.39906</v>
      </c>
      <c r="G72" s="424"/>
      <c r="H72" s="421"/>
      <c r="I72" s="421"/>
      <c r="J72" s="421"/>
      <c r="K72" s="421"/>
      <c r="L72" s="421"/>
      <c r="M72" s="421"/>
    </row>
    <row r="73" spans="1:13" x14ac:dyDescent="0.25">
      <c r="A73" s="489">
        <f t="shared" si="3"/>
        <v>2019</v>
      </c>
      <c r="B73" s="450">
        <v>43525</v>
      </c>
      <c r="C73" s="492" t="e">
        <v>#N/A</v>
      </c>
      <c r="D73" s="138">
        <v>11.512829999999999</v>
      </c>
      <c r="E73" s="491">
        <f t="shared" ref="E73:E81" si="10">AVERAGEIF($A$35:$A$96,A73,$F$35:$F$96)</f>
        <v>11.754344166666668</v>
      </c>
      <c r="F73" s="491">
        <v>11.512829999999999</v>
      </c>
      <c r="G73" s="424"/>
      <c r="H73" s="421"/>
      <c r="I73" s="421"/>
      <c r="J73" s="421"/>
      <c r="K73" s="421"/>
      <c r="L73" s="421"/>
      <c r="M73" s="421"/>
    </row>
    <row r="74" spans="1:13" x14ac:dyDescent="0.25">
      <c r="A74" s="489">
        <f t="shared" si="3"/>
        <v>2019</v>
      </c>
      <c r="B74" s="450">
        <v>43556</v>
      </c>
      <c r="C74" s="492" t="e">
        <v>#N/A</v>
      </c>
      <c r="D74" s="138">
        <v>11.603490000000001</v>
      </c>
      <c r="E74" s="491">
        <f t="shared" si="10"/>
        <v>11.754344166666668</v>
      </c>
      <c r="F74" s="491">
        <v>11.603490000000001</v>
      </c>
      <c r="G74" s="424"/>
      <c r="H74" s="421"/>
      <c r="I74" s="421"/>
      <c r="J74" s="421"/>
      <c r="K74" s="421"/>
      <c r="L74" s="421"/>
      <c r="M74" s="421"/>
    </row>
    <row r="75" spans="1:13" x14ac:dyDescent="0.25">
      <c r="A75" s="489">
        <f t="shared" si="3"/>
        <v>2019</v>
      </c>
      <c r="B75" s="450">
        <v>43586</v>
      </c>
      <c r="C75" s="492" t="e">
        <v>#N/A</v>
      </c>
      <c r="D75" s="138">
        <v>11.688420000000001</v>
      </c>
      <c r="E75" s="491">
        <f t="shared" si="10"/>
        <v>11.754344166666668</v>
      </c>
      <c r="F75" s="491">
        <v>11.688420000000001</v>
      </c>
      <c r="G75" s="424"/>
      <c r="H75" s="421"/>
      <c r="I75" s="421"/>
      <c r="J75" s="421"/>
      <c r="K75" s="421"/>
      <c r="L75" s="421"/>
      <c r="M75" s="421"/>
    </row>
    <row r="76" spans="1:13" x14ac:dyDescent="0.25">
      <c r="A76" s="489">
        <f t="shared" si="3"/>
        <v>2019</v>
      </c>
      <c r="B76" s="450">
        <v>43617</v>
      </c>
      <c r="C76" s="492" t="e">
        <v>#N/A</v>
      </c>
      <c r="D76" s="138">
        <v>11.70082</v>
      </c>
      <c r="E76" s="491">
        <f t="shared" si="10"/>
        <v>11.754344166666668</v>
      </c>
      <c r="F76" s="491">
        <v>11.70082</v>
      </c>
      <c r="G76" s="424"/>
      <c r="H76" s="421"/>
      <c r="I76" s="421"/>
      <c r="J76" s="421"/>
      <c r="K76" s="421"/>
      <c r="L76" s="421"/>
      <c r="M76" s="421"/>
    </row>
    <row r="77" spans="1:13" x14ac:dyDescent="0.25">
      <c r="A77" s="489">
        <f t="shared" si="3"/>
        <v>2019</v>
      </c>
      <c r="B77" s="450">
        <v>43647</v>
      </c>
      <c r="C77" s="492" t="e">
        <v>#N/A</v>
      </c>
      <c r="D77" s="138">
        <v>11.72147</v>
      </c>
      <c r="E77" s="491">
        <f t="shared" si="10"/>
        <v>11.754344166666668</v>
      </c>
      <c r="F77" s="491">
        <v>11.72147</v>
      </c>
      <c r="G77" s="424"/>
      <c r="H77" s="421"/>
      <c r="I77" s="421"/>
      <c r="J77" s="421"/>
      <c r="K77" s="421"/>
      <c r="L77" s="421"/>
      <c r="M77" s="421"/>
    </row>
    <row r="78" spans="1:13" x14ac:dyDescent="0.25">
      <c r="A78" s="489">
        <f t="shared" si="3"/>
        <v>2019</v>
      </c>
      <c r="B78" s="450">
        <v>43678</v>
      </c>
      <c r="C78" s="492" t="e">
        <v>#N/A</v>
      </c>
      <c r="D78" s="138">
        <v>11.80884</v>
      </c>
      <c r="E78" s="491">
        <f t="shared" si="10"/>
        <v>11.754344166666668</v>
      </c>
      <c r="F78" s="491">
        <v>11.80884</v>
      </c>
      <c r="G78" s="424"/>
      <c r="H78" s="421"/>
      <c r="I78" s="421"/>
      <c r="J78" s="421"/>
      <c r="K78" s="421"/>
      <c r="L78" s="421"/>
      <c r="M78" s="421"/>
    </row>
    <row r="79" spans="1:13" x14ac:dyDescent="0.25">
      <c r="A79" s="489">
        <f t="shared" si="3"/>
        <v>2019</v>
      </c>
      <c r="B79" s="450">
        <v>43709</v>
      </c>
      <c r="C79" s="492" t="e">
        <v>#N/A</v>
      </c>
      <c r="D79" s="138">
        <v>11.809189999999999</v>
      </c>
      <c r="E79" s="491">
        <f t="shared" si="10"/>
        <v>11.754344166666668</v>
      </c>
      <c r="F79" s="491">
        <v>11.809189999999999</v>
      </c>
      <c r="G79" s="424"/>
      <c r="H79" s="421"/>
      <c r="I79" s="421"/>
      <c r="J79" s="421"/>
      <c r="K79" s="421"/>
      <c r="L79" s="421"/>
      <c r="M79" s="421"/>
    </row>
    <row r="80" spans="1:13" x14ac:dyDescent="0.25">
      <c r="A80" s="489">
        <f t="shared" si="3"/>
        <v>2019</v>
      </c>
      <c r="B80" s="450">
        <v>43739</v>
      </c>
      <c r="C80" s="492" t="e">
        <v>#N/A</v>
      </c>
      <c r="D80" s="138">
        <v>12.011039999999999</v>
      </c>
      <c r="E80" s="491">
        <f t="shared" si="10"/>
        <v>11.754344166666668</v>
      </c>
      <c r="F80" s="491">
        <v>12.011039999999999</v>
      </c>
      <c r="G80" s="424"/>
      <c r="H80" s="421"/>
      <c r="I80" s="421"/>
      <c r="J80" s="421"/>
      <c r="K80" s="421"/>
      <c r="L80" s="421"/>
      <c r="M80" s="421"/>
    </row>
    <row r="81" spans="1:13" x14ac:dyDescent="0.25">
      <c r="A81" s="489">
        <f t="shared" si="3"/>
        <v>2019</v>
      </c>
      <c r="B81" s="450">
        <v>43770</v>
      </c>
      <c r="C81" s="492" t="e">
        <v>#N/A</v>
      </c>
      <c r="D81" s="138">
        <v>12.192220000000001</v>
      </c>
      <c r="E81" s="491">
        <f t="shared" si="10"/>
        <v>11.754344166666668</v>
      </c>
      <c r="F81" s="491">
        <v>12.192220000000001</v>
      </c>
      <c r="G81" s="424"/>
      <c r="H81" s="421"/>
      <c r="I81" s="421"/>
      <c r="J81" s="421"/>
      <c r="K81" s="421"/>
      <c r="L81" s="421"/>
      <c r="M81" s="421"/>
    </row>
    <row r="82" spans="1:13" x14ac:dyDescent="0.25">
      <c r="A82" s="489">
        <f t="shared" si="3"/>
        <v>2019</v>
      </c>
      <c r="B82" s="450">
        <v>43800</v>
      </c>
      <c r="C82" s="492" t="e">
        <v>#N/A</v>
      </c>
      <c r="D82" s="138">
        <v>12.291029999999999</v>
      </c>
      <c r="E82" s="491"/>
      <c r="F82" s="491">
        <v>12.291029999999999</v>
      </c>
      <c r="G82" s="424"/>
      <c r="H82" s="421"/>
      <c r="I82" s="421"/>
      <c r="J82" s="421"/>
      <c r="K82" s="421"/>
      <c r="L82" s="421"/>
      <c r="M82" s="421"/>
    </row>
    <row r="83" spans="1:13" x14ac:dyDescent="0.25">
      <c r="A83" s="421"/>
      <c r="B83" s="421"/>
      <c r="C83" s="421"/>
      <c r="D83" s="421"/>
      <c r="E83" s="421"/>
      <c r="F83" s="421"/>
      <c r="G83" s="424"/>
      <c r="H83" s="421"/>
      <c r="I83" s="421"/>
      <c r="J83" s="421"/>
      <c r="K83" s="421"/>
      <c r="L83" s="421"/>
      <c r="M83" s="421"/>
    </row>
    <row r="84" spans="1:13" x14ac:dyDescent="0.25">
      <c r="A84" s="421"/>
      <c r="B84" s="421"/>
      <c r="C84" s="421"/>
      <c r="D84" s="421"/>
      <c r="E84" s="421"/>
      <c r="F84" s="421"/>
      <c r="G84" s="424"/>
      <c r="H84" s="421"/>
      <c r="I84" s="421"/>
      <c r="J84" s="421"/>
      <c r="K84" s="421"/>
      <c r="L84" s="421"/>
      <c r="M84" s="421"/>
    </row>
    <row r="85" spans="1:13" x14ac:dyDescent="0.25">
      <c r="A85" s="421"/>
      <c r="B85" s="421"/>
      <c r="C85" s="421"/>
      <c r="D85" s="421"/>
      <c r="E85" s="421"/>
      <c r="F85" s="421"/>
      <c r="G85" s="424"/>
      <c r="H85" s="421"/>
      <c r="I85" s="421"/>
      <c r="J85" s="421"/>
      <c r="K85" s="421"/>
      <c r="L85" s="421"/>
      <c r="M85" s="421"/>
    </row>
    <row r="86" spans="1:13" x14ac:dyDescent="0.25">
      <c r="A86" s="421"/>
      <c r="B86" s="421"/>
      <c r="C86" s="421"/>
      <c r="D86" s="421"/>
      <c r="E86" s="421"/>
      <c r="F86" s="421"/>
      <c r="G86" s="424"/>
      <c r="H86" s="421"/>
      <c r="I86" s="421"/>
      <c r="J86" s="421"/>
      <c r="K86" s="421"/>
      <c r="L86" s="421"/>
      <c r="M86" s="421"/>
    </row>
    <row r="87" spans="1:13" x14ac:dyDescent="0.25">
      <c r="A87" s="421"/>
      <c r="B87" s="421"/>
      <c r="C87" s="421"/>
      <c r="D87" s="421"/>
      <c r="E87" s="421"/>
      <c r="F87" s="421"/>
      <c r="G87" s="424"/>
      <c r="H87" s="421"/>
      <c r="I87" s="421"/>
      <c r="J87" s="421"/>
      <c r="K87" s="421"/>
      <c r="L87" s="421"/>
      <c r="M87" s="421"/>
    </row>
    <row r="88" spans="1:13" x14ac:dyDescent="0.25">
      <c r="A88" s="421"/>
      <c r="B88" s="421"/>
      <c r="C88" s="421"/>
      <c r="D88" s="421"/>
      <c r="E88" s="421"/>
      <c r="F88" s="421"/>
      <c r="G88" s="424"/>
      <c r="H88" s="421"/>
      <c r="I88" s="421"/>
      <c r="J88" s="421"/>
      <c r="K88" s="421"/>
      <c r="L88" s="421"/>
      <c r="M88" s="421"/>
    </row>
    <row r="89" spans="1:13" x14ac:dyDescent="0.25">
      <c r="A89" s="426"/>
      <c r="B89" s="244" t="s">
        <v>368</v>
      </c>
      <c r="C89" s="421"/>
      <c r="D89" s="421"/>
      <c r="E89" s="421"/>
      <c r="F89" s="421"/>
      <c r="G89" s="424"/>
      <c r="H89" s="421"/>
      <c r="I89" s="421"/>
      <c r="J89" s="421"/>
      <c r="K89" s="421"/>
      <c r="L89" s="421"/>
      <c r="M89" s="421"/>
    </row>
    <row r="90" spans="1:13" x14ac:dyDescent="0.25">
      <c r="A90" s="6">
        <v>2.5</v>
      </c>
      <c r="B90" s="6">
        <v>-2</v>
      </c>
      <c r="C90" s="421"/>
      <c r="D90" s="421"/>
      <c r="E90" s="421"/>
      <c r="F90" s="421"/>
      <c r="G90" s="424"/>
      <c r="H90" s="421"/>
      <c r="I90" s="421"/>
      <c r="J90" s="421"/>
      <c r="K90" s="421"/>
      <c r="L90" s="421"/>
      <c r="M90" s="421"/>
    </row>
    <row r="91" spans="1:13" x14ac:dyDescent="0.25">
      <c r="A91" s="6">
        <v>2.5</v>
      </c>
      <c r="B91" s="6">
        <v>10</v>
      </c>
      <c r="C91" s="421"/>
      <c r="D91" s="421"/>
      <c r="E91" s="421"/>
      <c r="F91" s="421"/>
      <c r="G91" s="424"/>
      <c r="H91" s="421"/>
      <c r="I91" s="421"/>
      <c r="J91" s="421"/>
      <c r="K91" s="421"/>
      <c r="L91" s="421"/>
      <c r="M91" s="421"/>
    </row>
    <row r="92" spans="1:13" x14ac:dyDescent="0.25">
      <c r="B92" s="136"/>
      <c r="C92" s="421"/>
      <c r="D92" s="421"/>
      <c r="E92" s="421"/>
      <c r="F92" s="421"/>
      <c r="G92" s="424"/>
      <c r="H92" s="421"/>
      <c r="I92" s="421"/>
      <c r="J92" s="421"/>
      <c r="K92" s="421"/>
      <c r="L92" s="421"/>
      <c r="M92" s="421"/>
    </row>
    <row r="93" spans="1:13" x14ac:dyDescent="0.25">
      <c r="B93" s="136"/>
      <c r="D93" s="142"/>
      <c r="F93" s="142"/>
      <c r="G93" s="140"/>
    </row>
    <row r="94" spans="1:13" x14ac:dyDescent="0.25">
      <c r="B94" s="136"/>
      <c r="D94" s="142"/>
      <c r="F94" s="142"/>
      <c r="G94" s="140"/>
    </row>
    <row r="95" spans="1:13" x14ac:dyDescent="0.25">
      <c r="B95" s="136"/>
      <c r="C95" s="142"/>
      <c r="D95" s="140"/>
      <c r="F95" s="142"/>
      <c r="G95" s="140"/>
    </row>
    <row r="96" spans="1:13" x14ac:dyDescent="0.25">
      <c r="B96" s="136"/>
      <c r="C96" s="142"/>
      <c r="D96" s="140"/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547</v>
      </c>
      <c r="L2" s="30"/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207</v>
      </c>
      <c r="Q6" s="246" t="s">
        <v>380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412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/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583" t="s">
        <v>580</v>
      </c>
      <c r="D27" s="583"/>
      <c r="E27" s="583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349.29399999999998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41306</v>
      </c>
      <c r="B30" s="12">
        <v>356.79899999999998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41334</v>
      </c>
      <c r="B31" s="12">
        <v>364.62099999999998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41365</v>
      </c>
      <c r="B32" s="12">
        <v>367.55500000000001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41395</v>
      </c>
      <c r="B33" s="12">
        <v>363.30399999999997</v>
      </c>
      <c r="C33" s="43">
        <f>+MIN($B$33,$B$45,$B$57,$B$69,$B$81)</f>
        <v>363.30399999999997</v>
      </c>
      <c r="D33" s="43">
        <f>+MAX($B$33,$B$45,$B$57,$B$69,$B$81)</f>
        <v>516.80799999999999</v>
      </c>
      <c r="E33" s="17">
        <f t="shared" si="0"/>
        <v>153.50400000000002</v>
      </c>
      <c r="G33" s="43"/>
      <c r="H33" s="17"/>
    </row>
    <row r="34" spans="1:8" x14ac:dyDescent="0.2">
      <c r="A34" s="1">
        <v>41426</v>
      </c>
      <c r="B34" s="12">
        <v>348.80700000000002</v>
      </c>
      <c r="C34" s="43">
        <f>+MIN($B$34,$B$46,$B$58,$B$70,$B$82)</f>
        <v>348.80700000000002</v>
      </c>
      <c r="D34" s="43">
        <f>+MAX($B$34,$B$46,$B$58,$B$70,$B$82)</f>
        <v>501.55700000000002</v>
      </c>
      <c r="E34" s="17">
        <f t="shared" si="0"/>
        <v>152.75</v>
      </c>
      <c r="G34" s="43"/>
      <c r="H34" s="17"/>
    </row>
    <row r="35" spans="1:8" x14ac:dyDescent="0.2">
      <c r="A35" s="1">
        <v>41456</v>
      </c>
      <c r="B35" s="12">
        <v>339.39100000000002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41487</v>
      </c>
      <c r="B36" s="12">
        <v>337.12700000000001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41518</v>
      </c>
      <c r="B37" s="12">
        <v>344.01600000000002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41548</v>
      </c>
      <c r="B38" s="12">
        <v>352.59699999999998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41579</v>
      </c>
      <c r="B39" s="12">
        <v>344.17200000000003</v>
      </c>
      <c r="C39" s="43">
        <f>+MIN($B$39,$B$51,$B$63,$B$75,$B$87)</f>
        <v>344.17200000000003</v>
      </c>
      <c r="D39" s="43">
        <f>+MAX($B$39,$B$51,$B$63,$B$75,$B$87)</f>
        <v>490.73399999999998</v>
      </c>
      <c r="E39" s="17">
        <f t="shared" si="0"/>
        <v>146.56199999999995</v>
      </c>
      <c r="G39" s="43"/>
      <c r="H39" s="17"/>
    </row>
    <row r="40" spans="1:8" x14ac:dyDescent="0.2">
      <c r="A40" s="1">
        <v>41609</v>
      </c>
      <c r="B40" s="12">
        <v>327.19099999999997</v>
      </c>
      <c r="C40" s="43">
        <f>+MIN($B$40,$B$52,$B$64,$B$76,$B$88)</f>
        <v>327.19099999999997</v>
      </c>
      <c r="D40" s="43">
        <f>+MAX($B$40,$B$52,$B$64,$B$76,$B$88)</f>
        <v>484.62200000000001</v>
      </c>
      <c r="E40" s="17">
        <f t="shared" si="0"/>
        <v>157.43100000000004</v>
      </c>
      <c r="G40" s="43"/>
      <c r="H40" s="17"/>
    </row>
    <row r="41" spans="1:8" x14ac:dyDescent="0.2">
      <c r="A41" s="1">
        <v>41640</v>
      </c>
      <c r="B41" s="12">
        <v>336.238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41671</v>
      </c>
      <c r="B42" s="12">
        <v>345.274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41699</v>
      </c>
      <c r="B43" s="12">
        <v>354.98700000000002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41730</v>
      </c>
      <c r="B44" s="12">
        <v>365.339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41760</v>
      </c>
      <c r="B45" s="12">
        <v>365.46</v>
      </c>
      <c r="C45" s="43">
        <f>+MIN($B$33,$B$45,$B$57,$B$69,$B$81)</f>
        <v>363.30399999999997</v>
      </c>
      <c r="D45" s="43">
        <f>+MAX($B$33,$B$45,$B$57,$B$69,$B$81)</f>
        <v>516.80799999999999</v>
      </c>
      <c r="E45" s="17">
        <f t="shared" si="0"/>
        <v>153.50400000000002</v>
      </c>
      <c r="G45" s="43"/>
      <c r="H45" s="17"/>
    </row>
    <row r="46" spans="1:8" x14ac:dyDescent="0.2">
      <c r="A46" s="1">
        <v>41791</v>
      </c>
      <c r="B46" s="12">
        <v>354.30500000000001</v>
      </c>
      <c r="C46" s="43">
        <f>+MIN($B$34,$B$46,$B$58,$B$70,$B$82)</f>
        <v>348.80700000000002</v>
      </c>
      <c r="D46" s="43">
        <f>+MAX($B$34,$B$46,$B$58,$B$70,$B$82)</f>
        <v>501.55700000000002</v>
      </c>
      <c r="E46" s="17">
        <f t="shared" si="0"/>
        <v>152.75</v>
      </c>
      <c r="G46" s="43"/>
      <c r="H46" s="17"/>
    </row>
    <row r="47" spans="1:8" x14ac:dyDescent="0.2">
      <c r="A47" s="1">
        <v>41821</v>
      </c>
      <c r="B47" s="12">
        <v>338.73700000000002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41852</v>
      </c>
      <c r="B48" s="12">
        <v>331.07600000000002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41883</v>
      </c>
      <c r="B49" s="12">
        <v>332.15499999999997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41913</v>
      </c>
      <c r="B50" s="12">
        <v>351.71699999999998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41944</v>
      </c>
      <c r="B51" s="12">
        <v>356.72899999999998</v>
      </c>
      <c r="C51" s="43">
        <f>+MIN($B$39,$B$51,$B$63,$B$75,$B$87)</f>
        <v>344.17200000000003</v>
      </c>
      <c r="D51" s="43">
        <f>+MAX($B$39,$B$51,$B$63,$B$75,$B$87)</f>
        <v>490.73399999999998</v>
      </c>
      <c r="E51" s="17">
        <f t="shared" si="0"/>
        <v>146.56199999999995</v>
      </c>
      <c r="G51" s="43"/>
      <c r="H51" s="17"/>
    </row>
    <row r="52" spans="1:8" x14ac:dyDescent="0.2">
      <c r="A52" s="1">
        <v>41974</v>
      </c>
      <c r="B52" s="12">
        <v>360.86500000000001</v>
      </c>
      <c r="C52" s="43">
        <f>+MIN($B$40,$B$52,$B$64,$B$76,$B$88)</f>
        <v>327.19099999999997</v>
      </c>
      <c r="D52" s="43">
        <f>+MAX($B$40,$B$52,$B$64,$B$76,$B$88)</f>
        <v>484.62200000000001</v>
      </c>
      <c r="E52" s="17">
        <f t="shared" si="0"/>
        <v>157.43100000000004</v>
      </c>
      <c r="G52" s="43"/>
      <c r="H52" s="17"/>
    </row>
    <row r="53" spans="1:8" x14ac:dyDescent="0.2">
      <c r="A53" s="1">
        <v>42005</v>
      </c>
      <c r="B53" s="12">
        <v>389.21300000000002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42036</v>
      </c>
      <c r="B54" s="12">
        <v>415.31299999999999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42064</v>
      </c>
      <c r="B55" s="12">
        <v>443.2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42095</v>
      </c>
      <c r="B56" s="12">
        <v>452.71300000000002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42125</v>
      </c>
      <c r="B57" s="12">
        <v>448.96100000000001</v>
      </c>
      <c r="C57" s="43">
        <f>+MIN($B$33,$B$45,$B$57,$B$69,$B$81)</f>
        <v>363.30399999999997</v>
      </c>
      <c r="D57" s="43">
        <f>+MAX($B$33,$B$45,$B$57,$B$69,$B$81)</f>
        <v>516.80799999999999</v>
      </c>
      <c r="E57" s="17">
        <f t="shared" si="0"/>
        <v>153.50400000000002</v>
      </c>
      <c r="G57" s="43"/>
      <c r="H57" s="17"/>
    </row>
    <row r="58" spans="1:8" x14ac:dyDescent="0.2">
      <c r="A58" s="1">
        <v>42156</v>
      </c>
      <c r="B58" s="12">
        <v>438.81</v>
      </c>
      <c r="C58" s="43">
        <f>+MIN($B$34,$B$46,$B$58,$B$70,$B$82)</f>
        <v>348.80700000000002</v>
      </c>
      <c r="D58" s="43">
        <f>+MAX($B$34,$B$46,$B$58,$B$70,$B$82)</f>
        <v>501.55700000000002</v>
      </c>
      <c r="E58" s="17">
        <f t="shared" si="0"/>
        <v>152.75</v>
      </c>
      <c r="G58" s="43"/>
      <c r="H58" s="17"/>
    </row>
    <row r="59" spans="1:8" x14ac:dyDescent="0.2">
      <c r="A59" s="1">
        <v>42186</v>
      </c>
      <c r="B59" s="12">
        <v>424.80900000000003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42217</v>
      </c>
      <c r="B60" s="12">
        <v>425.85300000000001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42248</v>
      </c>
      <c r="B61" s="12">
        <v>429.12900000000002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42278</v>
      </c>
      <c r="B62" s="12">
        <v>455.21300000000002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42309</v>
      </c>
      <c r="B63" s="12">
        <v>455.99400000000003</v>
      </c>
      <c r="C63" s="43">
        <f>+MIN($B$39,$B$51,$B$63,$B$75,$B$87)</f>
        <v>344.17200000000003</v>
      </c>
      <c r="D63" s="43">
        <f>+MAX($B$39,$B$51,$B$63,$B$75,$B$87)</f>
        <v>490.73399999999998</v>
      </c>
      <c r="E63" s="17">
        <f t="shared" si="0"/>
        <v>146.56199999999995</v>
      </c>
      <c r="G63" s="43"/>
      <c r="H63" s="17"/>
    </row>
    <row r="64" spans="1:8" x14ac:dyDescent="0.2">
      <c r="A64" s="1">
        <v>42339</v>
      </c>
      <c r="B64" s="12">
        <v>449.22</v>
      </c>
      <c r="C64" s="43">
        <f>+MIN($B$40,$B$52,$B$64,$B$76,$B$88)</f>
        <v>327.19099999999997</v>
      </c>
      <c r="D64" s="43">
        <f>+MAX($B$40,$B$52,$B$64,$B$76,$B$88)</f>
        <v>484.62200000000001</v>
      </c>
      <c r="E64" s="17">
        <f t="shared" si="0"/>
        <v>157.43100000000004</v>
      </c>
      <c r="G64" s="43"/>
      <c r="H64" s="17"/>
    </row>
    <row r="65" spans="1:8" x14ac:dyDescent="0.2">
      <c r="A65" s="1">
        <v>42370</v>
      </c>
      <c r="B65" s="12">
        <v>471.767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42401</v>
      </c>
      <c r="B66" s="12">
        <v>492.15300000000002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42430</v>
      </c>
      <c r="B67" s="12">
        <v>504.81099999999998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42461</v>
      </c>
      <c r="B68" s="12">
        <v>509.32299999999998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42491</v>
      </c>
      <c r="B69" s="12">
        <v>511.86099999999999</v>
      </c>
      <c r="C69" s="43">
        <f>+MIN($B$33,$B$45,$B$57,$B$69,$B$81)</f>
        <v>363.30399999999997</v>
      </c>
      <c r="D69" s="43">
        <f>+MAX($B$33,$B$45,$B$57,$B$69,$B$81)</f>
        <v>516.80799999999999</v>
      </c>
      <c r="E69" s="17">
        <f t="shared" si="0"/>
        <v>153.50400000000002</v>
      </c>
      <c r="G69" s="43"/>
      <c r="H69" s="17"/>
    </row>
    <row r="70" spans="1:8" x14ac:dyDescent="0.2">
      <c r="A70" s="1">
        <v>42522</v>
      </c>
      <c r="B70" s="12">
        <v>500.85700000000003</v>
      </c>
      <c r="C70" s="43">
        <f>+MIN($B$34,$B$46,$B$58,$B$70,$B$82)</f>
        <v>348.80700000000002</v>
      </c>
      <c r="D70" s="43">
        <f>+MAX($B$34,$B$46,$B$58,$B$70,$B$82)</f>
        <v>501.55700000000002</v>
      </c>
      <c r="E70" s="17">
        <f t="shared" si="0"/>
        <v>152.75</v>
      </c>
      <c r="G70" s="43"/>
      <c r="H70" s="17"/>
    </row>
    <row r="71" spans="1:8" x14ac:dyDescent="0.2">
      <c r="A71" s="1">
        <v>42552</v>
      </c>
      <c r="B71" s="12">
        <v>493.45800000000003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42583</v>
      </c>
      <c r="B72" s="12">
        <v>486.67500000000001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42614</v>
      </c>
      <c r="B73" s="12">
        <v>471.53699999999998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42644</v>
      </c>
      <c r="B74" s="12">
        <v>491.20299999999997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42675</v>
      </c>
      <c r="B75" s="12">
        <v>490.73399999999998</v>
      </c>
      <c r="C75" s="43">
        <f>+MIN($B$39,$B$51,$B$63,$B$75,$B$87)</f>
        <v>344.17200000000003</v>
      </c>
      <c r="D75" s="43">
        <f>+MAX($B$39,$B$51,$B$63,$B$75,$B$87)</f>
        <v>490.73399999999998</v>
      </c>
      <c r="E75" s="17">
        <f t="shared" si="0"/>
        <v>146.56199999999995</v>
      </c>
      <c r="G75" s="43"/>
      <c r="H75" s="17"/>
    </row>
    <row r="76" spans="1:8" x14ac:dyDescent="0.2">
      <c r="A76" s="1">
        <v>42705</v>
      </c>
      <c r="B76" s="12">
        <v>484.62200000000001</v>
      </c>
      <c r="C76" s="43">
        <f>+MIN($B$40,$B$52,$B$64,$B$76,$B$88)</f>
        <v>327.19099999999997</v>
      </c>
      <c r="D76" s="43">
        <f>+MAX($B$40,$B$52,$B$64,$B$76,$B$88)</f>
        <v>484.62200000000001</v>
      </c>
      <c r="E76" s="17">
        <f t="shared" si="0"/>
        <v>157.43100000000004</v>
      </c>
      <c r="G76" s="43"/>
      <c r="H76" s="17"/>
    </row>
    <row r="77" spans="1:8" x14ac:dyDescent="0.2">
      <c r="A77" s="1">
        <v>42736</v>
      </c>
      <c r="B77" s="12">
        <v>506.798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42767</v>
      </c>
      <c r="B78" s="12">
        <v>525.41899999999998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42795</v>
      </c>
      <c r="B79" s="12">
        <v>538.59500000000003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42826</v>
      </c>
      <c r="B80" s="12">
        <v>524.28599999999994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42856</v>
      </c>
      <c r="B81" s="12">
        <v>516.80799999999999</v>
      </c>
      <c r="C81" s="43">
        <f>+MIN($B$33,$B$45,$B$57,$B$69,$B$81)</f>
        <v>363.30399999999997</v>
      </c>
      <c r="D81" s="43">
        <f>+MAX($B$33,$B$45,$B$57,$B$69,$B$81)</f>
        <v>516.80799999999999</v>
      </c>
      <c r="E81" s="17">
        <f t="shared" si="0"/>
        <v>153.50400000000002</v>
      </c>
      <c r="G81" s="43"/>
      <c r="H81" s="17"/>
    </row>
    <row r="82" spans="1:8" x14ac:dyDescent="0.2">
      <c r="A82" s="1">
        <v>42887</v>
      </c>
      <c r="B82" s="12">
        <v>501.55700000000002</v>
      </c>
      <c r="C82" s="43">
        <f>+MIN($B$34,$B$46,$B$58,$B$70,$B$82)</f>
        <v>348.80700000000002</v>
      </c>
      <c r="D82" s="43">
        <f>+MAX($B$34,$B$46,$B$58,$B$70,$B$82)</f>
        <v>501.55700000000002</v>
      </c>
      <c r="E82" s="17">
        <f t="shared" si="0"/>
        <v>152.75</v>
      </c>
      <c r="G82" s="43"/>
      <c r="H82" s="17"/>
    </row>
    <row r="83" spans="1:8" x14ac:dyDescent="0.2">
      <c r="A83" s="1">
        <v>42917</v>
      </c>
      <c r="B83" s="12">
        <v>483.411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42948</v>
      </c>
      <c r="B84" s="12">
        <v>459.98200000000003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42979</v>
      </c>
      <c r="B85" s="12">
        <v>469.58800000000002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43009</v>
      </c>
      <c r="B86" s="12">
        <v>459.73099999999999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43040</v>
      </c>
      <c r="B87" s="12">
        <v>453.05399999999997</v>
      </c>
      <c r="C87" s="43">
        <f>+MIN($B$39,$B$51,$B$63,$B$75,$B$87)</f>
        <v>344.17200000000003</v>
      </c>
      <c r="D87" s="43">
        <f>+MAX($B$39,$B$51,$B$63,$B$75,$B$87)</f>
        <v>490.73399999999998</v>
      </c>
      <c r="E87" s="17">
        <f t="shared" si="0"/>
        <v>146.56199999999995</v>
      </c>
      <c r="G87" s="43"/>
      <c r="H87" s="17"/>
    </row>
    <row r="88" spans="1:8" x14ac:dyDescent="0.2">
      <c r="A88" s="1">
        <v>43070</v>
      </c>
      <c r="B88" s="12">
        <v>421.64600000000002</v>
      </c>
      <c r="C88" s="43">
        <f>+MIN($B$40,$B$52,$B$64,$B$76,$B$88)</f>
        <v>327.19099999999997</v>
      </c>
      <c r="D88" s="43">
        <f>+MAX($B$40,$B$52,$B$64,$B$76,$B$88)</f>
        <v>484.62200000000001</v>
      </c>
      <c r="E88" s="17">
        <f t="shared" si="0"/>
        <v>157.43100000000004</v>
      </c>
      <c r="G88" s="43"/>
      <c r="H88" s="17"/>
    </row>
    <row r="89" spans="1:8" x14ac:dyDescent="0.2">
      <c r="A89" s="1">
        <v>43101</v>
      </c>
      <c r="B89" s="12">
        <v>419.90199999999999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43132</v>
      </c>
      <c r="B90" s="12">
        <v>423.52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43160</v>
      </c>
      <c r="B91" s="12">
        <v>423.44799999999998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43191</v>
      </c>
      <c r="B92" s="12">
        <v>435.05700000000002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43221</v>
      </c>
      <c r="B93" s="12">
        <v>433.27699999999999</v>
      </c>
      <c r="C93" s="43">
        <f>+MIN($B$33,$B$45,$B$57,$B$69,$B$81)</f>
        <v>363.30399999999997</v>
      </c>
      <c r="D93" s="43">
        <f>+MAX($B$33,$B$45,$B$57,$B$69,$B$81)</f>
        <v>516.80799999999999</v>
      </c>
      <c r="E93" s="17">
        <f t="shared" ref="E93:E112" si="1">D93-C93</f>
        <v>153.50400000000002</v>
      </c>
      <c r="G93" s="43"/>
      <c r="H93" s="17"/>
    </row>
    <row r="94" spans="1:8" x14ac:dyDescent="0.2">
      <c r="A94" s="1">
        <v>43252</v>
      </c>
      <c r="B94" s="12">
        <v>414.83699999999999</v>
      </c>
      <c r="C94" s="43">
        <f>+MIN($B$34,$B$46,$B$58,$B$70,$B$82)</f>
        <v>348.80700000000002</v>
      </c>
      <c r="D94" s="43">
        <f>+MAX($B$34,$B$46,$B$58,$B$70,$B$82)</f>
        <v>501.55700000000002</v>
      </c>
      <c r="E94" s="17">
        <f t="shared" si="1"/>
        <v>152.75</v>
      </c>
      <c r="G94" s="43"/>
      <c r="H94" s="17"/>
    </row>
    <row r="95" spans="1:8" x14ac:dyDescent="0.2">
      <c r="A95" s="1">
        <v>43282</v>
      </c>
      <c r="B95" s="12">
        <v>409.32499999999999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43313</v>
      </c>
      <c r="B96" s="12">
        <v>400.73342857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43344</v>
      </c>
      <c r="B97" s="12">
        <v>404.48259681000002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43374</v>
      </c>
      <c r="B98" s="12">
        <v>416.96620000000001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43405</v>
      </c>
      <c r="B99" s="12">
        <v>418.1574</v>
      </c>
      <c r="C99" s="43">
        <f>+MIN($B$39,$B$51,$B$63,$B$75,$B$87)</f>
        <v>344.17200000000003</v>
      </c>
      <c r="D99" s="43">
        <f>+MAX($B$39,$B$51,$B$63,$B$75,$B$87)</f>
        <v>490.73399999999998</v>
      </c>
      <c r="E99" s="17">
        <f t="shared" si="1"/>
        <v>146.56199999999995</v>
      </c>
      <c r="G99" s="43"/>
      <c r="H99" s="17"/>
    </row>
    <row r="100" spans="1:8" x14ac:dyDescent="0.2">
      <c r="A100" s="1">
        <v>43435</v>
      </c>
      <c r="B100" s="12">
        <v>411.45929999999998</v>
      </c>
      <c r="C100" s="43">
        <f>+MIN($B$40,$B$52,$B$64,$B$76,$B$88)</f>
        <v>327.19099999999997</v>
      </c>
      <c r="D100" s="43">
        <f>+MAX($B$40,$B$52,$B$64,$B$76,$B$88)</f>
        <v>484.62200000000001</v>
      </c>
      <c r="E100" s="17">
        <f t="shared" si="1"/>
        <v>157.43100000000004</v>
      </c>
      <c r="G100" s="43"/>
      <c r="H100" s="17"/>
    </row>
    <row r="101" spans="1:8" x14ac:dyDescent="0.2">
      <c r="A101" s="1">
        <v>43466</v>
      </c>
      <c r="B101" s="12">
        <v>425.14030000000002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43497</v>
      </c>
      <c r="B102" s="12">
        <v>442.74209999999999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43525</v>
      </c>
      <c r="B103" s="12">
        <v>463.28230000000002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43556</v>
      </c>
      <c r="B104" s="12">
        <v>469.97449999999998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43586</v>
      </c>
      <c r="B105" s="12">
        <v>476.05579999999998</v>
      </c>
      <c r="C105" s="43">
        <f>+MIN($B$33,$B$45,$B$57,$B$69,$B$81)</f>
        <v>363.30399999999997</v>
      </c>
      <c r="D105" s="17">
        <f>+MAX($B$33,$B$45,$B$57,$B$69,$B$81)</f>
        <v>516.80799999999999</v>
      </c>
      <c r="E105" s="17">
        <f t="shared" si="1"/>
        <v>153.50400000000002</v>
      </c>
      <c r="G105" s="43"/>
      <c r="H105" s="17"/>
    </row>
    <row r="106" spans="1:8" x14ac:dyDescent="0.2">
      <c r="A106" s="1">
        <v>43617</v>
      </c>
      <c r="B106" s="12">
        <v>466.83819999999997</v>
      </c>
      <c r="C106" s="43">
        <f>+MIN($B$34,$B$46,$B$58,$B$70,$B$82)</f>
        <v>348.80700000000002</v>
      </c>
      <c r="D106" s="17">
        <f>+MAX($B$34,$B$46,$B$58,$B$70,$B$82)</f>
        <v>501.55700000000002</v>
      </c>
      <c r="E106" s="17">
        <f t="shared" si="1"/>
        <v>152.75</v>
      </c>
      <c r="G106" s="43"/>
      <c r="H106" s="17"/>
    </row>
    <row r="107" spans="1:8" x14ac:dyDescent="0.2">
      <c r="A107" s="1">
        <v>43647</v>
      </c>
      <c r="B107" s="12">
        <v>458.45620000000002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43678</v>
      </c>
      <c r="B108" s="12">
        <v>456.88479999999998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43709</v>
      </c>
      <c r="B109" s="12">
        <v>460.37400000000002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43739</v>
      </c>
      <c r="B110" s="12">
        <v>474.89400000000001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43770</v>
      </c>
      <c r="B111" s="12">
        <v>476.5342</v>
      </c>
      <c r="C111" s="43">
        <f>+MIN($B$39,$B$51,$B$63,$B$75,$B$87)</f>
        <v>344.17200000000003</v>
      </c>
      <c r="D111" s="17">
        <f>+MAX($B$39,$B$51,$B$63,$B$75,$B$87)</f>
        <v>490.73399999999998</v>
      </c>
      <c r="E111" s="17">
        <f t="shared" si="1"/>
        <v>146.56199999999995</v>
      </c>
      <c r="G111" s="43"/>
      <c r="H111" s="17"/>
    </row>
    <row r="112" spans="1:8" x14ac:dyDescent="0.2">
      <c r="A112" s="65">
        <v>43800</v>
      </c>
      <c r="B112" s="12">
        <v>469.04739999999998</v>
      </c>
      <c r="C112" s="70">
        <f>+MIN($B$40,$B$52,$B$64,$B$76,$B$88)</f>
        <v>327.19099999999997</v>
      </c>
      <c r="D112" s="69">
        <f>+MAX($B$40,$B$52,$B$64,$B$76,$B$88)</f>
        <v>484.62200000000001</v>
      </c>
      <c r="E112" s="69">
        <f t="shared" si="1"/>
        <v>157.43100000000004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583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69</v>
      </c>
      <c r="B117">
        <v>0</v>
      </c>
    </row>
    <row r="118" spans="1:2" x14ac:dyDescent="0.2">
      <c r="A118" s="2">
        <v>69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0.710937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00" t="s">
        <v>236</v>
      </c>
      <c r="R6" s="237" t="s">
        <v>243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01" t="s">
        <v>238</v>
      </c>
      <c r="R7" s="238" t="s">
        <v>244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01" t="s">
        <v>237</v>
      </c>
      <c r="R8" s="302" t="s">
        <v>245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01" t="s">
        <v>239</v>
      </c>
      <c r="R9" s="302" t="s">
        <v>246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346" t="s">
        <v>459</v>
      </c>
      <c r="R10" s="347" t="s">
        <v>460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69" t="s">
        <v>61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144" t="s">
        <v>236</v>
      </c>
      <c r="C26" s="85">
        <v>9.4306517095999993</v>
      </c>
      <c r="D26" s="85">
        <v>8.8306689480999996</v>
      </c>
      <c r="E26" s="85">
        <v>9.3517145890000002</v>
      </c>
      <c r="F26" s="85">
        <v>10.739707920000001</v>
      </c>
      <c r="G26" s="85">
        <v>11.756474329</v>
      </c>
      <c r="H26" s="11"/>
      <c r="I26" s="20">
        <f t="shared" ref="I26:L27" si="0">D26-C26</f>
        <v>-0.59998276149999974</v>
      </c>
      <c r="J26" s="20">
        <f t="shared" si="0"/>
        <v>0.52104564090000061</v>
      </c>
      <c r="K26" s="20">
        <f t="shared" si="0"/>
        <v>1.3879933310000006</v>
      </c>
      <c r="L26" s="20">
        <f t="shared" si="0"/>
        <v>1.0167664089999988</v>
      </c>
    </row>
    <row r="27" spans="1:12" x14ac:dyDescent="0.25">
      <c r="A27" s="135"/>
      <c r="B27" s="144" t="s">
        <v>238</v>
      </c>
      <c r="C27" s="154">
        <v>3.3423256384000002</v>
      </c>
      <c r="D27" s="85">
        <v>3.5091716421000001</v>
      </c>
      <c r="E27" s="85">
        <v>3.7827452274</v>
      </c>
      <c r="F27" s="85">
        <v>4.3592331544</v>
      </c>
      <c r="G27" s="85">
        <v>4.7983785041000004</v>
      </c>
      <c r="H27" s="11"/>
      <c r="I27" s="20">
        <f t="shared" si="0"/>
        <v>0.16684600369999991</v>
      </c>
      <c r="J27" s="20">
        <f t="shared" si="0"/>
        <v>0.27357358529999987</v>
      </c>
      <c r="K27" s="20">
        <f t="shared" si="0"/>
        <v>0.57648792700000007</v>
      </c>
      <c r="L27" s="20">
        <f t="shared" si="0"/>
        <v>0.43914534970000041</v>
      </c>
    </row>
    <row r="28" spans="1:12" x14ac:dyDescent="0.25">
      <c r="A28" s="135"/>
      <c r="B28" s="149" t="s">
        <v>247</v>
      </c>
      <c r="C28" s="148">
        <f>+C29+C30</f>
        <v>1.048308167209</v>
      </c>
      <c r="D28" s="148">
        <f t="shared" ref="D28:L28" si="1">+D29+D30</f>
        <v>1.10466648898</v>
      </c>
      <c r="E28" s="148">
        <f t="shared" si="1"/>
        <v>1.14363802735</v>
      </c>
      <c r="F28" s="148">
        <f t="shared" si="1"/>
        <v>1.1748182061999999</v>
      </c>
      <c r="G28" s="148">
        <f t="shared" si="1"/>
        <v>1.1769508260399999</v>
      </c>
      <c r="H28" s="148"/>
      <c r="I28" s="148">
        <f t="shared" si="1"/>
        <v>5.6358321770999947E-2</v>
      </c>
      <c r="J28" s="148">
        <f t="shared" si="1"/>
        <v>3.8971538369999892E-2</v>
      </c>
      <c r="K28" s="148">
        <f t="shared" si="1"/>
        <v>3.1180178850000045E-2</v>
      </c>
      <c r="L28" s="148">
        <f t="shared" si="1"/>
        <v>2.1326198399999885E-3</v>
      </c>
    </row>
    <row r="29" spans="1:12" x14ac:dyDescent="0.25">
      <c r="A29" s="135"/>
      <c r="B29" s="144" t="s">
        <v>237</v>
      </c>
      <c r="C29" s="85">
        <v>0.96589807671000005</v>
      </c>
      <c r="D29" s="85">
        <v>1.0026804399</v>
      </c>
      <c r="E29" s="85">
        <v>1.0395474602999999</v>
      </c>
      <c r="F29" s="85">
        <v>1.0477589067999999</v>
      </c>
      <c r="G29" s="85">
        <v>1.0328947506999999</v>
      </c>
      <c r="H29" s="11"/>
      <c r="I29" s="20">
        <f t="shared" ref="I29:L30" si="2">D29-C29</f>
        <v>3.6782363189999945E-2</v>
      </c>
      <c r="J29" s="20">
        <f t="shared" si="2"/>
        <v>3.6867020399999895E-2</v>
      </c>
      <c r="K29" s="20">
        <f t="shared" si="2"/>
        <v>8.2114465000000525E-3</v>
      </c>
      <c r="L29" s="20">
        <f t="shared" si="2"/>
        <v>-1.4864156100000026E-2</v>
      </c>
    </row>
    <row r="30" spans="1:12" x14ac:dyDescent="0.25">
      <c r="A30" s="135"/>
      <c r="B30" s="145" t="s">
        <v>239</v>
      </c>
      <c r="C30" s="86">
        <v>8.2410090498999999E-2</v>
      </c>
      <c r="D30" s="86">
        <v>0.10198604908</v>
      </c>
      <c r="E30" s="86">
        <v>0.10409056705</v>
      </c>
      <c r="F30" s="86">
        <v>0.12705929939999999</v>
      </c>
      <c r="G30" s="86">
        <v>0.14405607534000001</v>
      </c>
      <c r="H30" s="72"/>
      <c r="I30" s="68">
        <f t="shared" si="2"/>
        <v>1.9575958581000003E-2</v>
      </c>
      <c r="J30" s="68">
        <f t="shared" si="2"/>
        <v>2.1045179699999972E-3</v>
      </c>
      <c r="K30" s="68">
        <f t="shared" si="2"/>
        <v>2.2968732349999993E-2</v>
      </c>
      <c r="L30" s="68">
        <f t="shared" si="2"/>
        <v>1.6996775940000014E-2</v>
      </c>
    </row>
    <row r="31" spans="1:12" x14ac:dyDescent="0.25">
      <c r="A31"/>
      <c r="B31" s="128" t="s">
        <v>235</v>
      </c>
      <c r="C31"/>
      <c r="D31"/>
      <c r="E31"/>
      <c r="F31"/>
      <c r="G31"/>
      <c r="H31"/>
      <c r="I31" s="12">
        <f>+SUM(I26:I28)</f>
        <v>-0.37677843602899985</v>
      </c>
      <c r="J31" s="12">
        <f t="shared" ref="J31:L31" si="3">+SUM(J26:J28)</f>
        <v>0.83359076457000036</v>
      </c>
      <c r="K31" s="12">
        <f t="shared" si="3"/>
        <v>1.9956614368500007</v>
      </c>
      <c r="L31" s="12">
        <f t="shared" si="3"/>
        <v>1.4580443785399992</v>
      </c>
    </row>
    <row r="32" spans="1:12" x14ac:dyDescent="0.25">
      <c r="A32" s="370" t="s">
        <v>549</v>
      </c>
      <c r="B32"/>
      <c r="C32"/>
      <c r="D32" s="10"/>
      <c r="E32"/>
      <c r="F32"/>
      <c r="G32"/>
      <c r="H32"/>
      <c r="I32" s="10" t="s">
        <v>7</v>
      </c>
      <c r="J32" s="27">
        <f>E26/D26-1</f>
        <v>5.9004096287870622E-2</v>
      </c>
      <c r="K32" s="27">
        <f>F26/E26-1</f>
        <v>0.14842126732916272</v>
      </c>
      <c r="L32" s="27">
        <f>G26/F26-1</f>
        <v>9.4673562500384945E-2</v>
      </c>
    </row>
    <row r="35" spans="1:8" x14ac:dyDescent="0.25">
      <c r="A35" s="149"/>
      <c r="B35" s="149"/>
      <c r="C35" s="149" t="s">
        <v>266</v>
      </c>
      <c r="D35" s="149" t="s">
        <v>242</v>
      </c>
      <c r="E35" s="475" t="s">
        <v>241</v>
      </c>
      <c r="F35" s="475" t="s">
        <v>498</v>
      </c>
    </row>
    <row r="36" spans="1:8" x14ac:dyDescent="0.25">
      <c r="A36" s="149">
        <f t="shared" ref="A36:A83" si="4">YEAR(B36)</f>
        <v>2016</v>
      </c>
      <c r="B36" s="450">
        <v>42370</v>
      </c>
      <c r="C36" s="451">
        <v>13.648961</v>
      </c>
      <c r="D36" s="143" t="e">
        <v>#N/A</v>
      </c>
      <c r="E36" s="452"/>
      <c r="F36" s="452">
        <v>13.648961</v>
      </c>
      <c r="G36" s="140"/>
    </row>
    <row r="37" spans="1:8" x14ac:dyDescent="0.25">
      <c r="A37" s="149">
        <f t="shared" si="4"/>
        <v>2016</v>
      </c>
      <c r="B37" s="450">
        <v>42401</v>
      </c>
      <c r="C37" s="451">
        <v>13.551162</v>
      </c>
      <c r="D37" s="143" t="e">
        <v>#N/A</v>
      </c>
      <c r="E37" s="452">
        <f t="shared" ref="E37:E46" si="5">AVERAGEIF($A$36:$A$97,A37,$F$36:$F$97)</f>
        <v>13.495488083333333</v>
      </c>
      <c r="F37" s="452">
        <v>13.551162</v>
      </c>
      <c r="G37" s="140"/>
    </row>
    <row r="38" spans="1:8" x14ac:dyDescent="0.25">
      <c r="A38" s="149">
        <f t="shared" si="4"/>
        <v>2016</v>
      </c>
      <c r="B38" s="450">
        <v>42430</v>
      </c>
      <c r="C38" s="451">
        <v>13.780635999999999</v>
      </c>
      <c r="D38" s="143" t="e">
        <v>#N/A</v>
      </c>
      <c r="E38" s="452">
        <f t="shared" si="5"/>
        <v>13.495488083333333</v>
      </c>
      <c r="F38" s="452">
        <v>13.780635999999999</v>
      </c>
      <c r="G38" s="140"/>
      <c r="H38" s="142"/>
    </row>
    <row r="39" spans="1:8" x14ac:dyDescent="0.25">
      <c r="A39" s="149">
        <f t="shared" si="4"/>
        <v>2016</v>
      </c>
      <c r="B39" s="450">
        <v>42461</v>
      </c>
      <c r="C39" s="451">
        <v>13.528214999999999</v>
      </c>
      <c r="D39" s="143" t="e">
        <v>#N/A</v>
      </c>
      <c r="E39" s="452">
        <f t="shared" si="5"/>
        <v>13.495488083333333</v>
      </c>
      <c r="F39" s="452">
        <v>13.528214999999999</v>
      </c>
      <c r="G39" s="140"/>
    </row>
    <row r="40" spans="1:8" x14ac:dyDescent="0.25">
      <c r="A40" s="149">
        <f t="shared" si="4"/>
        <v>2016</v>
      </c>
      <c r="B40" s="450">
        <v>42491</v>
      </c>
      <c r="C40" s="451">
        <v>13.639097</v>
      </c>
      <c r="D40" s="143" t="e">
        <v>#N/A</v>
      </c>
      <c r="E40" s="452">
        <f t="shared" si="5"/>
        <v>13.495488083333333</v>
      </c>
      <c r="F40" s="452">
        <v>13.639097</v>
      </c>
      <c r="G40" s="140"/>
    </row>
    <row r="41" spans="1:8" x14ac:dyDescent="0.25">
      <c r="A41" s="149">
        <f t="shared" si="4"/>
        <v>2016</v>
      </c>
      <c r="B41" s="450">
        <v>42522</v>
      </c>
      <c r="C41" s="451">
        <v>13.509302</v>
      </c>
      <c r="D41" s="143" t="e">
        <v>#N/A</v>
      </c>
      <c r="E41" s="452">
        <f t="shared" si="5"/>
        <v>13.495488083333333</v>
      </c>
      <c r="F41" s="452">
        <v>13.509302</v>
      </c>
      <c r="G41" s="140"/>
    </row>
    <row r="42" spans="1:8" x14ac:dyDescent="0.25">
      <c r="A42" s="149">
        <f t="shared" si="4"/>
        <v>2016</v>
      </c>
      <c r="B42" s="450">
        <v>42552</v>
      </c>
      <c r="C42" s="451">
        <v>13.41624</v>
      </c>
      <c r="D42" s="143" t="e">
        <v>#N/A</v>
      </c>
      <c r="E42" s="452">
        <f t="shared" si="5"/>
        <v>13.495488083333333</v>
      </c>
      <c r="F42" s="452">
        <v>13.41624</v>
      </c>
      <c r="G42" s="140"/>
    </row>
    <row r="43" spans="1:8" x14ac:dyDescent="0.25">
      <c r="A43" s="149">
        <f t="shared" si="4"/>
        <v>2016</v>
      </c>
      <c r="B43" s="450">
        <v>42583</v>
      </c>
      <c r="C43" s="451">
        <v>13.266709000000001</v>
      </c>
      <c r="D43" s="143" t="e">
        <v>#N/A</v>
      </c>
      <c r="E43" s="452">
        <f t="shared" si="5"/>
        <v>13.495488083333333</v>
      </c>
      <c r="F43" s="452">
        <v>13.266709000000001</v>
      </c>
      <c r="G43" s="140"/>
    </row>
    <row r="44" spans="1:8" x14ac:dyDescent="0.25">
      <c r="A44" s="149">
        <f t="shared" si="4"/>
        <v>2016</v>
      </c>
      <c r="B44" s="450">
        <v>42614</v>
      </c>
      <c r="C44" s="451">
        <v>13.109411</v>
      </c>
      <c r="D44" s="143" t="e">
        <v>#N/A</v>
      </c>
      <c r="E44" s="452">
        <f t="shared" si="5"/>
        <v>13.495488083333333</v>
      </c>
      <c r="F44" s="452">
        <v>13.109411</v>
      </c>
      <c r="G44" s="140"/>
    </row>
    <row r="45" spans="1:8" x14ac:dyDescent="0.25">
      <c r="A45" s="149">
        <f t="shared" si="4"/>
        <v>2016</v>
      </c>
      <c r="B45" s="450">
        <v>42644</v>
      </c>
      <c r="C45" s="451">
        <v>13.481545000000001</v>
      </c>
      <c r="D45" s="143" t="e">
        <v>#N/A</v>
      </c>
      <c r="E45" s="452">
        <f t="shared" si="5"/>
        <v>13.495488083333333</v>
      </c>
      <c r="F45" s="452">
        <v>13.481545000000001</v>
      </c>
      <c r="G45" s="140"/>
    </row>
    <row r="46" spans="1:8" x14ac:dyDescent="0.25">
      <c r="A46" s="149">
        <f t="shared" si="4"/>
        <v>2016</v>
      </c>
      <c r="B46" s="450">
        <v>42675</v>
      </c>
      <c r="C46" s="451">
        <v>13.675719000000001</v>
      </c>
      <c r="D46" s="143" t="e">
        <v>#N/A</v>
      </c>
      <c r="E46" s="452">
        <f t="shared" si="5"/>
        <v>13.495488083333333</v>
      </c>
      <c r="F46" s="452">
        <v>13.675719000000001</v>
      </c>
      <c r="G46" s="140"/>
    </row>
    <row r="47" spans="1:8" x14ac:dyDescent="0.25">
      <c r="A47" s="149">
        <f t="shared" si="4"/>
        <v>2016</v>
      </c>
      <c r="B47" s="450">
        <v>42705</v>
      </c>
      <c r="C47" s="451">
        <v>13.33886</v>
      </c>
      <c r="D47" s="143" t="e">
        <v>#N/A</v>
      </c>
      <c r="E47" s="452"/>
      <c r="F47" s="452">
        <v>13.33886</v>
      </c>
      <c r="G47" s="140"/>
    </row>
    <row r="48" spans="1:8" x14ac:dyDescent="0.25">
      <c r="A48" s="149">
        <f t="shared" si="4"/>
        <v>2017</v>
      </c>
      <c r="B48" s="450">
        <v>42736</v>
      </c>
      <c r="C48" s="451">
        <v>13.419108</v>
      </c>
      <c r="D48" s="143" t="e">
        <v>#N/A</v>
      </c>
      <c r="E48" s="452"/>
      <c r="F48" s="452">
        <v>13.419108</v>
      </c>
      <c r="G48" s="140"/>
    </row>
    <row r="49" spans="1:8" x14ac:dyDescent="0.25">
      <c r="A49" s="149">
        <f t="shared" si="4"/>
        <v>2017</v>
      </c>
      <c r="B49" s="450">
        <v>42767</v>
      </c>
      <c r="C49" s="451">
        <v>13.886905</v>
      </c>
      <c r="D49" s="143" t="e">
        <v>#N/A</v>
      </c>
      <c r="E49" s="452">
        <f t="shared" ref="E49" si="6">AVERAGEIF($A$36:$A$97,A49,$F$36:$F$97)</f>
        <v>14.326432416666664</v>
      </c>
      <c r="F49" s="452">
        <v>13.886905</v>
      </c>
      <c r="G49" s="140"/>
    </row>
    <row r="50" spans="1:8" x14ac:dyDescent="0.25">
      <c r="A50" s="149">
        <f t="shared" si="4"/>
        <v>2017</v>
      </c>
      <c r="B50" s="450">
        <v>42795</v>
      </c>
      <c r="C50" s="451">
        <v>14.002295</v>
      </c>
      <c r="D50" s="143" t="e">
        <v>#N/A</v>
      </c>
      <c r="E50" s="452">
        <f t="shared" ref="E50:E58" si="7">AVERAGEIF($A$36:$A$97,A50,$F$36:$F$97)</f>
        <v>14.326432416666664</v>
      </c>
      <c r="F50" s="452">
        <v>14.002295</v>
      </c>
      <c r="G50" s="140"/>
      <c r="H50" s="142"/>
    </row>
    <row r="51" spans="1:8" x14ac:dyDescent="0.25">
      <c r="A51" s="149">
        <f t="shared" si="4"/>
        <v>2017</v>
      </c>
      <c r="B51" s="450">
        <v>42826</v>
      </c>
      <c r="C51" s="451">
        <v>13.906537999999999</v>
      </c>
      <c r="D51" s="143" t="e">
        <v>#N/A</v>
      </c>
      <c r="E51" s="452">
        <f t="shared" si="7"/>
        <v>14.326432416666664</v>
      </c>
      <c r="F51" s="452">
        <v>13.906537999999999</v>
      </c>
      <c r="G51" s="140"/>
    </row>
    <row r="52" spans="1:8" x14ac:dyDescent="0.25">
      <c r="A52" s="149">
        <f t="shared" si="4"/>
        <v>2017</v>
      </c>
      <c r="B52" s="450">
        <v>42856</v>
      </c>
      <c r="C52" s="451">
        <v>14.115068000000001</v>
      </c>
      <c r="D52" s="143" t="e">
        <v>#N/A</v>
      </c>
      <c r="E52" s="452">
        <f t="shared" si="7"/>
        <v>14.326432416666664</v>
      </c>
      <c r="F52" s="452">
        <v>14.115068000000001</v>
      </c>
      <c r="G52" s="140"/>
    </row>
    <row r="53" spans="1:8" x14ac:dyDescent="0.25">
      <c r="A53" s="149">
        <f t="shared" si="4"/>
        <v>2017</v>
      </c>
      <c r="B53" s="450">
        <v>42887</v>
      </c>
      <c r="C53" s="451">
        <v>14.068187</v>
      </c>
      <c r="D53" s="143" t="e">
        <v>#N/A</v>
      </c>
      <c r="E53" s="452">
        <f t="shared" si="7"/>
        <v>14.326432416666664</v>
      </c>
      <c r="F53" s="452">
        <v>14.068187</v>
      </c>
      <c r="G53" s="140"/>
    </row>
    <row r="54" spans="1:8" x14ac:dyDescent="0.25">
      <c r="A54" s="149">
        <f t="shared" si="4"/>
        <v>2017</v>
      </c>
      <c r="B54" s="450">
        <v>42917</v>
      </c>
      <c r="C54" s="451">
        <v>14.242308</v>
      </c>
      <c r="D54" s="143" t="e">
        <v>#N/A</v>
      </c>
      <c r="E54" s="452">
        <f t="shared" si="7"/>
        <v>14.326432416666664</v>
      </c>
      <c r="F54" s="452">
        <v>14.242308</v>
      </c>
      <c r="G54" s="140"/>
    </row>
    <row r="55" spans="1:8" x14ac:dyDescent="0.25">
      <c r="A55" s="149">
        <f t="shared" si="4"/>
        <v>2017</v>
      </c>
      <c r="B55" s="450">
        <v>42948</v>
      </c>
      <c r="C55" s="451">
        <v>14.224826999999999</v>
      </c>
      <c r="D55" s="143" t="e">
        <v>#N/A</v>
      </c>
      <c r="E55" s="452">
        <f t="shared" si="7"/>
        <v>14.326432416666664</v>
      </c>
      <c r="F55" s="452">
        <v>14.224826999999999</v>
      </c>
      <c r="G55" s="140"/>
    </row>
    <row r="56" spans="1:8" x14ac:dyDescent="0.25">
      <c r="A56" s="149">
        <f t="shared" si="4"/>
        <v>2017</v>
      </c>
      <c r="B56" s="450">
        <v>42979</v>
      </c>
      <c r="C56" s="451">
        <v>14.402293</v>
      </c>
      <c r="D56" s="143" t="e">
        <v>#N/A</v>
      </c>
      <c r="E56" s="452">
        <f t="shared" si="7"/>
        <v>14.326432416666664</v>
      </c>
      <c r="F56" s="452">
        <v>14.402293</v>
      </c>
      <c r="G56" s="140"/>
    </row>
    <row r="57" spans="1:8" x14ac:dyDescent="0.25">
      <c r="A57" s="149">
        <f t="shared" si="4"/>
        <v>2017</v>
      </c>
      <c r="B57" s="450">
        <v>43009</v>
      </c>
      <c r="C57" s="451">
        <v>14.93272</v>
      </c>
      <c r="D57" s="143" t="e">
        <v>#N/A</v>
      </c>
      <c r="E57" s="452">
        <f t="shared" si="7"/>
        <v>14.326432416666664</v>
      </c>
      <c r="F57" s="452">
        <v>14.93272</v>
      </c>
      <c r="G57" s="140"/>
    </row>
    <row r="58" spans="1:8" x14ac:dyDescent="0.25">
      <c r="A58" s="149">
        <f t="shared" si="4"/>
        <v>2017</v>
      </c>
      <c r="B58" s="450">
        <v>43040</v>
      </c>
      <c r="C58" s="451">
        <v>15.471607000000001</v>
      </c>
      <c r="D58" s="143" t="e">
        <v>#N/A</v>
      </c>
      <c r="E58" s="452">
        <f t="shared" si="7"/>
        <v>14.326432416666664</v>
      </c>
      <c r="F58" s="452">
        <v>15.471607000000001</v>
      </c>
      <c r="G58" s="140"/>
    </row>
    <row r="59" spans="1:8" x14ac:dyDescent="0.25">
      <c r="A59" s="149">
        <f t="shared" si="4"/>
        <v>2017</v>
      </c>
      <c r="B59" s="450">
        <v>43070</v>
      </c>
      <c r="C59" s="451">
        <v>15.245333</v>
      </c>
      <c r="D59" s="143" t="e">
        <v>#N/A</v>
      </c>
      <c r="E59" s="452"/>
      <c r="F59" s="452">
        <v>15.245333</v>
      </c>
      <c r="G59" s="140"/>
    </row>
    <row r="60" spans="1:8" x14ac:dyDescent="0.25">
      <c r="A60" s="149">
        <f t="shared" si="4"/>
        <v>2018</v>
      </c>
      <c r="B60" s="450">
        <v>43101</v>
      </c>
      <c r="C60" s="451">
        <v>15.018359</v>
      </c>
      <c r="D60" s="143" t="e">
        <v>#N/A</v>
      </c>
      <c r="E60" s="452"/>
      <c r="F60" s="452">
        <v>15.018359</v>
      </c>
      <c r="G60" s="140"/>
    </row>
    <row r="61" spans="1:8" x14ac:dyDescent="0.25">
      <c r="A61" s="149">
        <f t="shared" si="4"/>
        <v>2018</v>
      </c>
      <c r="B61" s="450">
        <v>43132</v>
      </c>
      <c r="C61" s="451">
        <v>15.487546</v>
      </c>
      <c r="D61" s="143" t="e">
        <v>#N/A</v>
      </c>
      <c r="E61" s="452">
        <f t="shared" ref="E61" si="8">AVERAGEIF($A$36:$A$97,A61,$F$36:$F$97)</f>
        <v>16.453223300166666</v>
      </c>
      <c r="F61" s="452">
        <v>15.487546</v>
      </c>
      <c r="G61" s="140"/>
    </row>
    <row r="62" spans="1:8" x14ac:dyDescent="0.25">
      <c r="A62" s="149">
        <f t="shared" si="4"/>
        <v>2018</v>
      </c>
      <c r="B62" s="450">
        <v>43160</v>
      </c>
      <c r="C62" s="451">
        <v>15.836328999999999</v>
      </c>
      <c r="D62" s="143" t="e">
        <v>#N/A</v>
      </c>
      <c r="E62" s="452">
        <f t="shared" ref="E62:E70" si="9">AVERAGEIF($A$36:$A$97,A62,$F$36:$F$97)</f>
        <v>16.453223300166666</v>
      </c>
      <c r="F62" s="452">
        <v>15.836328999999999</v>
      </c>
      <c r="G62" s="140"/>
      <c r="H62" s="142"/>
    </row>
    <row r="63" spans="1:8" x14ac:dyDescent="0.25">
      <c r="A63" s="149">
        <f t="shared" si="4"/>
        <v>2018</v>
      </c>
      <c r="B63" s="450">
        <v>43191</v>
      </c>
      <c r="C63" s="451">
        <v>15.928787</v>
      </c>
      <c r="D63" s="143" t="e">
        <v>#N/A</v>
      </c>
      <c r="E63" s="452">
        <f t="shared" si="9"/>
        <v>16.453223300166666</v>
      </c>
      <c r="F63" s="452">
        <v>15.928787</v>
      </c>
      <c r="G63" s="140"/>
    </row>
    <row r="64" spans="1:8" x14ac:dyDescent="0.25">
      <c r="A64" s="149">
        <f t="shared" si="4"/>
        <v>2018</v>
      </c>
      <c r="B64" s="450">
        <v>43221</v>
      </c>
      <c r="C64" s="451">
        <v>16.002206000000001</v>
      </c>
      <c r="D64" s="143" t="e">
        <v>#N/A</v>
      </c>
      <c r="E64" s="452">
        <f t="shared" si="9"/>
        <v>16.453223300166666</v>
      </c>
      <c r="F64" s="452">
        <v>16.002206000000001</v>
      </c>
      <c r="G64" s="140"/>
    </row>
    <row r="65" spans="1:8" x14ac:dyDescent="0.25">
      <c r="A65" s="149">
        <f t="shared" si="4"/>
        <v>2018</v>
      </c>
      <c r="B65" s="450">
        <v>43252</v>
      </c>
      <c r="C65" s="451">
        <v>16.272946999999998</v>
      </c>
      <c r="D65" s="143" t="e">
        <v>#N/A</v>
      </c>
      <c r="E65" s="452">
        <f t="shared" si="9"/>
        <v>16.453223300166666</v>
      </c>
      <c r="F65" s="452">
        <v>16.272946999999998</v>
      </c>
      <c r="G65" s="140"/>
    </row>
    <row r="66" spans="1:8" x14ac:dyDescent="0.25">
      <c r="A66" s="149">
        <f t="shared" si="4"/>
        <v>2018</v>
      </c>
      <c r="B66" s="450">
        <v>43282</v>
      </c>
      <c r="C66" s="451">
        <v>16.643308999999999</v>
      </c>
      <c r="D66" s="143" t="e">
        <v>#N/A</v>
      </c>
      <c r="E66" s="452">
        <f t="shared" si="9"/>
        <v>16.453223300166666</v>
      </c>
      <c r="F66" s="452">
        <v>16.643308999999999</v>
      </c>
      <c r="G66" s="140"/>
    </row>
    <row r="67" spans="1:8" x14ac:dyDescent="0.25">
      <c r="A67" s="149">
        <f t="shared" si="4"/>
        <v>2018</v>
      </c>
      <c r="B67" s="450">
        <v>43313</v>
      </c>
      <c r="C67" s="451">
        <v>16.817017652000001</v>
      </c>
      <c r="D67" s="143" t="e">
        <v>#N/A</v>
      </c>
      <c r="E67" s="452">
        <f t="shared" si="9"/>
        <v>16.453223300166666</v>
      </c>
      <c r="F67" s="452">
        <v>16.817017652000001</v>
      </c>
      <c r="G67" s="140"/>
    </row>
    <row r="68" spans="1:8" x14ac:dyDescent="0.25">
      <c r="A68" s="149">
        <f t="shared" si="4"/>
        <v>2018</v>
      </c>
      <c r="B68" s="450">
        <v>43344</v>
      </c>
      <c r="C68" s="451">
        <v>16.834108950000001</v>
      </c>
      <c r="D68" s="143">
        <v>16.834108950000001</v>
      </c>
      <c r="E68" s="452">
        <f t="shared" si="9"/>
        <v>16.453223300166666</v>
      </c>
      <c r="F68" s="452">
        <v>16.834108950000001</v>
      </c>
      <c r="G68" s="140"/>
    </row>
    <row r="69" spans="1:8" x14ac:dyDescent="0.25">
      <c r="A69" s="149">
        <f t="shared" si="4"/>
        <v>2018</v>
      </c>
      <c r="B69" s="450">
        <v>43374</v>
      </c>
      <c r="C69" s="451" t="e">
        <v>#N/A</v>
      </c>
      <c r="D69" s="143">
        <v>17.44481</v>
      </c>
      <c r="E69" s="452">
        <f t="shared" si="9"/>
        <v>16.453223300166666</v>
      </c>
      <c r="F69" s="452">
        <v>17.44481</v>
      </c>
      <c r="G69" s="140"/>
    </row>
    <row r="70" spans="1:8" x14ac:dyDescent="0.25">
      <c r="A70" s="149">
        <f t="shared" si="4"/>
        <v>2018</v>
      </c>
      <c r="B70" s="450">
        <v>43405</v>
      </c>
      <c r="C70" s="451" t="e">
        <v>#N/A</v>
      </c>
      <c r="D70" s="143">
        <v>17.584859999999999</v>
      </c>
      <c r="E70" s="452">
        <f t="shared" si="9"/>
        <v>16.453223300166666</v>
      </c>
      <c r="F70" s="452">
        <v>17.584859999999999</v>
      </c>
      <c r="G70" s="140"/>
    </row>
    <row r="71" spans="1:8" x14ac:dyDescent="0.25">
      <c r="A71" s="149">
        <f t="shared" si="4"/>
        <v>2018</v>
      </c>
      <c r="B71" s="450">
        <v>43435</v>
      </c>
      <c r="C71" s="451" t="e">
        <v>#N/A</v>
      </c>
      <c r="D71" s="143">
        <v>17.5684</v>
      </c>
      <c r="E71" s="452"/>
      <c r="F71" s="452">
        <v>17.5684</v>
      </c>
      <c r="G71" s="140"/>
    </row>
    <row r="72" spans="1:8" x14ac:dyDescent="0.25">
      <c r="A72" s="149">
        <f t="shared" si="4"/>
        <v>2019</v>
      </c>
      <c r="B72" s="450">
        <v>43466</v>
      </c>
      <c r="C72" s="451" t="e">
        <v>#N/A</v>
      </c>
      <c r="D72" s="143">
        <v>17.544229999999999</v>
      </c>
      <c r="E72" s="452"/>
      <c r="F72" s="452">
        <v>17.544229999999999</v>
      </c>
      <c r="G72" s="140"/>
    </row>
    <row r="73" spans="1:8" x14ac:dyDescent="0.25">
      <c r="A73" s="149">
        <f t="shared" si="4"/>
        <v>2019</v>
      </c>
      <c r="B73" s="450">
        <v>43497</v>
      </c>
      <c r="C73" s="451" t="e">
        <v>#N/A</v>
      </c>
      <c r="D73" s="143">
        <v>17.721129999999999</v>
      </c>
      <c r="E73" s="452">
        <f t="shared" ref="E73" si="10">AVERAGEIF($A$36:$A$97,A73,$F$36:$F$97)</f>
        <v>18.324447500000005</v>
      </c>
      <c r="F73" s="452">
        <v>17.721129999999999</v>
      </c>
      <c r="G73" s="140"/>
    </row>
    <row r="74" spans="1:8" x14ac:dyDescent="0.25">
      <c r="A74" s="149">
        <f t="shared" si="4"/>
        <v>2019</v>
      </c>
      <c r="B74" s="450">
        <v>43525</v>
      </c>
      <c r="C74" s="451" t="e">
        <v>#N/A</v>
      </c>
      <c r="D74" s="143">
        <v>17.97259</v>
      </c>
      <c r="E74" s="452">
        <f t="shared" ref="E74:E82" si="11">AVERAGEIF($A$36:$A$97,A74,$F$36:$F$97)</f>
        <v>18.324447500000005</v>
      </c>
      <c r="F74" s="452">
        <v>17.97259</v>
      </c>
      <c r="G74" s="140"/>
      <c r="H74" s="142"/>
    </row>
    <row r="75" spans="1:8" x14ac:dyDescent="0.25">
      <c r="A75" s="149">
        <f t="shared" si="4"/>
        <v>2019</v>
      </c>
      <c r="B75" s="450">
        <v>43556</v>
      </c>
      <c r="C75" s="451" t="e">
        <v>#N/A</v>
      </c>
      <c r="D75" s="143">
        <v>18.035150000000002</v>
      </c>
      <c r="E75" s="452">
        <f t="shared" si="11"/>
        <v>18.324447500000005</v>
      </c>
      <c r="F75" s="452">
        <v>18.035150000000002</v>
      </c>
      <c r="G75" s="140"/>
    </row>
    <row r="76" spans="1:8" x14ac:dyDescent="0.25">
      <c r="A76" s="149">
        <f t="shared" si="4"/>
        <v>2019</v>
      </c>
      <c r="B76" s="450">
        <v>43586</v>
      </c>
      <c r="C76" s="451" t="e">
        <v>#N/A</v>
      </c>
      <c r="D76" s="143">
        <v>18.219850000000001</v>
      </c>
      <c r="E76" s="452">
        <f t="shared" si="11"/>
        <v>18.324447500000005</v>
      </c>
      <c r="F76" s="452">
        <v>18.219850000000001</v>
      </c>
      <c r="G76" s="140"/>
    </row>
    <row r="77" spans="1:8" x14ac:dyDescent="0.25">
      <c r="A77" s="149">
        <f t="shared" si="4"/>
        <v>2019</v>
      </c>
      <c r="B77" s="450">
        <v>43617</v>
      </c>
      <c r="C77" s="451" t="e">
        <v>#N/A</v>
      </c>
      <c r="D77" s="143">
        <v>18.277719999999999</v>
      </c>
      <c r="E77" s="452">
        <f t="shared" si="11"/>
        <v>18.324447500000005</v>
      </c>
      <c r="F77" s="452">
        <v>18.277719999999999</v>
      </c>
      <c r="G77" s="140"/>
    </row>
    <row r="78" spans="1:8" x14ac:dyDescent="0.25">
      <c r="A78" s="149">
        <f t="shared" si="4"/>
        <v>2019</v>
      </c>
      <c r="B78" s="450">
        <v>43647</v>
      </c>
      <c r="C78" s="451" t="e">
        <v>#N/A</v>
      </c>
      <c r="D78" s="143">
        <v>18.304860000000001</v>
      </c>
      <c r="E78" s="452">
        <f t="shared" si="11"/>
        <v>18.324447500000005</v>
      </c>
      <c r="F78" s="452">
        <v>18.304860000000001</v>
      </c>
      <c r="G78" s="140"/>
    </row>
    <row r="79" spans="1:8" x14ac:dyDescent="0.25">
      <c r="A79" s="149">
        <f t="shared" si="4"/>
        <v>2019</v>
      </c>
      <c r="B79" s="450">
        <v>43678</v>
      </c>
      <c r="C79" s="451" t="e">
        <v>#N/A</v>
      </c>
      <c r="D79" s="143">
        <v>18.50872</v>
      </c>
      <c r="E79" s="452">
        <f t="shared" si="11"/>
        <v>18.324447500000005</v>
      </c>
      <c r="F79" s="452">
        <v>18.50872</v>
      </c>
      <c r="G79" s="140"/>
    </row>
    <row r="80" spans="1:8" x14ac:dyDescent="0.25">
      <c r="A80" s="149">
        <f t="shared" si="4"/>
        <v>2019</v>
      </c>
      <c r="B80" s="450">
        <v>43709</v>
      </c>
      <c r="C80" s="451" t="e">
        <v>#N/A</v>
      </c>
      <c r="D80" s="143">
        <v>18.541550000000001</v>
      </c>
      <c r="E80" s="452">
        <f t="shared" si="11"/>
        <v>18.324447500000005</v>
      </c>
      <c r="F80" s="452">
        <v>18.541550000000001</v>
      </c>
      <c r="G80" s="140"/>
    </row>
    <row r="81" spans="1:7" x14ac:dyDescent="0.25">
      <c r="A81" s="149">
        <f t="shared" si="4"/>
        <v>2019</v>
      </c>
      <c r="B81" s="450">
        <v>43739</v>
      </c>
      <c r="C81" s="451" t="e">
        <v>#N/A</v>
      </c>
      <c r="D81" s="143">
        <v>18.751110000000001</v>
      </c>
      <c r="E81" s="452">
        <f t="shared" si="11"/>
        <v>18.324447500000005</v>
      </c>
      <c r="F81" s="452">
        <v>18.751110000000001</v>
      </c>
      <c r="G81" s="140"/>
    </row>
    <row r="82" spans="1:7" x14ac:dyDescent="0.25">
      <c r="A82" s="149">
        <f t="shared" si="4"/>
        <v>2019</v>
      </c>
      <c r="B82" s="450">
        <v>43770</v>
      </c>
      <c r="C82" s="451" t="e">
        <v>#N/A</v>
      </c>
      <c r="D82" s="143">
        <v>18.995200000000001</v>
      </c>
      <c r="E82" s="452">
        <f t="shared" si="11"/>
        <v>18.324447500000005</v>
      </c>
      <c r="F82" s="452">
        <v>18.995200000000001</v>
      </c>
      <c r="G82" s="140"/>
    </row>
    <row r="83" spans="1:7" x14ac:dyDescent="0.25">
      <c r="A83" s="149">
        <f t="shared" si="4"/>
        <v>2019</v>
      </c>
      <c r="B83" s="450">
        <v>43800</v>
      </c>
      <c r="C83" s="451" t="e">
        <v>#N/A</v>
      </c>
      <c r="D83" s="143">
        <v>19.021260000000002</v>
      </c>
      <c r="E83" s="452"/>
      <c r="F83" s="452">
        <v>19.021260000000002</v>
      </c>
      <c r="G83" s="140"/>
    </row>
    <row r="84" spans="1:7" x14ac:dyDescent="0.25">
      <c r="F84" s="142"/>
      <c r="G84" s="140"/>
    </row>
    <row r="85" spans="1:7" x14ac:dyDescent="0.25">
      <c r="F85" s="142"/>
      <c r="G85" s="140"/>
    </row>
    <row r="86" spans="1:7" x14ac:dyDescent="0.25">
      <c r="F86" s="142"/>
      <c r="G86" s="140"/>
    </row>
    <row r="87" spans="1:7" x14ac:dyDescent="0.25">
      <c r="F87" s="142"/>
      <c r="G87" s="140"/>
    </row>
    <row r="88" spans="1:7" x14ac:dyDescent="0.25">
      <c r="F88" s="142"/>
      <c r="G88" s="140"/>
    </row>
    <row r="89" spans="1:7" x14ac:dyDescent="0.25">
      <c r="A89" s="5"/>
      <c r="B89" s="5" t="s">
        <v>0</v>
      </c>
      <c r="F89" s="142"/>
      <c r="G89" s="140"/>
    </row>
    <row r="90" spans="1:7" x14ac:dyDescent="0.25">
      <c r="A90">
        <v>2.5</v>
      </c>
      <c r="B90" s="17">
        <v>-1</v>
      </c>
      <c r="F90" s="142"/>
      <c r="G90" s="140"/>
    </row>
    <row r="91" spans="1:7" x14ac:dyDescent="0.25">
      <c r="A91">
        <v>2.5</v>
      </c>
      <c r="B91" s="17">
        <v>2</v>
      </c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  <c r="G106" s="140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3"/>
    <col min="3" max="3" width="14.7109375" style="133" customWidth="1"/>
    <col min="4" max="14" width="9.140625" style="133"/>
    <col min="15" max="16" width="9.140625" style="135"/>
    <col min="17" max="17" width="9.140625" style="133"/>
    <col min="18" max="18" width="31.28515625" style="133" customWidth="1"/>
    <col min="19" max="19" width="11" style="133" customWidth="1"/>
    <col min="20" max="27" width="9.140625" style="133"/>
    <col min="28" max="29" width="9.140625" style="135"/>
    <col min="30" max="16384" width="9.140625" style="133"/>
  </cols>
  <sheetData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258</v>
      </c>
      <c r="S6" s="237" t="s">
        <v>257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260</v>
      </c>
      <c r="S7" s="238" t="s">
        <v>259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262</v>
      </c>
      <c r="S8" s="238" t="s">
        <v>261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264</v>
      </c>
      <c r="S9" s="238" t="s">
        <v>265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497" t="s">
        <v>296</v>
      </c>
      <c r="S10" s="496" t="s">
        <v>256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87"/>
      <c r="I19" s="187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2" spans="2:13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</row>
    <row r="24" spans="2:13" x14ac:dyDescent="0.25">
      <c r="B24"/>
      <c r="C24"/>
      <c r="D24" s="569" t="s">
        <v>295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258</v>
      </c>
      <c r="D26" s="85">
        <v>9.1783699780999992</v>
      </c>
      <c r="E26" s="85">
        <v>9.3170800574000001</v>
      </c>
      <c r="F26" s="85">
        <v>9.3265335396999998</v>
      </c>
      <c r="G26" s="85">
        <v>9.3162789369999999</v>
      </c>
      <c r="H26" s="85">
        <v>9.3225125999999996</v>
      </c>
      <c r="I26" s="11"/>
      <c r="J26" s="20">
        <f t="shared" ref="J26:M30" si="0">E26-D26</f>
        <v>0.1387100793000009</v>
      </c>
      <c r="K26" s="20">
        <f t="shared" si="0"/>
        <v>9.4534822999996493E-3</v>
      </c>
      <c r="L26" s="20">
        <f t="shared" si="0"/>
        <v>-1.0254602699999893E-2</v>
      </c>
      <c r="M26" s="20">
        <f t="shared" si="0"/>
        <v>6.2336629999997228E-3</v>
      </c>
    </row>
    <row r="27" spans="2:13" x14ac:dyDescent="0.25">
      <c r="C27" s="144" t="s">
        <v>260</v>
      </c>
      <c r="D27" s="85">
        <v>1.5482421205000001</v>
      </c>
      <c r="E27" s="85">
        <v>1.6142273524999999</v>
      </c>
      <c r="F27" s="85">
        <v>1.6821751452</v>
      </c>
      <c r="G27" s="85">
        <v>1.7302812137000001</v>
      </c>
      <c r="H27" s="85">
        <v>1.7779458384</v>
      </c>
      <c r="I27" s="11"/>
      <c r="J27" s="20">
        <f t="shared" si="0"/>
        <v>6.5985231999999838E-2</v>
      </c>
      <c r="K27" s="20">
        <f t="shared" si="0"/>
        <v>6.7947792700000065E-2</v>
      </c>
      <c r="L27" s="20">
        <f t="shared" si="0"/>
        <v>4.8106068500000099E-2</v>
      </c>
      <c r="M27" s="20">
        <f t="shared" si="0"/>
        <v>4.766462469999988E-2</v>
      </c>
    </row>
    <row r="28" spans="2:13" x14ac:dyDescent="0.25">
      <c r="C28" s="144" t="s">
        <v>262</v>
      </c>
      <c r="D28" s="85">
        <v>3.9952365836000001</v>
      </c>
      <c r="E28" s="85">
        <v>3.8772516556999999</v>
      </c>
      <c r="F28" s="85">
        <v>3.9321877396999998</v>
      </c>
      <c r="G28" s="85">
        <v>4.1215077918</v>
      </c>
      <c r="H28" s="85">
        <v>4.1629711041000004</v>
      </c>
      <c r="I28" s="11"/>
      <c r="J28" s="20">
        <f t="shared" si="0"/>
        <v>-0.11798492790000026</v>
      </c>
      <c r="K28" s="20">
        <f t="shared" si="0"/>
        <v>5.4936083999999941E-2</v>
      </c>
      <c r="L28" s="20">
        <f t="shared" si="0"/>
        <v>0.18932005210000025</v>
      </c>
      <c r="M28" s="20">
        <f t="shared" si="0"/>
        <v>4.1463312300000332E-2</v>
      </c>
    </row>
    <row r="29" spans="2:13" x14ac:dyDescent="0.25">
      <c r="C29" s="144" t="s">
        <v>264</v>
      </c>
      <c r="D29" s="85">
        <v>2.5516514822</v>
      </c>
      <c r="E29" s="85">
        <v>2.5361612567999998</v>
      </c>
      <c r="F29" s="85">
        <v>2.6428629040999998</v>
      </c>
      <c r="G29" s="85">
        <v>2.917582817</v>
      </c>
      <c r="H29" s="85">
        <v>3.0359702</v>
      </c>
      <c r="I29" s="11"/>
      <c r="J29" s="20">
        <f t="shared" ref="J29" si="1">E29-D29</f>
        <v>-1.5490225400000224E-2</v>
      </c>
      <c r="K29" s="20">
        <f t="shared" ref="K29" si="2">F29-E29</f>
        <v>0.10670164729999998</v>
      </c>
      <c r="L29" s="20">
        <f t="shared" ref="L29" si="3">G29-F29</f>
        <v>0.2747199129000002</v>
      </c>
      <c r="M29" s="20">
        <f t="shared" ref="M29" si="4">H29-G29</f>
        <v>0.11838738299999996</v>
      </c>
    </row>
    <row r="30" spans="2:13" x14ac:dyDescent="0.25">
      <c r="C30" s="145" t="s">
        <v>263</v>
      </c>
      <c r="D30" s="86">
        <f>+D31-SUM(D26:D29)</f>
        <v>2.2600030086000018</v>
      </c>
      <c r="E30" s="86">
        <f>+E31-SUM(E26:E29)</f>
        <v>2.3425146095999985</v>
      </c>
      <c r="F30" s="86">
        <f>+F31-SUM(F26:F29)</f>
        <v>2.3739574463000004</v>
      </c>
      <c r="G30" s="86">
        <f>+G31-SUM(G26:G29)</f>
        <v>2.3282235405000016</v>
      </c>
      <c r="H30" s="86">
        <f>+H31-SUM(H26:H29)</f>
        <v>2.344410010499999</v>
      </c>
      <c r="I30" s="72"/>
      <c r="J30" s="68">
        <f t="shared" si="0"/>
        <v>8.2511600999996659E-2</v>
      </c>
      <c r="K30" s="68">
        <f t="shared" si="0"/>
        <v>3.1442836700001919E-2</v>
      </c>
      <c r="L30" s="68">
        <f t="shared" si="0"/>
        <v>-4.5733905799998809E-2</v>
      </c>
      <c r="M30" s="68">
        <f t="shared" si="0"/>
        <v>1.6186469999997399E-2</v>
      </c>
    </row>
    <row r="31" spans="2:13" x14ac:dyDescent="0.25">
      <c r="C31" s="128" t="s">
        <v>235</v>
      </c>
      <c r="D31" s="85">
        <v>19.533503173</v>
      </c>
      <c r="E31" s="85">
        <v>19.687234931999999</v>
      </c>
      <c r="F31" s="85">
        <v>19.957716775000002</v>
      </c>
      <c r="G31" s="85">
        <v>20.4138743</v>
      </c>
      <c r="H31" s="85">
        <v>20.643809752999999</v>
      </c>
      <c r="I31"/>
      <c r="J31" s="12">
        <f>+SUM(J26:J30)</f>
        <v>0.15373175899999691</v>
      </c>
      <c r="K31" s="12">
        <f t="shared" ref="K31:M31" si="5">+SUM(K26:K30)</f>
        <v>0.27048184300000155</v>
      </c>
      <c r="L31" s="12">
        <f t="shared" si="5"/>
        <v>0.45615752500000184</v>
      </c>
      <c r="M31" s="12">
        <f t="shared" si="5"/>
        <v>0.22993545299999729</v>
      </c>
    </row>
    <row r="32" spans="2:13" x14ac:dyDescent="0.25">
      <c r="B32" s="370" t="s">
        <v>549</v>
      </c>
      <c r="C32"/>
      <c r="D32"/>
      <c r="E32" s="10"/>
      <c r="F32"/>
      <c r="G32"/>
      <c r="H32"/>
      <c r="I32"/>
      <c r="J32" s="10" t="s">
        <v>7</v>
      </c>
      <c r="K32" s="27">
        <f>F26/E26-1</f>
        <v>1.0146400204527062E-3</v>
      </c>
      <c r="L32" s="27">
        <f>G26/F26-1</f>
        <v>-1.0995084782946529E-3</v>
      </c>
      <c r="M32" s="27">
        <f>H26/G26-1</f>
        <v>6.6911510938583163E-4</v>
      </c>
    </row>
    <row r="36" spans="2:8" x14ac:dyDescent="0.25">
      <c r="D36" s="149" t="s">
        <v>517</v>
      </c>
      <c r="E36" s="149" t="s">
        <v>242</v>
      </c>
      <c r="F36" s="441" t="s">
        <v>241</v>
      </c>
      <c r="G36" s="441" t="s">
        <v>498</v>
      </c>
    </row>
    <row r="37" spans="2:8" x14ac:dyDescent="0.25">
      <c r="B37" s="149">
        <f t="shared" ref="B37:B84" si="6">YEAR(C37)</f>
        <v>2016</v>
      </c>
      <c r="C37" s="450">
        <v>42370</v>
      </c>
      <c r="D37" s="451">
        <v>19.062801</v>
      </c>
      <c r="E37" s="143" t="e">
        <v>#N/A</v>
      </c>
      <c r="F37" s="452"/>
      <c r="G37" s="452">
        <v>19.062801</v>
      </c>
      <c r="H37" s="140"/>
    </row>
    <row r="38" spans="2:8" x14ac:dyDescent="0.25">
      <c r="B38" s="149">
        <f t="shared" si="6"/>
        <v>2016</v>
      </c>
      <c r="C38" s="450">
        <v>42401</v>
      </c>
      <c r="D38" s="451">
        <v>19.846603000000002</v>
      </c>
      <c r="E38" s="143" t="e">
        <v>#N/A</v>
      </c>
      <c r="F38" s="452"/>
      <c r="G38" s="452">
        <v>19.846603000000002</v>
      </c>
      <c r="H38" s="140"/>
    </row>
    <row r="39" spans="2:8" x14ac:dyDescent="0.25">
      <c r="B39" s="149">
        <f t="shared" si="6"/>
        <v>2016</v>
      </c>
      <c r="C39" s="450">
        <v>42430</v>
      </c>
      <c r="D39" s="451">
        <v>19.728204000000002</v>
      </c>
      <c r="E39" s="143" t="e">
        <v>#N/A</v>
      </c>
      <c r="F39" s="452">
        <f t="shared" ref="F39:F46" si="7">AVERAGEIF($B$37:$B$98,B39,$G$37:$G$98)</f>
        <v>19.687696999999996</v>
      </c>
      <c r="G39" s="452">
        <v>19.728204000000002</v>
      </c>
      <c r="H39" s="140"/>
    </row>
    <row r="40" spans="2:8" x14ac:dyDescent="0.25">
      <c r="B40" s="149">
        <f t="shared" si="6"/>
        <v>2016</v>
      </c>
      <c r="C40" s="450">
        <v>42461</v>
      </c>
      <c r="D40" s="451">
        <v>19.340226000000001</v>
      </c>
      <c r="E40" s="143" t="e">
        <v>#N/A</v>
      </c>
      <c r="F40" s="452">
        <f t="shared" si="7"/>
        <v>19.687696999999996</v>
      </c>
      <c r="G40" s="452">
        <v>19.340226000000001</v>
      </c>
      <c r="H40" s="140"/>
    </row>
    <row r="41" spans="2:8" x14ac:dyDescent="0.25">
      <c r="B41" s="149">
        <f t="shared" si="6"/>
        <v>2016</v>
      </c>
      <c r="C41" s="450">
        <v>42491</v>
      </c>
      <c r="D41" s="451">
        <v>19.328156</v>
      </c>
      <c r="E41" s="143" t="e">
        <v>#N/A</v>
      </c>
      <c r="F41" s="452">
        <f t="shared" si="7"/>
        <v>19.687696999999996</v>
      </c>
      <c r="G41" s="452">
        <v>19.328156</v>
      </c>
      <c r="H41" s="140"/>
    </row>
    <row r="42" spans="2:8" x14ac:dyDescent="0.25">
      <c r="B42" s="149">
        <f t="shared" si="6"/>
        <v>2016</v>
      </c>
      <c r="C42" s="450">
        <v>42522</v>
      </c>
      <c r="D42" s="451">
        <v>19.846173</v>
      </c>
      <c r="E42" s="143" t="e">
        <v>#N/A</v>
      </c>
      <c r="F42" s="452">
        <f t="shared" si="7"/>
        <v>19.687696999999996</v>
      </c>
      <c r="G42" s="452">
        <v>19.846173</v>
      </c>
      <c r="H42" s="140"/>
    </row>
    <row r="43" spans="2:8" x14ac:dyDescent="0.25">
      <c r="B43" s="149">
        <f t="shared" si="6"/>
        <v>2016</v>
      </c>
      <c r="C43" s="450">
        <v>42552</v>
      </c>
      <c r="D43" s="451">
        <v>19.775658</v>
      </c>
      <c r="E43" s="143" t="e">
        <v>#N/A</v>
      </c>
      <c r="F43" s="452">
        <f t="shared" si="7"/>
        <v>19.687696999999996</v>
      </c>
      <c r="G43" s="452">
        <v>19.775658</v>
      </c>
      <c r="H43" s="140"/>
    </row>
    <row r="44" spans="2:8" x14ac:dyDescent="0.25">
      <c r="B44" s="149">
        <f t="shared" si="6"/>
        <v>2016</v>
      </c>
      <c r="C44" s="450">
        <v>42583</v>
      </c>
      <c r="D44" s="451">
        <v>20.274782999999999</v>
      </c>
      <c r="E44" s="143" t="e">
        <v>#N/A</v>
      </c>
      <c r="F44" s="452">
        <f t="shared" si="7"/>
        <v>19.687696999999996</v>
      </c>
      <c r="G44" s="452">
        <v>20.274782999999999</v>
      </c>
      <c r="H44" s="140"/>
    </row>
    <row r="45" spans="2:8" x14ac:dyDescent="0.25">
      <c r="B45" s="149">
        <f t="shared" si="6"/>
        <v>2016</v>
      </c>
      <c r="C45" s="450">
        <v>42614</v>
      </c>
      <c r="D45" s="451">
        <v>19.756826</v>
      </c>
      <c r="E45" s="143" t="e">
        <v>#N/A</v>
      </c>
      <c r="F45" s="452">
        <f t="shared" si="7"/>
        <v>19.687696999999996</v>
      </c>
      <c r="G45" s="452">
        <v>19.756826</v>
      </c>
      <c r="H45" s="140"/>
    </row>
    <row r="46" spans="2:8" x14ac:dyDescent="0.25">
      <c r="B46" s="149">
        <f t="shared" si="6"/>
        <v>2016</v>
      </c>
      <c r="C46" s="450">
        <v>42644</v>
      </c>
      <c r="D46" s="451">
        <v>19.650106999999998</v>
      </c>
      <c r="E46" s="143" t="e">
        <v>#N/A</v>
      </c>
      <c r="F46" s="452">
        <f t="shared" si="7"/>
        <v>19.687696999999996</v>
      </c>
      <c r="G46" s="452">
        <v>19.650106999999998</v>
      </c>
      <c r="H46" s="140"/>
    </row>
    <row r="47" spans="2:8" x14ac:dyDescent="0.25">
      <c r="B47" s="149">
        <f t="shared" si="6"/>
        <v>2016</v>
      </c>
      <c r="C47" s="450">
        <v>42675</v>
      </c>
      <c r="D47" s="451">
        <v>19.658867999999998</v>
      </c>
      <c r="E47" s="143" t="e">
        <v>#N/A</v>
      </c>
      <c r="F47" s="452"/>
      <c r="G47" s="452">
        <v>19.658867999999998</v>
      </c>
      <c r="H47" s="140"/>
    </row>
    <row r="48" spans="2:8" x14ac:dyDescent="0.25">
      <c r="B48" s="149">
        <f t="shared" si="6"/>
        <v>2016</v>
      </c>
      <c r="C48" s="450">
        <v>42705</v>
      </c>
      <c r="D48" s="451">
        <v>19.983958999999999</v>
      </c>
      <c r="E48" s="143" t="e">
        <v>#N/A</v>
      </c>
      <c r="F48" s="452"/>
      <c r="G48" s="452">
        <v>19.983958999999999</v>
      </c>
      <c r="H48" s="140"/>
    </row>
    <row r="49" spans="2:8" x14ac:dyDescent="0.25">
      <c r="B49" s="149">
        <f t="shared" si="6"/>
        <v>2017</v>
      </c>
      <c r="C49" s="450">
        <v>42736</v>
      </c>
      <c r="D49" s="451">
        <v>19.322835999999999</v>
      </c>
      <c r="E49" s="143" t="e">
        <v>#N/A</v>
      </c>
      <c r="F49" s="452"/>
      <c r="G49" s="452">
        <v>19.322835999999999</v>
      </c>
      <c r="H49" s="140"/>
    </row>
    <row r="50" spans="2:8" x14ac:dyDescent="0.25">
      <c r="B50" s="149">
        <f t="shared" si="6"/>
        <v>2017</v>
      </c>
      <c r="C50" s="450">
        <v>42767</v>
      </c>
      <c r="D50" s="451">
        <v>19.190398999999999</v>
      </c>
      <c r="E50" s="143" t="e">
        <v>#N/A</v>
      </c>
      <c r="F50" s="452"/>
      <c r="G50" s="452">
        <v>19.190398999999999</v>
      </c>
      <c r="H50" s="140"/>
    </row>
    <row r="51" spans="2:8" x14ac:dyDescent="0.25">
      <c r="B51" s="149">
        <f t="shared" si="6"/>
        <v>2017</v>
      </c>
      <c r="C51" s="450">
        <v>42795</v>
      </c>
      <c r="D51" s="451">
        <v>20.060120999999999</v>
      </c>
      <c r="E51" s="143" t="e">
        <v>#N/A</v>
      </c>
      <c r="F51" s="452">
        <f t="shared" ref="F51:F58" si="8">AVERAGEIF($B$37:$B$98,B51,$G$37:$G$98)</f>
        <v>19.952264</v>
      </c>
      <c r="G51" s="452">
        <v>20.060120999999999</v>
      </c>
      <c r="H51" s="140"/>
    </row>
    <row r="52" spans="2:8" x14ac:dyDescent="0.25">
      <c r="B52" s="149">
        <f t="shared" si="6"/>
        <v>2017</v>
      </c>
      <c r="C52" s="450">
        <v>42826</v>
      </c>
      <c r="D52" s="451">
        <v>19.595317000000001</v>
      </c>
      <c r="E52" s="143" t="e">
        <v>#N/A</v>
      </c>
      <c r="F52" s="452">
        <f t="shared" si="8"/>
        <v>19.952264</v>
      </c>
      <c r="G52" s="452">
        <v>19.595317000000001</v>
      </c>
      <c r="H52" s="140"/>
    </row>
    <row r="53" spans="2:8" x14ac:dyDescent="0.25">
      <c r="B53" s="149">
        <f t="shared" si="6"/>
        <v>2017</v>
      </c>
      <c r="C53" s="450">
        <v>42856</v>
      </c>
      <c r="D53" s="451">
        <v>20.066234999999999</v>
      </c>
      <c r="E53" s="143" t="e">
        <v>#N/A</v>
      </c>
      <c r="F53" s="452">
        <f t="shared" si="8"/>
        <v>19.952264</v>
      </c>
      <c r="G53" s="452">
        <v>20.066234999999999</v>
      </c>
      <c r="H53" s="140"/>
    </row>
    <row r="54" spans="2:8" x14ac:dyDescent="0.25">
      <c r="B54" s="149">
        <f t="shared" si="6"/>
        <v>2017</v>
      </c>
      <c r="C54" s="450">
        <v>42887</v>
      </c>
      <c r="D54" s="451">
        <v>20.561236000000001</v>
      </c>
      <c r="E54" s="143" t="e">
        <v>#N/A</v>
      </c>
      <c r="F54" s="452">
        <f t="shared" si="8"/>
        <v>19.952264</v>
      </c>
      <c r="G54" s="452">
        <v>20.561236000000001</v>
      </c>
      <c r="H54" s="140"/>
    </row>
    <row r="55" spans="2:8" x14ac:dyDescent="0.25">
      <c r="B55" s="149">
        <f t="shared" si="6"/>
        <v>2017</v>
      </c>
      <c r="C55" s="450">
        <v>42917</v>
      </c>
      <c r="D55" s="451">
        <v>20.118914</v>
      </c>
      <c r="E55" s="143" t="e">
        <v>#N/A</v>
      </c>
      <c r="F55" s="452">
        <f t="shared" si="8"/>
        <v>19.952264</v>
      </c>
      <c r="G55" s="452">
        <v>20.118914</v>
      </c>
      <c r="H55" s="140"/>
    </row>
    <row r="56" spans="2:8" x14ac:dyDescent="0.25">
      <c r="B56" s="149">
        <f t="shared" si="6"/>
        <v>2017</v>
      </c>
      <c r="C56" s="450">
        <v>42948</v>
      </c>
      <c r="D56" s="451">
        <v>20.251183999999999</v>
      </c>
      <c r="E56" s="143" t="e">
        <v>#N/A</v>
      </c>
      <c r="F56" s="452">
        <f t="shared" si="8"/>
        <v>19.952264</v>
      </c>
      <c r="G56" s="452">
        <v>20.251183999999999</v>
      </c>
      <c r="H56" s="140"/>
    </row>
    <row r="57" spans="2:8" x14ac:dyDescent="0.25">
      <c r="B57" s="149">
        <f t="shared" si="6"/>
        <v>2017</v>
      </c>
      <c r="C57" s="450">
        <v>42979</v>
      </c>
      <c r="D57" s="451">
        <v>19.640605000000001</v>
      </c>
      <c r="E57" s="143" t="e">
        <v>#N/A</v>
      </c>
      <c r="F57" s="452">
        <f t="shared" si="8"/>
        <v>19.952264</v>
      </c>
      <c r="G57" s="452">
        <v>19.640605000000001</v>
      </c>
      <c r="H57" s="140"/>
    </row>
    <row r="58" spans="2:8" x14ac:dyDescent="0.25">
      <c r="B58" s="149">
        <f t="shared" si="6"/>
        <v>2017</v>
      </c>
      <c r="C58" s="450">
        <v>43009</v>
      </c>
      <c r="D58" s="451">
        <v>19.989643999999998</v>
      </c>
      <c r="E58" s="143" t="e">
        <v>#N/A</v>
      </c>
      <c r="F58" s="452">
        <f t="shared" si="8"/>
        <v>19.952264</v>
      </c>
      <c r="G58" s="452">
        <v>19.989643999999998</v>
      </c>
      <c r="H58" s="140"/>
    </row>
    <row r="59" spans="2:8" x14ac:dyDescent="0.25">
      <c r="B59" s="149">
        <f t="shared" si="6"/>
        <v>2017</v>
      </c>
      <c r="C59" s="450">
        <v>43040</v>
      </c>
      <c r="D59" s="451">
        <v>20.307230000000001</v>
      </c>
      <c r="E59" s="143" t="e">
        <v>#N/A</v>
      </c>
      <c r="F59" s="452"/>
      <c r="G59" s="452">
        <v>20.307230000000001</v>
      </c>
      <c r="H59" s="140"/>
    </row>
    <row r="60" spans="2:8" x14ac:dyDescent="0.25">
      <c r="B60" s="149">
        <f t="shared" si="6"/>
        <v>2017</v>
      </c>
      <c r="C60" s="450">
        <v>43070</v>
      </c>
      <c r="D60" s="451">
        <v>20.323447000000002</v>
      </c>
      <c r="E60" s="143" t="e">
        <v>#N/A</v>
      </c>
      <c r="F60" s="452"/>
      <c r="G60" s="452">
        <v>20.323447000000002</v>
      </c>
      <c r="H60" s="140"/>
    </row>
    <row r="61" spans="2:8" x14ac:dyDescent="0.25">
      <c r="B61" s="149">
        <f t="shared" si="6"/>
        <v>2018</v>
      </c>
      <c r="C61" s="450">
        <v>43101</v>
      </c>
      <c r="D61" s="451">
        <v>20.461323</v>
      </c>
      <c r="E61" s="143" t="e">
        <v>#N/A</v>
      </c>
      <c r="F61" s="452"/>
      <c r="G61" s="452">
        <v>20.461323</v>
      </c>
      <c r="H61" s="140"/>
    </row>
    <row r="62" spans="2:8" x14ac:dyDescent="0.25">
      <c r="B62" s="149">
        <f t="shared" si="6"/>
        <v>2018</v>
      </c>
      <c r="C62" s="450">
        <v>43132</v>
      </c>
      <c r="D62" s="451">
        <v>19.619446</v>
      </c>
      <c r="E62" s="143" t="e">
        <v>#N/A</v>
      </c>
      <c r="F62" s="452"/>
      <c r="G62" s="452">
        <v>19.619446</v>
      </c>
      <c r="H62" s="140"/>
    </row>
    <row r="63" spans="2:8" x14ac:dyDescent="0.25">
      <c r="B63" s="149">
        <f t="shared" si="6"/>
        <v>2018</v>
      </c>
      <c r="C63" s="450">
        <v>43160</v>
      </c>
      <c r="D63" s="451">
        <v>20.573001999999999</v>
      </c>
      <c r="E63" s="143" t="e">
        <v>#N/A</v>
      </c>
      <c r="F63" s="452">
        <f t="shared" ref="F63:F70" si="9">AVERAGEIF($B$37:$B$98,B63,$G$37:$G$98)</f>
        <v>20.406316119583334</v>
      </c>
      <c r="G63" s="452">
        <v>20.573001999999999</v>
      </c>
      <c r="H63" s="140"/>
    </row>
    <row r="64" spans="2:8" x14ac:dyDescent="0.25">
      <c r="B64" s="149">
        <f t="shared" si="6"/>
        <v>2018</v>
      </c>
      <c r="C64" s="450">
        <v>43191</v>
      </c>
      <c r="D64" s="451">
        <v>19.940937000000002</v>
      </c>
      <c r="E64" s="143" t="e">
        <v>#N/A</v>
      </c>
      <c r="F64" s="452">
        <f t="shared" si="9"/>
        <v>20.406316119583334</v>
      </c>
      <c r="G64" s="452">
        <v>19.940937000000002</v>
      </c>
      <c r="H64" s="140"/>
    </row>
    <row r="65" spans="2:8" x14ac:dyDescent="0.25">
      <c r="B65" s="149">
        <f t="shared" si="6"/>
        <v>2018</v>
      </c>
      <c r="C65" s="450">
        <v>43221</v>
      </c>
      <c r="D65" s="451">
        <v>20.356517</v>
      </c>
      <c r="E65" s="143" t="e">
        <v>#N/A</v>
      </c>
      <c r="F65" s="452">
        <f t="shared" si="9"/>
        <v>20.406316119583334</v>
      </c>
      <c r="G65" s="452">
        <v>20.356517</v>
      </c>
      <c r="H65" s="140"/>
    </row>
    <row r="66" spans="2:8" x14ac:dyDescent="0.25">
      <c r="B66" s="149">
        <f t="shared" si="6"/>
        <v>2018</v>
      </c>
      <c r="C66" s="450">
        <v>43252</v>
      </c>
      <c r="D66" s="451">
        <v>20.705323</v>
      </c>
      <c r="E66" s="143" t="e">
        <v>#N/A</v>
      </c>
      <c r="F66" s="452">
        <f t="shared" si="9"/>
        <v>20.406316119583334</v>
      </c>
      <c r="G66" s="452">
        <v>20.705323</v>
      </c>
      <c r="H66" s="140"/>
    </row>
    <row r="67" spans="2:8" x14ac:dyDescent="0.25">
      <c r="B67" s="149">
        <f t="shared" si="6"/>
        <v>2018</v>
      </c>
      <c r="C67" s="450">
        <v>43282</v>
      </c>
      <c r="D67" s="451">
        <v>20.621328999999999</v>
      </c>
      <c r="E67" s="143" t="e">
        <v>#N/A</v>
      </c>
      <c r="F67" s="452">
        <f t="shared" si="9"/>
        <v>20.406316119583334</v>
      </c>
      <c r="G67" s="452">
        <v>20.621328999999999</v>
      </c>
      <c r="H67" s="140"/>
    </row>
    <row r="68" spans="2:8" x14ac:dyDescent="0.25">
      <c r="B68" s="149">
        <f t="shared" si="6"/>
        <v>2018</v>
      </c>
      <c r="C68" s="450">
        <v>43313</v>
      </c>
      <c r="D68" s="451">
        <v>20.725287458</v>
      </c>
      <c r="E68" s="143" t="e">
        <v>#N/A</v>
      </c>
      <c r="F68" s="452">
        <f t="shared" si="9"/>
        <v>20.406316119583334</v>
      </c>
      <c r="G68" s="452">
        <v>20.725287458</v>
      </c>
      <c r="H68" s="140"/>
    </row>
    <row r="69" spans="2:8" x14ac:dyDescent="0.25">
      <c r="B69" s="149">
        <f t="shared" si="6"/>
        <v>2018</v>
      </c>
      <c r="C69" s="450">
        <v>43344</v>
      </c>
      <c r="D69" s="451">
        <v>20.174538977000001</v>
      </c>
      <c r="E69" s="143">
        <v>20.174538977000001</v>
      </c>
      <c r="F69" s="452">
        <f t="shared" si="9"/>
        <v>20.406316119583334</v>
      </c>
      <c r="G69" s="452">
        <v>20.174538977000001</v>
      </c>
      <c r="H69" s="140"/>
    </row>
    <row r="70" spans="2:8" x14ac:dyDescent="0.25">
      <c r="B70" s="149">
        <f t="shared" si="6"/>
        <v>2018</v>
      </c>
      <c r="C70" s="450">
        <v>43374</v>
      </c>
      <c r="D70" s="451" t="e">
        <v>#N/A</v>
      </c>
      <c r="E70" s="143">
        <v>20.655860000000001</v>
      </c>
      <c r="F70" s="452">
        <f t="shared" si="9"/>
        <v>20.406316119583334</v>
      </c>
      <c r="G70" s="452">
        <v>20.655860000000001</v>
      </c>
      <c r="H70" s="140"/>
    </row>
    <row r="71" spans="2:8" x14ac:dyDescent="0.25">
      <c r="B71" s="149">
        <f t="shared" si="6"/>
        <v>2018</v>
      </c>
      <c r="C71" s="450">
        <v>43405</v>
      </c>
      <c r="D71" s="451" t="e">
        <v>#N/A</v>
      </c>
      <c r="E71" s="143">
        <v>20.40634</v>
      </c>
      <c r="F71" s="452"/>
      <c r="G71" s="452">
        <v>20.40634</v>
      </c>
      <c r="H71" s="140"/>
    </row>
    <row r="72" spans="2:8" x14ac:dyDescent="0.25">
      <c r="B72" s="149">
        <f t="shared" si="6"/>
        <v>2018</v>
      </c>
      <c r="C72" s="450">
        <v>43435</v>
      </c>
      <c r="D72" s="451" t="e">
        <v>#N/A</v>
      </c>
      <c r="E72" s="143">
        <v>20.63589</v>
      </c>
      <c r="F72" s="452"/>
      <c r="G72" s="452">
        <v>20.63589</v>
      </c>
      <c r="H72" s="140"/>
    </row>
    <row r="73" spans="2:8" x14ac:dyDescent="0.25">
      <c r="B73" s="149">
        <f t="shared" si="6"/>
        <v>2019</v>
      </c>
      <c r="C73" s="450">
        <v>43466</v>
      </c>
      <c r="D73" s="451" t="e">
        <v>#N/A</v>
      </c>
      <c r="E73" s="143">
        <v>20.25141</v>
      </c>
      <c r="F73" s="452"/>
      <c r="G73" s="452">
        <v>20.25141</v>
      </c>
      <c r="H73" s="140"/>
    </row>
    <row r="74" spans="2:8" x14ac:dyDescent="0.25">
      <c r="B74" s="149">
        <f t="shared" si="6"/>
        <v>2019</v>
      </c>
      <c r="C74" s="450">
        <v>43497</v>
      </c>
      <c r="D74" s="451" t="e">
        <v>#N/A</v>
      </c>
      <c r="E74" s="143">
        <v>20.247440000000001</v>
      </c>
      <c r="F74" s="452"/>
      <c r="G74" s="452">
        <v>20.247440000000001</v>
      </c>
      <c r="H74" s="140"/>
    </row>
    <row r="75" spans="2:8" x14ac:dyDescent="0.25">
      <c r="B75" s="149">
        <f t="shared" si="6"/>
        <v>2019</v>
      </c>
      <c r="C75" s="450">
        <v>43525</v>
      </c>
      <c r="D75" s="451" t="e">
        <v>#N/A</v>
      </c>
      <c r="E75" s="143">
        <v>20.4589</v>
      </c>
      <c r="F75" s="452">
        <f t="shared" ref="F75:F82" si="10">AVERAGEIF($B$37:$B$98,B75,$G$37:$G$98)</f>
        <v>20.639797500000004</v>
      </c>
      <c r="G75" s="452">
        <v>20.4589</v>
      </c>
      <c r="H75" s="140"/>
    </row>
    <row r="76" spans="2:8" x14ac:dyDescent="0.25">
      <c r="B76" s="149">
        <f t="shared" si="6"/>
        <v>2019</v>
      </c>
      <c r="C76" s="450">
        <v>43556</v>
      </c>
      <c r="D76" s="451" t="e">
        <v>#N/A</v>
      </c>
      <c r="E76" s="143">
        <v>20.225919999999999</v>
      </c>
      <c r="F76" s="452">
        <f t="shared" si="10"/>
        <v>20.639797500000004</v>
      </c>
      <c r="G76" s="452">
        <v>20.225919999999999</v>
      </c>
      <c r="H76" s="140"/>
    </row>
    <row r="77" spans="2:8" x14ac:dyDescent="0.25">
      <c r="B77" s="149">
        <f t="shared" si="6"/>
        <v>2019</v>
      </c>
      <c r="C77" s="450">
        <v>43586</v>
      </c>
      <c r="D77" s="451" t="e">
        <v>#N/A</v>
      </c>
      <c r="E77" s="143">
        <v>20.480789999999999</v>
      </c>
      <c r="F77" s="452">
        <f t="shared" si="10"/>
        <v>20.639797500000004</v>
      </c>
      <c r="G77" s="452">
        <v>20.480789999999999</v>
      </c>
      <c r="H77" s="140"/>
    </row>
    <row r="78" spans="2:8" x14ac:dyDescent="0.25">
      <c r="B78" s="149">
        <f t="shared" si="6"/>
        <v>2019</v>
      </c>
      <c r="C78" s="450">
        <v>43617</v>
      </c>
      <c r="D78" s="451" t="e">
        <v>#N/A</v>
      </c>
      <c r="E78" s="143">
        <v>20.75384</v>
      </c>
      <c r="F78" s="452">
        <f t="shared" si="10"/>
        <v>20.639797500000004</v>
      </c>
      <c r="G78" s="452">
        <v>20.75384</v>
      </c>
      <c r="H78" s="140"/>
    </row>
    <row r="79" spans="2:8" x14ac:dyDescent="0.25">
      <c r="B79" s="149">
        <f t="shared" si="6"/>
        <v>2019</v>
      </c>
      <c r="C79" s="450">
        <v>43647</v>
      </c>
      <c r="D79" s="451" t="e">
        <v>#N/A</v>
      </c>
      <c r="E79" s="143">
        <v>20.960619999999999</v>
      </c>
      <c r="F79" s="452">
        <f t="shared" si="10"/>
        <v>20.639797500000004</v>
      </c>
      <c r="G79" s="452">
        <v>20.960619999999999</v>
      </c>
      <c r="H79" s="140"/>
    </row>
    <row r="80" spans="2:8" x14ac:dyDescent="0.25">
      <c r="B80" s="149">
        <f t="shared" si="6"/>
        <v>2019</v>
      </c>
      <c r="C80" s="450">
        <v>43678</v>
      </c>
      <c r="D80" s="451" t="e">
        <v>#N/A</v>
      </c>
      <c r="E80" s="143">
        <v>21.019639999999999</v>
      </c>
      <c r="F80" s="452">
        <f t="shared" si="10"/>
        <v>20.639797500000004</v>
      </c>
      <c r="G80" s="452">
        <v>21.019639999999999</v>
      </c>
      <c r="H80" s="140"/>
    </row>
    <row r="81" spans="2:8" x14ac:dyDescent="0.25">
      <c r="B81" s="149">
        <f t="shared" si="6"/>
        <v>2019</v>
      </c>
      <c r="C81" s="450">
        <v>43709</v>
      </c>
      <c r="D81" s="451" t="e">
        <v>#N/A</v>
      </c>
      <c r="E81" s="143">
        <v>20.673069999999999</v>
      </c>
      <c r="F81" s="452">
        <f t="shared" si="10"/>
        <v>20.639797500000004</v>
      </c>
      <c r="G81" s="452">
        <v>20.673069999999999</v>
      </c>
      <c r="H81" s="140"/>
    </row>
    <row r="82" spans="2:8" x14ac:dyDescent="0.25">
      <c r="B82" s="149">
        <f t="shared" si="6"/>
        <v>2019</v>
      </c>
      <c r="C82" s="450">
        <v>43739</v>
      </c>
      <c r="D82" s="451" t="e">
        <v>#N/A</v>
      </c>
      <c r="E82" s="143">
        <v>20.984089999999998</v>
      </c>
      <c r="F82" s="452">
        <f t="shared" si="10"/>
        <v>20.639797500000004</v>
      </c>
      <c r="G82" s="452">
        <v>20.984089999999998</v>
      </c>
      <c r="H82" s="140"/>
    </row>
    <row r="83" spans="2:8" x14ac:dyDescent="0.25">
      <c r="B83" s="149">
        <f t="shared" si="6"/>
        <v>2019</v>
      </c>
      <c r="C83" s="450">
        <v>43770</v>
      </c>
      <c r="D83" s="451" t="e">
        <v>#N/A</v>
      </c>
      <c r="E83" s="143">
        <v>20.618960000000001</v>
      </c>
      <c r="F83" s="452"/>
      <c r="G83" s="452">
        <v>20.618960000000001</v>
      </c>
      <c r="H83" s="140"/>
    </row>
    <row r="84" spans="2:8" x14ac:dyDescent="0.25">
      <c r="B84" s="149">
        <f t="shared" si="6"/>
        <v>2019</v>
      </c>
      <c r="C84" s="450">
        <v>43800</v>
      </c>
      <c r="D84" s="451" t="e">
        <v>#N/A</v>
      </c>
      <c r="E84" s="143">
        <v>21.002890000000001</v>
      </c>
      <c r="F84" s="452"/>
      <c r="G84" s="452">
        <v>21.002890000000001</v>
      </c>
      <c r="H84" s="140"/>
    </row>
    <row r="85" spans="2:8" x14ac:dyDescent="0.25">
      <c r="C85" s="136"/>
      <c r="E85" s="142"/>
      <c r="G85" s="142"/>
      <c r="H85" s="140"/>
    </row>
    <row r="86" spans="2:8" x14ac:dyDescent="0.25">
      <c r="C86" s="136"/>
      <c r="E86" s="142"/>
      <c r="G86" s="142"/>
      <c r="H86" s="140"/>
    </row>
    <row r="87" spans="2:8" x14ac:dyDescent="0.25">
      <c r="C87" s="136"/>
      <c r="E87" s="142"/>
      <c r="G87" s="142"/>
      <c r="H87" s="140"/>
    </row>
    <row r="88" spans="2:8" x14ac:dyDescent="0.25">
      <c r="C88" s="136"/>
      <c r="E88" s="142"/>
      <c r="G88" s="142"/>
      <c r="H88" s="140"/>
    </row>
    <row r="89" spans="2:8" x14ac:dyDescent="0.25">
      <c r="B89" s="5"/>
      <c r="C89" s="5" t="s">
        <v>0</v>
      </c>
      <c r="E89" s="142"/>
      <c r="G89" s="142"/>
      <c r="H89" s="140"/>
    </row>
    <row r="90" spans="2:8" x14ac:dyDescent="0.25">
      <c r="B90">
        <v>2.5</v>
      </c>
      <c r="C90" s="6">
        <v>-0.4</v>
      </c>
      <c r="E90" s="142"/>
      <c r="G90" s="142"/>
      <c r="H90" s="140"/>
    </row>
    <row r="91" spans="2:8" x14ac:dyDescent="0.25">
      <c r="B91">
        <v>2.5</v>
      </c>
      <c r="C91" s="6">
        <v>1.2</v>
      </c>
      <c r="E91" s="142"/>
      <c r="G91" s="142"/>
      <c r="H91" s="140"/>
    </row>
    <row r="92" spans="2:8" x14ac:dyDescent="0.25">
      <c r="C92" s="136"/>
      <c r="E92" s="142"/>
      <c r="G92" s="142"/>
      <c r="H92" s="140"/>
    </row>
    <row r="93" spans="2:8" x14ac:dyDescent="0.25">
      <c r="C93" s="136"/>
      <c r="E93" s="142"/>
      <c r="G93" s="142"/>
      <c r="H93" s="140"/>
    </row>
    <row r="94" spans="2:8" x14ac:dyDescent="0.25">
      <c r="C94" s="136"/>
      <c r="E94" s="142"/>
      <c r="G94" s="142"/>
      <c r="H94" s="140"/>
    </row>
    <row r="95" spans="2:8" x14ac:dyDescent="0.25">
      <c r="C95" s="136"/>
      <c r="E95" s="142"/>
      <c r="G95" s="142"/>
      <c r="H95" s="140"/>
    </row>
    <row r="96" spans="2:8" x14ac:dyDescent="0.25">
      <c r="C96" s="136"/>
      <c r="E96" s="142"/>
      <c r="G96" s="142"/>
      <c r="H96" s="140"/>
    </row>
    <row r="97" spans="3:8" x14ac:dyDescent="0.25">
      <c r="C97" s="136"/>
      <c r="E97" s="142"/>
      <c r="G97" s="142"/>
      <c r="H97" s="140"/>
    </row>
    <row r="98" spans="3:8" x14ac:dyDescent="0.25">
      <c r="C98" s="136"/>
      <c r="E98" s="142"/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  <c r="H107" s="140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  <row r="132" spans="7:7" x14ac:dyDescent="0.25">
      <c r="G132" s="142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19" t="s">
        <v>479</v>
      </c>
      <c r="Q6" s="390" t="s">
        <v>478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17" t="s">
        <v>381</v>
      </c>
      <c r="Q7" s="218" t="s">
        <v>382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6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6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6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6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6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6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6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6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6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3" t="s">
        <v>41</v>
      </c>
      <c r="J26" s="93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41275</v>
      </c>
      <c r="B28" s="12">
        <v>131.268</v>
      </c>
      <c r="C28" s="12">
        <v>234.43600000000001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234.43600000000001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64.188999999999993</v>
      </c>
      <c r="K28" s="12">
        <f t="shared" si="0"/>
        <v>27.212000000000018</v>
      </c>
      <c r="N28" s="14"/>
    </row>
    <row r="29" spans="1:16" x14ac:dyDescent="0.2">
      <c r="A29" s="1">
        <v>41306</v>
      </c>
      <c r="B29" s="12">
        <v>121.96299999999999</v>
      </c>
      <c r="C29" s="12">
        <v>226.762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226.762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63.930000000000007</v>
      </c>
      <c r="K29" s="12">
        <f t="shared" si="0"/>
        <v>29.456999999999994</v>
      </c>
      <c r="N29" s="12"/>
      <c r="P29" s="8"/>
    </row>
    <row r="30" spans="1:16" x14ac:dyDescent="0.2">
      <c r="A30" s="1">
        <v>41334</v>
      </c>
      <c r="B30" s="12">
        <v>118.73699999999999</v>
      </c>
      <c r="C30" s="12">
        <v>224.67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41365</v>
      </c>
      <c r="B31" s="12">
        <v>118.791</v>
      </c>
      <c r="C31" s="12">
        <v>220.768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41395</v>
      </c>
      <c r="B32" s="12">
        <v>122.13200000000001</v>
      </c>
      <c r="C32" s="12">
        <v>221.33199999999999</v>
      </c>
      <c r="E32" s="41">
        <f>MIN($B$32,$B$44,$B$56,$B$68,$B$80)</f>
        <v>121.56399999999999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33.38300000000001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41426</v>
      </c>
      <c r="B33" s="12">
        <v>122.46299999999999</v>
      </c>
      <c r="C33" s="12">
        <v>224.36600000000001</v>
      </c>
      <c r="E33" s="41">
        <f>MIN($B$33,$B$45,$B$57,$B$69,$B$81)</f>
        <v>121.58499999999999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30.475000000000009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41456</v>
      </c>
      <c r="B34" s="12">
        <v>126.02</v>
      </c>
      <c r="C34" s="12">
        <v>222.35599999999999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41487</v>
      </c>
      <c r="B35" s="12">
        <v>129.06</v>
      </c>
      <c r="C35" s="12">
        <v>217.59700000000001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230.411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18.265999999999991</v>
      </c>
      <c r="N35" s="12"/>
    </row>
    <row r="36" spans="1:14" x14ac:dyDescent="0.2">
      <c r="A36" s="1">
        <v>41518</v>
      </c>
      <c r="B36" s="12">
        <v>129.32599999999999</v>
      </c>
      <c r="C36" s="12">
        <v>219.785</v>
      </c>
      <c r="E36" s="41">
        <f>MIN($B$36,$B$48,$B$60,$B$72,$B$84)</f>
        <v>129.32599999999999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227.697</v>
      </c>
      <c r="I36" s="12">
        <f t="shared" si="0"/>
        <v>31.724999999999994</v>
      </c>
      <c r="J36" s="12">
        <f t="shared" si="0"/>
        <v>51.400000000000006</v>
      </c>
      <c r="K36" s="12">
        <f t="shared" si="0"/>
        <v>15.246000000000009</v>
      </c>
      <c r="N36" s="12"/>
    </row>
    <row r="37" spans="1:14" x14ac:dyDescent="0.2">
      <c r="A37" s="1">
        <v>41548</v>
      </c>
      <c r="B37" s="12">
        <v>118.035</v>
      </c>
      <c r="C37" s="12">
        <v>213.977</v>
      </c>
      <c r="E37" s="41">
        <f>MIN($B$37,$B$49,$B$61,$B$73,$B$85)</f>
        <v>118.035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225.59399999999999</v>
      </c>
      <c r="I37" s="12">
        <f t="shared" si="0"/>
        <v>36.680000000000007</v>
      </c>
      <c r="J37" s="12">
        <f t="shared" si="0"/>
        <v>48.957999999999998</v>
      </c>
      <c r="K37" s="12">
        <f t="shared" si="0"/>
        <v>21.920999999999992</v>
      </c>
      <c r="N37" s="12"/>
    </row>
    <row r="38" spans="1:14" x14ac:dyDescent="0.2">
      <c r="A38" s="1">
        <v>41579</v>
      </c>
      <c r="B38" s="12">
        <v>121.11799999999999</v>
      </c>
      <c r="C38" s="12">
        <v>216.84899999999999</v>
      </c>
      <c r="E38" s="41">
        <f>MIN($B$38,$B$50,$B$62,$B$74,$B$86)</f>
        <v>121.11799999999999</v>
      </c>
      <c r="F38" s="41">
        <f>MAX($B$38,$B$50,$B$62,$B$74,$B$86)</f>
        <v>161.27799999999999</v>
      </c>
      <c r="G38" s="41">
        <f>MIN($C$38,$C$50,$C$62,$C$74,$C$86)</f>
        <v>216.84899999999999</v>
      </c>
      <c r="H38" s="41">
        <f>MAX($C$38,$C$50,$C$62,$C$74,$C$86)</f>
        <v>233.84200000000001</v>
      </c>
      <c r="I38" s="12">
        <f t="shared" si="0"/>
        <v>40.159999999999997</v>
      </c>
      <c r="J38" s="12">
        <f t="shared" si="0"/>
        <v>55.570999999999998</v>
      </c>
      <c r="K38" s="12">
        <f t="shared" si="0"/>
        <v>16.993000000000023</v>
      </c>
      <c r="N38" s="12"/>
    </row>
    <row r="39" spans="1:14" x14ac:dyDescent="0.2">
      <c r="A39" s="1">
        <v>41609</v>
      </c>
      <c r="B39" s="12">
        <v>127.54300000000001</v>
      </c>
      <c r="C39" s="12">
        <v>228.03399999999999</v>
      </c>
      <c r="E39" s="41">
        <f>MIN($B$39,$B$51,$B$63,$B$75,$B$87)</f>
        <v>127.54300000000001</v>
      </c>
      <c r="F39" s="41">
        <f>MAX($B$39,$B$51,$B$63,$B$75,$B$87)</f>
        <v>166.095</v>
      </c>
      <c r="G39" s="41">
        <f>MIN($C$39,$C$51,$C$63,$C$75,$C$87)</f>
        <v>228.03399999999999</v>
      </c>
      <c r="H39" s="41">
        <f>MAX($C$39,$C$51,$C$63,$C$75,$C$87)</f>
        <v>240.36799999999999</v>
      </c>
      <c r="I39" s="12">
        <f t="shared" si="0"/>
        <v>38.551999999999992</v>
      </c>
      <c r="J39" s="12">
        <f t="shared" si="0"/>
        <v>61.938999999999993</v>
      </c>
      <c r="K39" s="12">
        <f t="shared" si="0"/>
        <v>12.334000000000003</v>
      </c>
      <c r="N39" s="12"/>
    </row>
    <row r="40" spans="1:14" x14ac:dyDescent="0.2">
      <c r="A40" s="1">
        <v>41640</v>
      </c>
      <c r="B40" s="12">
        <v>114.66800000000001</v>
      </c>
      <c r="C40" s="12">
        <v>235.85499999999999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234.43600000000001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64.188999999999993</v>
      </c>
      <c r="K40" s="12">
        <f t="shared" si="0"/>
        <v>27.212000000000018</v>
      </c>
      <c r="N40" s="12"/>
    </row>
    <row r="41" spans="1:14" x14ac:dyDescent="0.2">
      <c r="A41" s="1">
        <v>41671</v>
      </c>
      <c r="B41" s="12">
        <v>113.10299999999999</v>
      </c>
      <c r="C41" s="12">
        <v>229.499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226.762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63.930000000000007</v>
      </c>
      <c r="K41" s="12">
        <f t="shared" si="0"/>
        <v>29.456999999999994</v>
      </c>
      <c r="N41" s="12"/>
    </row>
    <row r="42" spans="1:14" x14ac:dyDescent="0.2">
      <c r="A42" s="1">
        <v>41699</v>
      </c>
      <c r="B42" s="12">
        <v>115.227</v>
      </c>
      <c r="C42" s="12">
        <v>221.61199999999999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41730</v>
      </c>
      <c r="B43" s="12">
        <v>116.69199999999999</v>
      </c>
      <c r="C43" s="12">
        <v>216.76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41760</v>
      </c>
      <c r="B44" s="12">
        <v>121.56399999999999</v>
      </c>
      <c r="C44" s="12">
        <v>218.15199999999999</v>
      </c>
      <c r="E44" s="41">
        <f>MIN($B$32,$B$44,$B$56,$B$68,$B$80)</f>
        <v>121.56399999999999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33.38300000000001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41791</v>
      </c>
      <c r="B45" s="12">
        <v>121.58499999999999</v>
      </c>
      <c r="C45" s="12">
        <v>219.25200000000001</v>
      </c>
      <c r="E45" s="41">
        <f>MIN($B$33,$B$45,$B$57,$B$69,$B$81)</f>
        <v>121.58499999999999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30.475000000000009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41821</v>
      </c>
      <c r="B46" s="12">
        <v>125.45699999999999</v>
      </c>
      <c r="C46" s="12">
        <v>217.56100000000001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41852</v>
      </c>
      <c r="B47" s="12">
        <v>128.31299999999999</v>
      </c>
      <c r="C47" s="12">
        <v>212.14500000000001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230.411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18.265999999999991</v>
      </c>
      <c r="N47" s="12"/>
    </row>
    <row r="48" spans="1:14" x14ac:dyDescent="0.2">
      <c r="A48" s="1">
        <v>41883</v>
      </c>
      <c r="B48" s="12">
        <v>131.43600000000001</v>
      </c>
      <c r="C48" s="12">
        <v>212.45099999999999</v>
      </c>
      <c r="E48" s="41">
        <f>MIN($B$36,$B$48,$B$60,$B$72,$B$84)</f>
        <v>129.32599999999999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227.697</v>
      </c>
      <c r="I48" s="12">
        <f t="shared" si="0"/>
        <v>31.724999999999994</v>
      </c>
      <c r="J48" s="12">
        <f t="shared" si="0"/>
        <v>51.400000000000006</v>
      </c>
      <c r="K48" s="12">
        <f t="shared" si="0"/>
        <v>15.246000000000009</v>
      </c>
      <c r="N48" s="12"/>
    </row>
    <row r="49" spans="1:14" x14ac:dyDescent="0.2">
      <c r="A49" s="1">
        <v>41913</v>
      </c>
      <c r="B49" s="12">
        <v>120.372</v>
      </c>
      <c r="C49" s="12">
        <v>203.673</v>
      </c>
      <c r="E49" s="41">
        <f>MIN($B$37,$B$49,$B$61,$B$73,$B$85)</f>
        <v>118.035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225.59399999999999</v>
      </c>
      <c r="I49" s="12">
        <f t="shared" si="0"/>
        <v>36.680000000000007</v>
      </c>
      <c r="J49" s="12">
        <f t="shared" si="0"/>
        <v>48.957999999999998</v>
      </c>
      <c r="K49" s="12">
        <f t="shared" si="0"/>
        <v>21.920999999999992</v>
      </c>
      <c r="N49" s="12"/>
    </row>
    <row r="50" spans="1:14" x14ac:dyDescent="0.2">
      <c r="A50" s="1">
        <v>41944</v>
      </c>
      <c r="B50" s="12">
        <v>126.215</v>
      </c>
      <c r="C50" s="12">
        <v>219.55500000000001</v>
      </c>
      <c r="E50" s="41">
        <f>MIN($B$38,$B$50,$B$62,$B$74,$B$86)</f>
        <v>121.11799999999999</v>
      </c>
      <c r="F50" s="41">
        <f>MAX($B$38,$B$50,$B$62,$B$74,$B$86)</f>
        <v>161.27799999999999</v>
      </c>
      <c r="G50" s="41">
        <f>MIN($C$38,$C$50,$C$62,$C$74,$C$86)</f>
        <v>216.84899999999999</v>
      </c>
      <c r="H50" s="41">
        <f>MAX($C$38,$C$50,$C$62,$C$74,$C$86)</f>
        <v>233.84200000000001</v>
      </c>
      <c r="I50" s="12">
        <f t="shared" si="0"/>
        <v>40.159999999999997</v>
      </c>
      <c r="J50" s="12">
        <f t="shared" si="0"/>
        <v>55.570999999999998</v>
      </c>
      <c r="K50" s="12">
        <f t="shared" si="0"/>
        <v>16.993000000000023</v>
      </c>
      <c r="N50" s="12"/>
    </row>
    <row r="51" spans="1:14" x14ac:dyDescent="0.2">
      <c r="A51" s="1">
        <v>41974</v>
      </c>
      <c r="B51" s="12">
        <v>136.286</v>
      </c>
      <c r="C51" s="12">
        <v>240.36799999999999</v>
      </c>
      <c r="E51" s="41">
        <f>MIN($B$39,$B$51,$B$63,$B$75,$B$87)</f>
        <v>127.54300000000001</v>
      </c>
      <c r="F51" s="41">
        <f>MAX($B$39,$B$51,$B$63,$B$75,$B$87)</f>
        <v>166.095</v>
      </c>
      <c r="G51" s="41">
        <f>MIN($C$39,$C$51,$C$63,$C$75,$C$87)</f>
        <v>228.03399999999999</v>
      </c>
      <c r="H51" s="41">
        <f>MAX($C$39,$C$51,$C$63,$C$75,$C$87)</f>
        <v>240.36799999999999</v>
      </c>
      <c r="I51" s="12">
        <f t="shared" si="0"/>
        <v>38.551999999999992</v>
      </c>
      <c r="J51" s="12">
        <f t="shared" si="0"/>
        <v>61.938999999999993</v>
      </c>
      <c r="K51" s="12">
        <f t="shared" si="0"/>
        <v>12.334000000000003</v>
      </c>
      <c r="N51" s="12"/>
    </row>
    <row r="52" spans="1:14" x14ac:dyDescent="0.2">
      <c r="A52" s="1">
        <v>42005</v>
      </c>
      <c r="B52" s="12">
        <v>132.608</v>
      </c>
      <c r="C52" s="12">
        <v>243.977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234.43600000000001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64.188999999999993</v>
      </c>
      <c r="K52" s="12">
        <f t="shared" si="0"/>
        <v>27.212000000000018</v>
      </c>
      <c r="N52" s="12"/>
    </row>
    <row r="53" spans="1:14" x14ac:dyDescent="0.2">
      <c r="A53" s="1">
        <v>42036</v>
      </c>
      <c r="B53" s="12">
        <v>123.608</v>
      </c>
      <c r="C53" s="12">
        <v>241.34800000000001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226.762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63.930000000000007</v>
      </c>
      <c r="K53" s="12">
        <f t="shared" si="0"/>
        <v>29.456999999999994</v>
      </c>
      <c r="N53" s="12"/>
    </row>
    <row r="54" spans="1:14" x14ac:dyDescent="0.2">
      <c r="A54" s="1">
        <v>42064</v>
      </c>
      <c r="B54" s="12">
        <v>128.69200000000001</v>
      </c>
      <c r="C54" s="12">
        <v>232.93100000000001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42095</v>
      </c>
      <c r="B55" s="12">
        <v>129.77600000000001</v>
      </c>
      <c r="C55" s="12">
        <v>228.58099999999999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42125</v>
      </c>
      <c r="B56" s="12">
        <v>135.40199999999999</v>
      </c>
      <c r="C56" s="12">
        <v>222.584</v>
      </c>
      <c r="E56" s="41">
        <f>MIN($B$32,$B$44,$B$56,$B$68,$B$80)</f>
        <v>121.56399999999999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33.38300000000001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42156</v>
      </c>
      <c r="B57" s="12">
        <v>139.636</v>
      </c>
      <c r="C57" s="12">
        <v>221.09899999999999</v>
      </c>
      <c r="E57" s="41">
        <f>MIN($B$33,$B$45,$B$57,$B$69,$B$81)</f>
        <v>121.58499999999999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30.475000000000009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42186</v>
      </c>
      <c r="B58" s="12">
        <v>142.053</v>
      </c>
      <c r="C58" s="12">
        <v>217.71899999999999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42217</v>
      </c>
      <c r="B59" s="12">
        <v>152.529</v>
      </c>
      <c r="C59" s="12">
        <v>218.255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230.411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18.265999999999991</v>
      </c>
      <c r="N59" s="12"/>
    </row>
    <row r="60" spans="1:14" x14ac:dyDescent="0.2">
      <c r="A60" s="1">
        <v>42248</v>
      </c>
      <c r="B60" s="12">
        <v>149.40299999999999</v>
      </c>
      <c r="C60" s="12">
        <v>225.21600000000001</v>
      </c>
      <c r="E60" s="41">
        <f>MIN($B$36,$B$48,$B$60,$B$72,$B$84)</f>
        <v>129.32599999999999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227.697</v>
      </c>
      <c r="I60" s="12">
        <f t="shared" ref="I60:K91" si="1">F60-E60</f>
        <v>31.724999999999994</v>
      </c>
      <c r="J60" s="12">
        <f t="shared" si="1"/>
        <v>51.400000000000006</v>
      </c>
      <c r="K60" s="12">
        <f t="shared" si="1"/>
        <v>15.246000000000009</v>
      </c>
      <c r="N60" s="12"/>
    </row>
    <row r="61" spans="1:14" x14ac:dyDescent="0.2">
      <c r="A61" s="1">
        <v>42278</v>
      </c>
      <c r="B61" s="12">
        <v>143.625</v>
      </c>
      <c r="C61" s="12">
        <v>217.35599999999999</v>
      </c>
      <c r="E61" s="41">
        <f>MIN($B$37,$B$49,$B$61,$B$73,$B$85)</f>
        <v>118.035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225.59399999999999</v>
      </c>
      <c r="I61" s="12">
        <f t="shared" si="1"/>
        <v>36.680000000000007</v>
      </c>
      <c r="J61" s="12">
        <f t="shared" si="1"/>
        <v>48.957999999999998</v>
      </c>
      <c r="K61" s="12">
        <f t="shared" si="1"/>
        <v>21.920999999999992</v>
      </c>
      <c r="N61" s="12"/>
    </row>
    <row r="62" spans="1:14" x14ac:dyDescent="0.2">
      <c r="A62" s="1">
        <v>42309</v>
      </c>
      <c r="B62" s="12">
        <v>157.21</v>
      </c>
      <c r="C62" s="12">
        <v>222.93700000000001</v>
      </c>
      <c r="E62" s="41">
        <f>MIN($B$38,$B$50,$B$62,$B$74,$B$86)</f>
        <v>121.11799999999999</v>
      </c>
      <c r="F62" s="41">
        <f>MAX($B$38,$B$50,$B$62,$B$74,$B$86)</f>
        <v>161.27799999999999</v>
      </c>
      <c r="G62" s="41">
        <f>MIN($C$38,$C$50,$C$62,$C$74,$C$86)</f>
        <v>216.84899999999999</v>
      </c>
      <c r="H62" s="41">
        <f>MAX($C$38,$C$50,$C$62,$C$74,$C$86)</f>
        <v>233.84200000000001</v>
      </c>
      <c r="I62" s="12">
        <f t="shared" si="1"/>
        <v>40.159999999999997</v>
      </c>
      <c r="J62" s="12">
        <f t="shared" si="1"/>
        <v>55.570999999999998</v>
      </c>
      <c r="K62" s="12">
        <f t="shared" si="1"/>
        <v>16.993000000000023</v>
      </c>
      <c r="N62" s="12"/>
    </row>
    <row r="63" spans="1:14" x14ac:dyDescent="0.2">
      <c r="A63" s="1">
        <v>42339</v>
      </c>
      <c r="B63" s="12">
        <v>161.32599999999999</v>
      </c>
      <c r="C63" s="12">
        <v>235.465</v>
      </c>
      <c r="E63" s="41">
        <f>MIN($B$39,$B$51,$B$63,$B$75,$B$87)</f>
        <v>127.54300000000001</v>
      </c>
      <c r="F63" s="41">
        <f>MAX($B$39,$B$51,$B$63,$B$75,$B$87)</f>
        <v>166.095</v>
      </c>
      <c r="G63" s="41">
        <f>MIN($C$39,$C$51,$C$63,$C$75,$C$87)</f>
        <v>228.03399999999999</v>
      </c>
      <c r="H63" s="41">
        <f>MAX($C$39,$C$51,$C$63,$C$75,$C$87)</f>
        <v>240.36799999999999</v>
      </c>
      <c r="I63" s="12">
        <f t="shared" si="1"/>
        <v>38.551999999999992</v>
      </c>
      <c r="J63" s="12">
        <f t="shared" si="1"/>
        <v>61.938999999999993</v>
      </c>
      <c r="K63" s="12">
        <f t="shared" si="1"/>
        <v>12.334000000000003</v>
      </c>
      <c r="N63" s="12"/>
    </row>
    <row r="64" spans="1:14" x14ac:dyDescent="0.2">
      <c r="A64" s="1">
        <v>42370</v>
      </c>
      <c r="B64" s="12">
        <v>160.595</v>
      </c>
      <c r="C64" s="12">
        <v>261.64800000000002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234.43600000000001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64.188999999999993</v>
      </c>
      <c r="K64" s="12">
        <f t="shared" si="1"/>
        <v>27.212000000000018</v>
      </c>
      <c r="N64" s="12"/>
    </row>
    <row r="65" spans="1:14" x14ac:dyDescent="0.2">
      <c r="A65" s="1">
        <v>42401</v>
      </c>
      <c r="B65" s="12">
        <v>162.49600000000001</v>
      </c>
      <c r="C65" s="12">
        <v>256.21899999999999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226.762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63.930000000000007</v>
      </c>
      <c r="K65" s="12">
        <f t="shared" si="1"/>
        <v>29.456999999999994</v>
      </c>
      <c r="N65" s="12"/>
    </row>
    <row r="66" spans="1:14" x14ac:dyDescent="0.2">
      <c r="A66" s="1">
        <v>42430</v>
      </c>
      <c r="B66" s="12">
        <v>160.07300000000001</v>
      </c>
      <c r="C66" s="12">
        <v>243.71600000000001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42461</v>
      </c>
      <c r="B67" s="12">
        <v>154.74100000000001</v>
      </c>
      <c r="C67" s="12">
        <v>243.47900000000001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42491</v>
      </c>
      <c r="B68" s="12">
        <v>154.947</v>
      </c>
      <c r="C68" s="12">
        <v>243.40899999999999</v>
      </c>
      <c r="E68" s="41">
        <f>MIN($B$32,$B$44,$B$56,$B$68,$B$80)</f>
        <v>121.56399999999999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33.38300000000001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42522</v>
      </c>
      <c r="B69" s="12">
        <v>149.767</v>
      </c>
      <c r="C69" s="12">
        <v>242.66200000000001</v>
      </c>
      <c r="E69" s="41">
        <f>MIN($B$33,$B$45,$B$57,$B$69,$B$81)</f>
        <v>121.58499999999999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30.475000000000009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42552</v>
      </c>
      <c r="B70" s="12">
        <v>156.50700000000001</v>
      </c>
      <c r="C70" s="12">
        <v>240.93199999999999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42583</v>
      </c>
      <c r="B71" s="12">
        <v>160.33799999999999</v>
      </c>
      <c r="C71" s="12">
        <v>230.411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230.411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18.265999999999991</v>
      </c>
      <c r="N71" s="12"/>
    </row>
    <row r="72" spans="1:14" x14ac:dyDescent="0.2">
      <c r="A72" s="1">
        <v>42614</v>
      </c>
      <c r="B72" s="12">
        <v>161.05099999999999</v>
      </c>
      <c r="C72" s="12">
        <v>227.697</v>
      </c>
      <c r="E72" s="41">
        <f>MIN($B$36,$B$48,$B$60,$B$72,$B$84)</f>
        <v>129.32599999999999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227.697</v>
      </c>
      <c r="I72" s="12">
        <f t="shared" si="1"/>
        <v>31.724999999999994</v>
      </c>
      <c r="J72" s="12">
        <f t="shared" si="1"/>
        <v>51.400000000000006</v>
      </c>
      <c r="K72" s="12">
        <f t="shared" si="1"/>
        <v>15.246000000000009</v>
      </c>
      <c r="N72" s="12"/>
    </row>
    <row r="73" spans="1:14" x14ac:dyDescent="0.2">
      <c r="A73" s="1">
        <v>42644</v>
      </c>
      <c r="B73" s="12">
        <v>154.715</v>
      </c>
      <c r="C73" s="12">
        <v>225.59399999999999</v>
      </c>
      <c r="E73" s="41">
        <f>MIN($B$37,$B$49,$B$61,$B$73,$B$85)</f>
        <v>118.035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225.59399999999999</v>
      </c>
      <c r="I73" s="12">
        <f t="shared" si="1"/>
        <v>36.680000000000007</v>
      </c>
      <c r="J73" s="12">
        <f t="shared" si="1"/>
        <v>48.957999999999998</v>
      </c>
      <c r="K73" s="12">
        <f t="shared" si="1"/>
        <v>21.920999999999992</v>
      </c>
      <c r="N73" s="12"/>
    </row>
    <row r="74" spans="1:14" x14ac:dyDescent="0.2">
      <c r="A74" s="1">
        <v>42675</v>
      </c>
      <c r="B74" s="12">
        <v>161.27799999999999</v>
      </c>
      <c r="C74" s="12">
        <v>233.84200000000001</v>
      </c>
      <c r="E74" s="41">
        <f>MIN($B$38,$B$50,$B$62,$B$74,$B$86)</f>
        <v>121.11799999999999</v>
      </c>
      <c r="F74" s="41">
        <f>MAX($B$38,$B$50,$B$62,$B$74,$B$86)</f>
        <v>161.27799999999999</v>
      </c>
      <c r="G74" s="41">
        <f>MIN($C$38,$C$50,$C$62,$C$74,$C$86)</f>
        <v>216.84899999999999</v>
      </c>
      <c r="H74" s="41">
        <f>MAX($C$38,$C$50,$C$62,$C$74,$C$86)</f>
        <v>233.84200000000001</v>
      </c>
      <c r="I74" s="12">
        <f t="shared" si="1"/>
        <v>40.159999999999997</v>
      </c>
      <c r="J74" s="12">
        <f t="shared" si="1"/>
        <v>55.570999999999998</v>
      </c>
      <c r="K74" s="12">
        <f t="shared" si="1"/>
        <v>16.993000000000023</v>
      </c>
      <c r="N74" s="12"/>
    </row>
    <row r="75" spans="1:14" x14ac:dyDescent="0.2">
      <c r="A75" s="1">
        <v>42705</v>
      </c>
      <c r="B75" s="12">
        <v>166.095</v>
      </c>
      <c r="C75" s="12">
        <v>238.58699999999999</v>
      </c>
      <c r="E75" s="41">
        <f>MIN($B$39,$B$51,$B$63,$B$75,$B$87)</f>
        <v>127.54300000000001</v>
      </c>
      <c r="F75" s="41">
        <f>MAX($B$39,$B$51,$B$63,$B$75,$B$87)</f>
        <v>166.095</v>
      </c>
      <c r="G75" s="41">
        <f>MIN($C$39,$C$51,$C$63,$C$75,$C$87)</f>
        <v>228.03399999999999</v>
      </c>
      <c r="H75" s="41">
        <f>MAX($C$39,$C$51,$C$63,$C$75,$C$87)</f>
        <v>240.36799999999999</v>
      </c>
      <c r="I75" s="12">
        <f t="shared" si="1"/>
        <v>38.551999999999992</v>
      </c>
      <c r="J75" s="12">
        <f t="shared" si="1"/>
        <v>61.938999999999993</v>
      </c>
      <c r="K75" s="12">
        <f t="shared" si="1"/>
        <v>12.334000000000003</v>
      </c>
      <c r="N75" s="12"/>
    </row>
    <row r="76" spans="1:14" x14ac:dyDescent="0.2">
      <c r="A76" s="1">
        <v>42736</v>
      </c>
      <c r="B76" s="12">
        <v>170.24700000000001</v>
      </c>
      <c r="C76" s="12">
        <v>261.10899999999998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234.43600000000001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64.188999999999993</v>
      </c>
      <c r="K76" s="12">
        <f t="shared" si="1"/>
        <v>27.212000000000018</v>
      </c>
      <c r="N76" s="12"/>
    </row>
    <row r="77" spans="1:14" x14ac:dyDescent="0.2">
      <c r="A77" s="1">
        <v>42767</v>
      </c>
      <c r="B77" s="12">
        <v>162.83199999999999</v>
      </c>
      <c r="C77" s="12">
        <v>253.63499999999999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226.762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63.930000000000007</v>
      </c>
      <c r="K77" s="12">
        <f t="shared" si="1"/>
        <v>29.456999999999994</v>
      </c>
      <c r="N77" s="12"/>
    </row>
    <row r="78" spans="1:14" x14ac:dyDescent="0.2">
      <c r="A78" s="1">
        <v>42795</v>
      </c>
      <c r="B78" s="12">
        <v>152.029</v>
      </c>
      <c r="C78" s="12">
        <v>239.55799999999999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42826</v>
      </c>
      <c r="B79" s="12">
        <v>154.95699999999999</v>
      </c>
      <c r="C79" s="12">
        <v>243.511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42856</v>
      </c>
      <c r="B80" s="12">
        <v>154.24700000000001</v>
      </c>
      <c r="C80" s="12">
        <v>242.48400000000001</v>
      </c>
      <c r="E80" s="41">
        <f>MIN($B$32,$B$44,$B$56,$B$68,$B$80)</f>
        <v>121.56399999999999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33.38300000000001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42887</v>
      </c>
      <c r="B81" s="12">
        <v>152.06</v>
      </c>
      <c r="C81" s="12">
        <v>238.417</v>
      </c>
      <c r="E81" s="41">
        <f>MIN($B$33,$B$45,$B$57,$B$69,$B$81)</f>
        <v>121.58499999999999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30.475000000000009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42917</v>
      </c>
      <c r="B82" s="12">
        <v>151.494</v>
      </c>
      <c r="C82" s="12">
        <v>232.85900000000001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42948</v>
      </c>
      <c r="B83" s="12">
        <v>147.80600000000001</v>
      </c>
      <c r="C83" s="12">
        <v>226.78800000000001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230.411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18.265999999999991</v>
      </c>
      <c r="N83" s="12"/>
    </row>
    <row r="84" spans="1:14" x14ac:dyDescent="0.2">
      <c r="A84" s="1">
        <v>42979</v>
      </c>
      <c r="B84" s="12">
        <v>137.33099999999999</v>
      </c>
      <c r="C84" s="12">
        <v>223.20400000000001</v>
      </c>
      <c r="E84" s="41">
        <f>MIN($B$36,$B$48,$B$60,$B$72,$B$84)</f>
        <v>129.32599999999999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227.697</v>
      </c>
      <c r="I84" s="12">
        <f t="shared" si="1"/>
        <v>31.724999999999994</v>
      </c>
      <c r="J84" s="12">
        <f t="shared" si="1"/>
        <v>51.400000000000006</v>
      </c>
      <c r="K84" s="12">
        <f t="shared" si="1"/>
        <v>15.246000000000009</v>
      </c>
      <c r="N84" s="12"/>
    </row>
    <row r="85" spans="1:14" x14ac:dyDescent="0.2">
      <c r="A85" s="1">
        <v>43009</v>
      </c>
      <c r="B85" s="12">
        <v>130.053</v>
      </c>
      <c r="C85" s="12">
        <v>215.89599999999999</v>
      </c>
      <c r="E85" s="41">
        <f>MIN($B$37,$B$49,$B$61,$B$73,$B$85)</f>
        <v>118.035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225.59399999999999</v>
      </c>
      <c r="I85" s="12">
        <f t="shared" si="1"/>
        <v>36.680000000000007</v>
      </c>
      <c r="J85" s="12">
        <f t="shared" si="1"/>
        <v>48.957999999999998</v>
      </c>
      <c r="K85" s="12">
        <f t="shared" si="1"/>
        <v>21.920999999999992</v>
      </c>
      <c r="N85" s="12"/>
    </row>
    <row r="86" spans="1:14" x14ac:dyDescent="0.2">
      <c r="A86" s="1">
        <v>43040</v>
      </c>
      <c r="B86" s="12">
        <v>133.387</v>
      </c>
      <c r="C86" s="12">
        <v>224.91800000000001</v>
      </c>
      <c r="E86" s="41">
        <f>MIN($B$38,$B$50,$B$62,$B$74,$B$86)</f>
        <v>121.11799999999999</v>
      </c>
      <c r="F86" s="41">
        <f>MAX($B$38,$B$50,$B$62,$B$74,$B$86)</f>
        <v>161.27799999999999</v>
      </c>
      <c r="G86" s="41">
        <f>MIN($C$38,$C$50,$C$62,$C$74,$C$86)</f>
        <v>216.84899999999999</v>
      </c>
      <c r="H86" s="41">
        <f>MAX($C$38,$C$50,$C$62,$C$74,$C$86)</f>
        <v>233.84200000000001</v>
      </c>
      <c r="I86" s="12">
        <f t="shared" si="1"/>
        <v>40.159999999999997</v>
      </c>
      <c r="J86" s="12">
        <f t="shared" si="1"/>
        <v>55.570999999999998</v>
      </c>
      <c r="K86" s="12">
        <f t="shared" si="1"/>
        <v>16.993000000000023</v>
      </c>
      <c r="N86" s="12"/>
    </row>
    <row r="87" spans="1:14" x14ac:dyDescent="0.2">
      <c r="A87" s="1">
        <v>43070</v>
      </c>
      <c r="B87" s="12">
        <v>145.63800000000001</v>
      </c>
      <c r="C87" s="12">
        <v>236.816</v>
      </c>
      <c r="E87" s="41">
        <f>MIN($B$39,$B$51,$B$63,$B$75,$B$87)</f>
        <v>127.54300000000001</v>
      </c>
      <c r="F87" s="41">
        <f>MAX($B$39,$B$51,$B$63,$B$75,$B$87)</f>
        <v>166.095</v>
      </c>
      <c r="G87" s="41">
        <f>MIN($C$39,$C$51,$C$63,$C$75,$C$87)</f>
        <v>228.03399999999999</v>
      </c>
      <c r="H87" s="41">
        <f>MAX($C$39,$C$51,$C$63,$C$75,$C$87)</f>
        <v>240.36799999999999</v>
      </c>
      <c r="I87" s="12">
        <f t="shared" si="1"/>
        <v>38.551999999999992</v>
      </c>
      <c r="J87" s="12">
        <f t="shared" si="1"/>
        <v>61.938999999999993</v>
      </c>
      <c r="K87" s="12">
        <f t="shared" si="1"/>
        <v>12.334000000000003</v>
      </c>
      <c r="N87" s="12"/>
    </row>
    <row r="88" spans="1:14" x14ac:dyDescent="0.2">
      <c r="A88" s="1">
        <v>43101</v>
      </c>
      <c r="B88" s="12">
        <v>141.12899999999999</v>
      </c>
      <c r="C88" s="12">
        <v>247.94800000000001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234.43600000000001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64.188999999999993</v>
      </c>
      <c r="K88" s="12">
        <f t="shared" si="1"/>
        <v>27.212000000000018</v>
      </c>
      <c r="N88" s="12"/>
    </row>
    <row r="89" spans="1:14" x14ac:dyDescent="0.2">
      <c r="A89" s="1">
        <v>43132</v>
      </c>
      <c r="B89" s="12">
        <v>138.578</v>
      </c>
      <c r="C89" s="12">
        <v>252.56700000000001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226.762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63.930000000000007</v>
      </c>
      <c r="K89" s="12">
        <f t="shared" si="1"/>
        <v>29.456999999999994</v>
      </c>
      <c r="N89" s="12"/>
    </row>
    <row r="90" spans="1:14" x14ac:dyDescent="0.2">
      <c r="A90" s="1">
        <v>43160</v>
      </c>
      <c r="B90" s="12">
        <v>130.39099999999999</v>
      </c>
      <c r="C90" s="12">
        <v>239.62899999999999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43191</v>
      </c>
      <c r="B91" s="12">
        <v>120.59099999999999</v>
      </c>
      <c r="C91" s="12">
        <v>239.864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43221</v>
      </c>
      <c r="B92" s="12">
        <v>115.199</v>
      </c>
      <c r="C92" s="12">
        <v>242.17400000000001</v>
      </c>
      <c r="E92" s="41">
        <f>MIN($B$32,$B$44,$B$56,$B$68,$B$80)</f>
        <v>121.56399999999999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33.38300000000001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43252</v>
      </c>
      <c r="B93" s="12">
        <v>120.379</v>
      </c>
      <c r="C93" s="12">
        <v>240.31200000000001</v>
      </c>
      <c r="E93" s="41">
        <f>MIN($B$33,$B$45,$B$57,$B$69,$B$81)</f>
        <v>121.58499999999999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30.475000000000009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43282</v>
      </c>
      <c r="B94" s="12">
        <v>127.081</v>
      </c>
      <c r="C94" s="12">
        <v>233.91300000000001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43313</v>
      </c>
      <c r="B95" s="12">
        <v>134.00057143000001</v>
      </c>
      <c r="C95" s="12">
        <v>234.79771428999999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230.411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18.265999999999991</v>
      </c>
      <c r="N95" s="12"/>
    </row>
    <row r="96" spans="1:14" x14ac:dyDescent="0.2">
      <c r="A96" s="1">
        <v>43344</v>
      </c>
      <c r="B96" s="12">
        <v>135.95500554</v>
      </c>
      <c r="C96" s="12">
        <v>234.95229377000001</v>
      </c>
      <c r="E96" s="41">
        <f>MIN($B$36,$B$48,$B$60,$B$72,$B$84)</f>
        <v>129.32599999999999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227.697</v>
      </c>
      <c r="I96" s="12">
        <f t="shared" si="2"/>
        <v>31.724999999999994</v>
      </c>
      <c r="J96" s="12">
        <f t="shared" si="2"/>
        <v>51.400000000000006</v>
      </c>
      <c r="K96" s="12">
        <f t="shared" si="2"/>
        <v>15.246000000000009</v>
      </c>
      <c r="N96" s="12"/>
    </row>
    <row r="97" spans="1:14" x14ac:dyDescent="0.2">
      <c r="A97" s="1">
        <v>43374</v>
      </c>
      <c r="B97" s="12">
        <v>128.5539</v>
      </c>
      <c r="C97" s="12">
        <v>226.0591</v>
      </c>
      <c r="E97" s="41">
        <f>MIN($B$37,$B$49,$B$61,$B$73,$B$85)</f>
        <v>118.035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225.59399999999999</v>
      </c>
      <c r="I97" s="12">
        <f t="shared" si="2"/>
        <v>36.680000000000007</v>
      </c>
      <c r="J97" s="12">
        <f t="shared" si="2"/>
        <v>48.957999999999998</v>
      </c>
      <c r="K97" s="12">
        <f t="shared" si="2"/>
        <v>21.920999999999992</v>
      </c>
      <c r="N97" s="12"/>
    </row>
    <row r="98" spans="1:14" x14ac:dyDescent="0.2">
      <c r="A98" s="1">
        <v>43405</v>
      </c>
      <c r="B98" s="12">
        <v>132.8467</v>
      </c>
      <c r="C98" s="12">
        <v>228.601</v>
      </c>
      <c r="E98" s="41">
        <f>MIN($B$38,$B$50,$B$62,$B$74,$B$86)</f>
        <v>121.11799999999999</v>
      </c>
      <c r="F98" s="41">
        <f>MAX($B$38,$B$50,$B$62,$B$74,$B$86)</f>
        <v>161.27799999999999</v>
      </c>
      <c r="G98" s="41">
        <f>MIN($C$38,$C$50,$C$62,$C$74,$C$86)</f>
        <v>216.84899999999999</v>
      </c>
      <c r="H98" s="41">
        <f>MAX($C$38,$C$50,$C$62,$C$74,$C$86)</f>
        <v>233.84200000000001</v>
      </c>
      <c r="I98" s="12">
        <f t="shared" si="2"/>
        <v>40.159999999999997</v>
      </c>
      <c r="J98" s="12">
        <f t="shared" si="2"/>
        <v>55.570999999999998</v>
      </c>
      <c r="K98" s="12">
        <f t="shared" si="2"/>
        <v>16.993000000000023</v>
      </c>
      <c r="N98" s="12"/>
    </row>
    <row r="99" spans="1:14" x14ac:dyDescent="0.2">
      <c r="A99" s="90">
        <v>43435</v>
      </c>
      <c r="B99" s="12">
        <v>139.3391</v>
      </c>
      <c r="C99" s="12">
        <v>240.5266</v>
      </c>
      <c r="E99" s="41">
        <f>MIN($B$39,$B$51,$B$63,$B$75,$B$87)</f>
        <v>127.54300000000001</v>
      </c>
      <c r="F99" s="41">
        <f>MAX($B$39,$B$51,$B$63,$B$75,$B$87)</f>
        <v>166.095</v>
      </c>
      <c r="G99" s="41">
        <f>MIN($C$39,$C$51,$C$63,$C$75,$C$87)</f>
        <v>228.03399999999999</v>
      </c>
      <c r="H99" s="41">
        <f>MAX($C$39,$C$51,$C$63,$C$75,$C$87)</f>
        <v>240.36799999999999</v>
      </c>
      <c r="I99" s="12">
        <f t="shared" si="2"/>
        <v>38.551999999999992</v>
      </c>
      <c r="J99" s="12">
        <f t="shared" si="2"/>
        <v>61.938999999999993</v>
      </c>
      <c r="K99" s="12">
        <f t="shared" si="2"/>
        <v>12.334000000000003</v>
      </c>
      <c r="N99" s="12"/>
    </row>
    <row r="100" spans="1:14" x14ac:dyDescent="0.2">
      <c r="A100" s="90">
        <v>43466</v>
      </c>
      <c r="B100" s="12">
        <v>137.46209999999999</v>
      </c>
      <c r="C100" s="12">
        <v>250.96010000000001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234.43600000000001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64.188999999999993</v>
      </c>
      <c r="K100" s="12">
        <f t="shared" si="2"/>
        <v>27.212000000000018</v>
      </c>
      <c r="N100" s="12"/>
    </row>
    <row r="101" spans="1:14" x14ac:dyDescent="0.2">
      <c r="A101" s="90">
        <v>43497</v>
      </c>
      <c r="B101" s="12">
        <v>133.09039999999999</v>
      </c>
      <c r="C101" s="12">
        <v>249.65299999999999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226.762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63.930000000000007</v>
      </c>
      <c r="K101" s="12">
        <f t="shared" si="2"/>
        <v>29.456999999999994</v>
      </c>
      <c r="N101" s="12"/>
    </row>
    <row r="102" spans="1:14" x14ac:dyDescent="0.2">
      <c r="A102" s="90">
        <v>43525</v>
      </c>
      <c r="B102" s="12">
        <v>128.79859999999999</v>
      </c>
      <c r="C102" s="12">
        <v>242.75489999999999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90">
        <v>43556</v>
      </c>
      <c r="B103" s="12">
        <v>127.7474</v>
      </c>
      <c r="C103" s="12">
        <v>237.92699999999999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90">
        <v>43586</v>
      </c>
      <c r="B104" s="12">
        <v>129.08029999999999</v>
      </c>
      <c r="C104" s="12">
        <v>237.71209999999999</v>
      </c>
      <c r="D104" s="15"/>
      <c r="E104" s="41">
        <f>MIN($B$32,$B$44,$B$56,$B$68,$B$80)</f>
        <v>121.56399999999999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33.38300000000001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90">
        <v>43617</v>
      </c>
      <c r="B105" s="12">
        <v>130.78100000000001</v>
      </c>
      <c r="C105" s="12">
        <v>239.3348</v>
      </c>
      <c r="D105" s="15"/>
      <c r="E105" s="41">
        <f>MIN($B$33,$B$45,$B$57,$B$69,$B$81)</f>
        <v>121.58499999999999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30.475000000000009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90">
        <v>43647</v>
      </c>
      <c r="B106" s="12">
        <v>135.7166</v>
      </c>
      <c r="C106" s="12">
        <v>238.76599999999999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90">
        <v>43678</v>
      </c>
      <c r="B107" s="12">
        <v>137.28110000000001</v>
      </c>
      <c r="C107" s="12">
        <v>233.82919999999999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230.411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18.265999999999991</v>
      </c>
      <c r="N107" s="12"/>
    </row>
    <row r="108" spans="1:14" x14ac:dyDescent="0.2">
      <c r="A108" s="90">
        <v>43709</v>
      </c>
      <c r="B108" s="12">
        <v>135.4272</v>
      </c>
      <c r="C108" s="12">
        <v>233.96119999999999</v>
      </c>
      <c r="D108" s="15"/>
      <c r="E108" s="41">
        <f>MIN($B$36,$B$48,$B$60,$B$72,$B$84)</f>
        <v>129.32599999999999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227.697</v>
      </c>
      <c r="I108" s="12">
        <f t="shared" ref="I108:K111" si="3">F108-E108</f>
        <v>31.724999999999994</v>
      </c>
      <c r="J108" s="12">
        <f t="shared" si="3"/>
        <v>51.400000000000006</v>
      </c>
      <c r="K108" s="12">
        <f t="shared" si="3"/>
        <v>15.246000000000009</v>
      </c>
      <c r="N108" s="12"/>
    </row>
    <row r="109" spans="1:14" x14ac:dyDescent="0.2">
      <c r="A109" s="90">
        <v>43739</v>
      </c>
      <c r="B109" s="12">
        <v>128.8546</v>
      </c>
      <c r="C109" s="12">
        <v>228.2518</v>
      </c>
      <c r="D109" s="15"/>
      <c r="E109" s="41">
        <f>MIN($B$37,$B$49,$B$61,$B$73,$B$85)</f>
        <v>118.035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225.59399999999999</v>
      </c>
      <c r="I109" s="12">
        <f t="shared" si="3"/>
        <v>36.680000000000007</v>
      </c>
      <c r="J109" s="12">
        <f t="shared" si="3"/>
        <v>48.957999999999998</v>
      </c>
      <c r="K109" s="12">
        <f t="shared" si="3"/>
        <v>21.920999999999992</v>
      </c>
      <c r="N109" s="12"/>
    </row>
    <row r="110" spans="1:14" x14ac:dyDescent="0.2">
      <c r="A110" s="90">
        <v>43770</v>
      </c>
      <c r="B110" s="12">
        <v>133.4648</v>
      </c>
      <c r="C110" s="12">
        <v>236.17740000000001</v>
      </c>
      <c r="D110" s="15"/>
      <c r="E110" s="41">
        <f>MIN($B$38,$B$50,$B$62,$B$74,$B$86)</f>
        <v>121.11799999999999</v>
      </c>
      <c r="F110" s="41">
        <f>MAX($B$38,$B$50,$B$62,$B$74,$B$86)</f>
        <v>161.27799999999999</v>
      </c>
      <c r="G110" s="41">
        <f>MIN($C$38,$C$50,$C$62,$C$74,$C$86)</f>
        <v>216.84899999999999</v>
      </c>
      <c r="H110" s="41">
        <f>MAX($C$38,$C$50,$C$62,$C$74,$C$86)</f>
        <v>233.84200000000001</v>
      </c>
      <c r="I110" s="12">
        <f t="shared" si="3"/>
        <v>40.159999999999997</v>
      </c>
      <c r="J110" s="12">
        <f t="shared" si="3"/>
        <v>55.570999999999998</v>
      </c>
      <c r="K110" s="12">
        <f t="shared" si="3"/>
        <v>16.993000000000023</v>
      </c>
      <c r="N110" s="12"/>
    </row>
    <row r="111" spans="1:14" x14ac:dyDescent="0.2">
      <c r="A111" s="65">
        <v>43800</v>
      </c>
      <c r="B111" s="12">
        <v>140.33179999999999</v>
      </c>
      <c r="C111" s="12">
        <v>246.65520000000001</v>
      </c>
      <c r="D111" s="9"/>
      <c r="E111" s="73">
        <f>MIN($B$39,$B$51,$B$63,$B$75,$B$87)</f>
        <v>127.54300000000001</v>
      </c>
      <c r="F111" s="73">
        <f>MAX($B$39,$B$51,$B$63,$B$75,$B$87)</f>
        <v>166.095</v>
      </c>
      <c r="G111" s="73">
        <f>MIN($C$39,$C$51,$C$63,$C$75,$C$87)</f>
        <v>228.03399999999999</v>
      </c>
      <c r="H111" s="73">
        <f>MAX($C$39,$C$51,$C$63,$C$75,$C$87)</f>
        <v>240.36799999999999</v>
      </c>
      <c r="I111" s="71">
        <f t="shared" si="3"/>
        <v>38.551999999999992</v>
      </c>
      <c r="J111" s="71">
        <f t="shared" si="3"/>
        <v>61.938999999999993</v>
      </c>
      <c r="K111" s="71">
        <f t="shared" si="3"/>
        <v>12.334000000000003</v>
      </c>
      <c r="N111" s="12"/>
    </row>
    <row r="112" spans="1:14" x14ac:dyDescent="0.2">
      <c r="A112" s="32" t="s">
        <v>549</v>
      </c>
    </row>
    <row r="113" spans="1:6" x14ac:dyDescent="0.2">
      <c r="A113" s="32" t="s">
        <v>584</v>
      </c>
    </row>
    <row r="114" spans="1:6" x14ac:dyDescent="0.2">
      <c r="A114" s="383" t="s">
        <v>582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69</v>
      </c>
      <c r="B116">
        <v>0</v>
      </c>
      <c r="F116" s="8"/>
    </row>
    <row r="117" spans="1:6" x14ac:dyDescent="0.2">
      <c r="A117" s="2">
        <v>69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9"/>
      <c r="L1" s="119"/>
    </row>
    <row r="2" spans="1:17" ht="15.75" x14ac:dyDescent="0.25">
      <c r="A2" s="44" t="s">
        <v>547</v>
      </c>
      <c r="L2" s="119"/>
    </row>
    <row r="3" spans="1:17" x14ac:dyDescent="0.2">
      <c r="A3" s="22" t="s">
        <v>16</v>
      </c>
      <c r="L3" s="119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81" t="s">
        <v>473</v>
      </c>
      <c r="Q6" s="380" t="s">
        <v>476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344" t="s">
        <v>475</v>
      </c>
      <c r="Q7" s="378" t="s">
        <v>474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377"/>
      <c r="D26" s="377"/>
      <c r="E26" s="377"/>
    </row>
    <row r="27" spans="1:11" x14ac:dyDescent="0.2">
      <c r="A27" s="3"/>
      <c r="B27" s="37"/>
    </row>
    <row r="28" spans="1:11" ht="38.25" x14ac:dyDescent="0.2">
      <c r="A28" s="5"/>
      <c r="B28" s="498" t="s">
        <v>473</v>
      </c>
      <c r="C28" s="499" t="s">
        <v>475</v>
      </c>
      <c r="D28" s="499" t="s">
        <v>503</v>
      </c>
      <c r="E28" s="499" t="s">
        <v>477</v>
      </c>
    </row>
    <row r="29" spans="1:11" x14ac:dyDescent="0.2">
      <c r="A29" s="1">
        <v>40909</v>
      </c>
      <c r="B29" s="6">
        <v>8.4491130000000005</v>
      </c>
      <c r="C29" s="6">
        <v>-0.40855599999999997</v>
      </c>
      <c r="D29" s="6">
        <f>+C29*-1</f>
        <v>0.40855599999999997</v>
      </c>
      <c r="E29" s="382">
        <f t="shared" ref="E29:E60" si="0">+C29+B29</f>
        <v>8.0405569999999997</v>
      </c>
      <c r="G29" s="43"/>
      <c r="H29" s="17"/>
    </row>
    <row r="30" spans="1:11" x14ac:dyDescent="0.2">
      <c r="A30" s="1">
        <v>40940</v>
      </c>
      <c r="B30" s="6">
        <v>8.4886009999999992</v>
      </c>
      <c r="C30" s="6">
        <v>-0.99287099999999995</v>
      </c>
      <c r="D30" s="6">
        <f t="shared" ref="D30:D93" si="1">+C30*-1</f>
        <v>0.99287099999999995</v>
      </c>
      <c r="E30" s="382">
        <f t="shared" si="0"/>
        <v>7.4957299999999991</v>
      </c>
      <c r="G30" s="43"/>
      <c r="H30" s="17"/>
    </row>
    <row r="31" spans="1:11" x14ac:dyDescent="0.2">
      <c r="A31" s="1">
        <v>40969</v>
      </c>
      <c r="B31" s="6">
        <v>8.6997260000000001</v>
      </c>
      <c r="C31" s="6">
        <v>-1.2104870000000001</v>
      </c>
      <c r="D31" s="6">
        <f t="shared" si="1"/>
        <v>1.2104870000000001</v>
      </c>
      <c r="E31" s="382">
        <f t="shared" si="0"/>
        <v>7.4892389999999995</v>
      </c>
      <c r="G31" s="43"/>
      <c r="H31" s="17"/>
    </row>
    <row r="32" spans="1:11" x14ac:dyDescent="0.2">
      <c r="A32" s="1">
        <v>41000</v>
      </c>
      <c r="B32" s="6">
        <v>8.5949639999999992</v>
      </c>
      <c r="C32" s="6">
        <v>-1.2562340000000001</v>
      </c>
      <c r="D32" s="6">
        <f t="shared" si="1"/>
        <v>1.2562340000000001</v>
      </c>
      <c r="E32" s="382">
        <f t="shared" si="0"/>
        <v>7.3387299999999991</v>
      </c>
      <c r="G32" s="43"/>
      <c r="H32" s="17"/>
    </row>
    <row r="33" spans="1:8" x14ac:dyDescent="0.2">
      <c r="A33" s="1">
        <v>41030</v>
      </c>
      <c r="B33" s="6">
        <v>8.9080209999999997</v>
      </c>
      <c r="C33" s="6">
        <v>-0.998054</v>
      </c>
      <c r="D33" s="6">
        <f t="shared" si="1"/>
        <v>0.998054</v>
      </c>
      <c r="E33" s="382">
        <f t="shared" si="0"/>
        <v>7.909967</v>
      </c>
      <c r="G33" s="43"/>
      <c r="H33" s="17"/>
    </row>
    <row r="34" spans="1:8" x14ac:dyDescent="0.2">
      <c r="A34" s="1">
        <v>41061</v>
      </c>
      <c r="B34" s="6">
        <v>9.1469649999999998</v>
      </c>
      <c r="C34" s="6">
        <v>-0.93848799999999999</v>
      </c>
      <c r="D34" s="6">
        <f t="shared" si="1"/>
        <v>0.93848799999999999</v>
      </c>
      <c r="E34" s="382">
        <f t="shared" si="0"/>
        <v>8.2084770000000002</v>
      </c>
      <c r="G34" s="43"/>
      <c r="H34" s="17"/>
    </row>
    <row r="35" spans="1:8" x14ac:dyDescent="0.2">
      <c r="A35" s="1">
        <v>41091</v>
      </c>
      <c r="B35" s="6">
        <v>8.6346150000000002</v>
      </c>
      <c r="C35" s="6">
        <v>-1.078406</v>
      </c>
      <c r="D35" s="6">
        <f t="shared" si="1"/>
        <v>1.078406</v>
      </c>
      <c r="E35" s="382">
        <f t="shared" si="0"/>
        <v>7.556209</v>
      </c>
      <c r="G35" s="43"/>
      <c r="H35" s="17"/>
    </row>
    <row r="36" spans="1:8" x14ac:dyDescent="0.2">
      <c r="A36" s="1">
        <v>41122</v>
      </c>
      <c r="B36" s="6">
        <v>8.6043129999999994</v>
      </c>
      <c r="C36" s="6">
        <v>-0.80618800000000002</v>
      </c>
      <c r="D36" s="6">
        <f t="shared" si="1"/>
        <v>0.80618800000000002</v>
      </c>
      <c r="E36" s="382">
        <f t="shared" si="0"/>
        <v>7.7981249999999998</v>
      </c>
      <c r="G36" s="43"/>
      <c r="H36" s="17"/>
    </row>
    <row r="37" spans="1:8" x14ac:dyDescent="0.2">
      <c r="A37" s="1">
        <v>41153</v>
      </c>
      <c r="B37" s="6">
        <v>8.3130900000000008</v>
      </c>
      <c r="C37" s="6">
        <v>-1.0015879999999999</v>
      </c>
      <c r="D37" s="6">
        <f t="shared" si="1"/>
        <v>1.0015879999999999</v>
      </c>
      <c r="E37" s="382">
        <f t="shared" si="0"/>
        <v>7.3115020000000008</v>
      </c>
      <c r="G37" s="43"/>
      <c r="H37" s="17"/>
    </row>
    <row r="38" spans="1:8" x14ac:dyDescent="0.2">
      <c r="A38" s="1">
        <v>41183</v>
      </c>
      <c r="B38" s="6">
        <v>8.0406139999999997</v>
      </c>
      <c r="C38" s="6">
        <v>-1.248016</v>
      </c>
      <c r="D38" s="6">
        <f t="shared" si="1"/>
        <v>1.248016</v>
      </c>
      <c r="E38" s="382">
        <f t="shared" si="0"/>
        <v>6.7925979999999999</v>
      </c>
      <c r="G38" s="43"/>
      <c r="H38" s="17"/>
    </row>
    <row r="39" spans="1:8" x14ac:dyDescent="0.2">
      <c r="A39" s="1">
        <v>41214</v>
      </c>
      <c r="B39" s="6">
        <v>8.1095179999999996</v>
      </c>
      <c r="C39" s="6">
        <v>-1.332239</v>
      </c>
      <c r="D39" s="6">
        <f t="shared" si="1"/>
        <v>1.332239</v>
      </c>
      <c r="E39" s="382">
        <f t="shared" si="0"/>
        <v>6.7772790000000001</v>
      </c>
      <c r="G39" s="43"/>
      <c r="H39" s="17"/>
    </row>
    <row r="40" spans="1:8" x14ac:dyDescent="0.2">
      <c r="A40" s="1">
        <v>41244</v>
      </c>
      <c r="B40" s="6">
        <v>7.53315</v>
      </c>
      <c r="C40" s="6">
        <v>-1.525299</v>
      </c>
      <c r="D40" s="6">
        <f t="shared" si="1"/>
        <v>1.525299</v>
      </c>
      <c r="E40" s="382">
        <f t="shared" si="0"/>
        <v>6.0078510000000005</v>
      </c>
      <c r="G40" s="43"/>
      <c r="H40" s="17"/>
    </row>
    <row r="41" spans="1:8" x14ac:dyDescent="0.2">
      <c r="A41" s="1">
        <v>41275</v>
      </c>
      <c r="B41" s="6">
        <v>7.8466019999999999</v>
      </c>
      <c r="C41" s="6">
        <v>-0.63896500000000001</v>
      </c>
      <c r="D41" s="6">
        <f t="shared" si="1"/>
        <v>0.63896500000000001</v>
      </c>
      <c r="E41" s="382">
        <f t="shared" si="0"/>
        <v>7.2076370000000001</v>
      </c>
      <c r="G41" s="43"/>
      <c r="H41" s="17"/>
    </row>
    <row r="42" spans="1:8" x14ac:dyDescent="0.2">
      <c r="A42" s="1">
        <v>41306</v>
      </c>
      <c r="B42" s="6">
        <v>7.1602059999999996</v>
      </c>
      <c r="C42" s="6">
        <v>-1.1536839999999999</v>
      </c>
      <c r="D42" s="6">
        <f t="shared" si="1"/>
        <v>1.1536839999999999</v>
      </c>
      <c r="E42" s="382">
        <f t="shared" si="0"/>
        <v>6.0065219999999995</v>
      </c>
      <c r="G42" s="43"/>
      <c r="H42" s="17"/>
    </row>
    <row r="43" spans="1:8" x14ac:dyDescent="0.2">
      <c r="A43" s="1">
        <v>41334</v>
      </c>
      <c r="B43" s="6">
        <v>7.3899460000000001</v>
      </c>
      <c r="C43" s="6">
        <v>-0.96693399999999996</v>
      </c>
      <c r="D43" s="6">
        <f t="shared" si="1"/>
        <v>0.96693399999999996</v>
      </c>
      <c r="E43" s="382">
        <f t="shared" si="0"/>
        <v>6.4230119999999999</v>
      </c>
      <c r="G43" s="43"/>
      <c r="H43" s="17"/>
    </row>
    <row r="44" spans="1:8" x14ac:dyDescent="0.2">
      <c r="A44" s="1">
        <v>41365</v>
      </c>
      <c r="B44" s="6">
        <v>7.6218690000000002</v>
      </c>
      <c r="C44" s="6">
        <v>-0.68905799999999995</v>
      </c>
      <c r="D44" s="6">
        <f t="shared" si="1"/>
        <v>0.68905799999999995</v>
      </c>
      <c r="E44" s="382">
        <f t="shared" si="0"/>
        <v>6.9328110000000001</v>
      </c>
      <c r="G44" s="43"/>
      <c r="H44" s="17"/>
    </row>
    <row r="45" spans="1:8" x14ac:dyDescent="0.2">
      <c r="A45" s="1">
        <v>41395</v>
      </c>
      <c r="B45" s="6">
        <v>7.6108450000000003</v>
      </c>
      <c r="C45" s="6">
        <v>-0.90831899999999999</v>
      </c>
      <c r="D45" s="6">
        <f t="shared" si="1"/>
        <v>0.90831899999999999</v>
      </c>
      <c r="E45" s="382">
        <f t="shared" si="0"/>
        <v>6.7025260000000006</v>
      </c>
      <c r="G45" s="43"/>
      <c r="H45" s="17"/>
    </row>
    <row r="46" spans="1:8" x14ac:dyDescent="0.2">
      <c r="A46" s="1">
        <v>41426</v>
      </c>
      <c r="B46" s="6">
        <v>7.6068939999999996</v>
      </c>
      <c r="C46" s="6">
        <v>-1.3188500000000001</v>
      </c>
      <c r="D46" s="6">
        <f t="shared" si="1"/>
        <v>1.3188500000000001</v>
      </c>
      <c r="E46" s="382">
        <f t="shared" si="0"/>
        <v>6.2880439999999993</v>
      </c>
      <c r="G46" s="43"/>
      <c r="H46" s="17"/>
    </row>
    <row r="47" spans="1:8" x14ac:dyDescent="0.2">
      <c r="A47" s="1">
        <v>41456</v>
      </c>
      <c r="B47" s="6">
        <v>7.9539140000000002</v>
      </c>
      <c r="C47" s="6">
        <v>-1.504672</v>
      </c>
      <c r="D47" s="6">
        <f t="shared" si="1"/>
        <v>1.504672</v>
      </c>
      <c r="E47" s="382">
        <f t="shared" si="0"/>
        <v>6.4492419999999999</v>
      </c>
      <c r="G47" s="43"/>
      <c r="H47" s="17"/>
    </row>
    <row r="48" spans="1:8" x14ac:dyDescent="0.2">
      <c r="A48" s="1">
        <v>41487</v>
      </c>
      <c r="B48" s="6">
        <v>8.0286000000000008</v>
      </c>
      <c r="C48" s="6">
        <v>-1.5043150000000001</v>
      </c>
      <c r="D48" s="6">
        <f t="shared" si="1"/>
        <v>1.5043150000000001</v>
      </c>
      <c r="E48" s="382">
        <f t="shared" si="0"/>
        <v>6.5242850000000008</v>
      </c>
      <c r="G48" s="43"/>
      <c r="H48" s="17"/>
    </row>
    <row r="49" spans="1:8" x14ac:dyDescent="0.2">
      <c r="A49" s="1">
        <v>41518</v>
      </c>
      <c r="B49" s="6">
        <v>7.8179160000000003</v>
      </c>
      <c r="C49" s="6">
        <v>-1.413176</v>
      </c>
      <c r="D49" s="6">
        <f t="shared" si="1"/>
        <v>1.413176</v>
      </c>
      <c r="E49" s="382">
        <f t="shared" si="0"/>
        <v>6.4047400000000003</v>
      </c>
      <c r="G49" s="43"/>
      <c r="H49" s="17"/>
    </row>
    <row r="50" spans="1:8" x14ac:dyDescent="0.2">
      <c r="A50" s="1">
        <v>41548</v>
      </c>
      <c r="B50" s="6">
        <v>7.3594629999999999</v>
      </c>
      <c r="C50" s="6">
        <v>-1.8247930000000001</v>
      </c>
      <c r="D50" s="6">
        <f t="shared" si="1"/>
        <v>1.8247930000000001</v>
      </c>
      <c r="E50" s="382">
        <f t="shared" si="0"/>
        <v>5.5346700000000002</v>
      </c>
      <c r="G50" s="43"/>
      <c r="H50" s="17"/>
    </row>
    <row r="51" spans="1:8" x14ac:dyDescent="0.2">
      <c r="A51" s="1">
        <v>41579</v>
      </c>
      <c r="B51" s="6">
        <v>7.1556509999999998</v>
      </c>
      <c r="C51" s="6">
        <v>-1.7368790000000001</v>
      </c>
      <c r="D51" s="6">
        <f t="shared" si="1"/>
        <v>1.7368790000000001</v>
      </c>
      <c r="E51" s="382">
        <f t="shared" si="0"/>
        <v>5.4187719999999997</v>
      </c>
      <c r="G51" s="43"/>
      <c r="H51" s="17"/>
    </row>
    <row r="52" spans="1:8" x14ac:dyDescent="0.2">
      <c r="A52" s="1">
        <v>41609</v>
      </c>
      <c r="B52" s="6">
        <v>7.5511439999999999</v>
      </c>
      <c r="C52" s="6">
        <v>-2.6133929999999999</v>
      </c>
      <c r="D52" s="6">
        <f t="shared" si="1"/>
        <v>2.6133929999999999</v>
      </c>
      <c r="E52" s="382">
        <f t="shared" si="0"/>
        <v>4.9377510000000004</v>
      </c>
      <c r="G52" s="43"/>
      <c r="H52" s="17"/>
    </row>
    <row r="53" spans="1:8" x14ac:dyDescent="0.2">
      <c r="A53" s="1">
        <v>41640</v>
      </c>
      <c r="B53" s="6">
        <v>7.3410010000000003</v>
      </c>
      <c r="C53" s="6">
        <v>-1.9472400000000001</v>
      </c>
      <c r="D53" s="6">
        <f t="shared" si="1"/>
        <v>1.9472400000000001</v>
      </c>
      <c r="E53" s="382">
        <f t="shared" si="0"/>
        <v>5.3937610000000005</v>
      </c>
      <c r="G53" s="43"/>
      <c r="H53" s="17"/>
    </row>
    <row r="54" spans="1:8" x14ac:dyDescent="0.2">
      <c r="A54" s="1">
        <v>41671</v>
      </c>
      <c r="B54" s="6">
        <v>6.952318</v>
      </c>
      <c r="C54" s="6">
        <v>-1.4550449999999999</v>
      </c>
      <c r="D54" s="6">
        <f t="shared" si="1"/>
        <v>1.4550449999999999</v>
      </c>
      <c r="E54" s="382">
        <f t="shared" si="0"/>
        <v>5.4972729999999999</v>
      </c>
      <c r="G54" s="43"/>
      <c r="H54" s="17"/>
    </row>
    <row r="55" spans="1:8" x14ac:dyDescent="0.2">
      <c r="A55" s="1">
        <v>41699</v>
      </c>
      <c r="B55" s="6">
        <v>7.0223620000000002</v>
      </c>
      <c r="C55" s="6">
        <v>-1.759333</v>
      </c>
      <c r="D55" s="6">
        <f t="shared" si="1"/>
        <v>1.759333</v>
      </c>
      <c r="E55" s="382">
        <f t="shared" si="0"/>
        <v>5.2630290000000004</v>
      </c>
      <c r="G55" s="43"/>
      <c r="H55" s="17"/>
    </row>
    <row r="56" spans="1:8" x14ac:dyDescent="0.2">
      <c r="A56" s="1">
        <v>41730</v>
      </c>
      <c r="B56" s="6">
        <v>7.2730370000000004</v>
      </c>
      <c r="C56" s="6">
        <v>-1.6471389999999999</v>
      </c>
      <c r="D56" s="6">
        <f t="shared" si="1"/>
        <v>1.6471389999999999</v>
      </c>
      <c r="E56" s="382">
        <f t="shared" si="0"/>
        <v>5.6258980000000003</v>
      </c>
      <c r="G56" s="43"/>
      <c r="H56" s="17"/>
    </row>
    <row r="57" spans="1:8" x14ac:dyDescent="0.2">
      <c r="A57" s="1">
        <v>41760</v>
      </c>
      <c r="B57" s="6">
        <v>6.8583850000000002</v>
      </c>
      <c r="C57" s="6">
        <v>-1.5838890000000001</v>
      </c>
      <c r="D57" s="6">
        <f t="shared" si="1"/>
        <v>1.5838890000000001</v>
      </c>
      <c r="E57" s="382">
        <f t="shared" si="0"/>
        <v>5.2744960000000001</v>
      </c>
      <c r="G57" s="43"/>
      <c r="H57" s="17"/>
    </row>
    <row r="58" spans="1:8" x14ac:dyDescent="0.2">
      <c r="A58" s="1">
        <v>41791</v>
      </c>
      <c r="B58" s="6">
        <v>6.6730520000000002</v>
      </c>
      <c r="C58" s="6">
        <v>-1.991042</v>
      </c>
      <c r="D58" s="6">
        <f t="shared" si="1"/>
        <v>1.991042</v>
      </c>
      <c r="E58" s="382">
        <f t="shared" si="0"/>
        <v>4.68201</v>
      </c>
      <c r="G58" s="43"/>
      <c r="H58" s="17"/>
    </row>
    <row r="59" spans="1:8" x14ac:dyDescent="0.2">
      <c r="A59" s="1">
        <v>41821</v>
      </c>
      <c r="B59" s="6">
        <v>7.2093360000000004</v>
      </c>
      <c r="C59" s="6">
        <v>-2.177689</v>
      </c>
      <c r="D59" s="6">
        <f t="shared" si="1"/>
        <v>2.177689</v>
      </c>
      <c r="E59" s="382">
        <f t="shared" si="0"/>
        <v>5.0316470000000004</v>
      </c>
      <c r="G59" s="43"/>
      <c r="H59" s="17"/>
    </row>
    <row r="60" spans="1:8" x14ac:dyDescent="0.2">
      <c r="A60" s="1">
        <v>41852</v>
      </c>
      <c r="B60" s="6">
        <v>7.0810719999999998</v>
      </c>
      <c r="C60" s="6">
        <v>-2.2196639999999999</v>
      </c>
      <c r="D60" s="6">
        <f t="shared" si="1"/>
        <v>2.2196639999999999</v>
      </c>
      <c r="E60" s="382">
        <f t="shared" si="0"/>
        <v>4.861408</v>
      </c>
      <c r="G60" s="43"/>
      <c r="H60" s="17"/>
    </row>
    <row r="61" spans="1:8" x14ac:dyDescent="0.2">
      <c r="A61" s="1">
        <v>41883</v>
      </c>
      <c r="B61" s="6">
        <v>7.1457249999999997</v>
      </c>
      <c r="C61" s="6">
        <v>-1.911557</v>
      </c>
      <c r="D61" s="6">
        <f t="shared" si="1"/>
        <v>1.911557</v>
      </c>
      <c r="E61" s="382">
        <f t="shared" ref="E61:E92" si="2">+C61+B61</f>
        <v>5.2341679999999995</v>
      </c>
      <c r="G61" s="43"/>
      <c r="H61" s="17"/>
    </row>
    <row r="62" spans="1:8" x14ac:dyDescent="0.2">
      <c r="A62" s="1">
        <v>41913</v>
      </c>
      <c r="B62" s="6">
        <v>6.7724690000000001</v>
      </c>
      <c r="C62" s="6">
        <v>-1.9820059999999999</v>
      </c>
      <c r="D62" s="6">
        <f t="shared" si="1"/>
        <v>1.9820059999999999</v>
      </c>
      <c r="E62" s="382">
        <f t="shared" si="2"/>
        <v>4.7904629999999999</v>
      </c>
      <c r="G62" s="43"/>
      <c r="H62" s="17"/>
    </row>
    <row r="63" spans="1:8" x14ac:dyDescent="0.2">
      <c r="A63" s="1">
        <v>41944</v>
      </c>
      <c r="B63" s="6">
        <v>6.7741899999999999</v>
      </c>
      <c r="C63" s="6">
        <v>-2.1183369999999999</v>
      </c>
      <c r="D63" s="6">
        <f t="shared" si="1"/>
        <v>2.1183369999999999</v>
      </c>
      <c r="E63" s="382">
        <f t="shared" si="2"/>
        <v>4.6558530000000005</v>
      </c>
      <c r="G63" s="43"/>
      <c r="H63" s="17"/>
    </row>
    <row r="64" spans="1:8" x14ac:dyDescent="0.2">
      <c r="A64" s="1">
        <v>41974</v>
      </c>
      <c r="B64" s="6">
        <v>6.8040180000000001</v>
      </c>
      <c r="C64" s="6">
        <v>-2.2939229999999999</v>
      </c>
      <c r="D64" s="6">
        <f t="shared" si="1"/>
        <v>2.2939229999999999</v>
      </c>
      <c r="E64" s="382">
        <f t="shared" si="2"/>
        <v>4.5100949999999997</v>
      </c>
      <c r="G64" s="43"/>
      <c r="H64" s="17"/>
    </row>
    <row r="65" spans="1:8" x14ac:dyDescent="0.2">
      <c r="A65" s="1">
        <v>42005</v>
      </c>
      <c r="B65" s="6">
        <v>6.6765330000000001</v>
      </c>
      <c r="C65" s="6">
        <v>-1.7907310000000001</v>
      </c>
      <c r="D65" s="6">
        <f t="shared" si="1"/>
        <v>1.7907310000000001</v>
      </c>
      <c r="E65" s="382">
        <f t="shared" si="2"/>
        <v>4.885802</v>
      </c>
      <c r="G65" s="43"/>
      <c r="H65" s="17"/>
    </row>
    <row r="66" spans="1:8" x14ac:dyDescent="0.2">
      <c r="A66" s="1">
        <v>42036</v>
      </c>
      <c r="B66" s="6">
        <v>6.6581149999999996</v>
      </c>
      <c r="C66" s="6">
        <v>-2.0258259999999999</v>
      </c>
      <c r="D66" s="6">
        <f t="shared" si="1"/>
        <v>2.0258259999999999</v>
      </c>
      <c r="E66" s="382">
        <f t="shared" si="2"/>
        <v>4.6322890000000001</v>
      </c>
      <c r="G66" s="43"/>
      <c r="H66" s="17"/>
    </row>
    <row r="67" spans="1:8" x14ac:dyDescent="0.2">
      <c r="A67" s="1">
        <v>42064</v>
      </c>
      <c r="B67" s="6">
        <v>7.1546649999999996</v>
      </c>
      <c r="C67" s="6">
        <v>-1.627316</v>
      </c>
      <c r="D67" s="6">
        <f t="shared" si="1"/>
        <v>1.627316</v>
      </c>
      <c r="E67" s="382">
        <f t="shared" si="2"/>
        <v>5.5273489999999992</v>
      </c>
      <c r="G67" s="43"/>
      <c r="H67" s="17"/>
    </row>
    <row r="68" spans="1:8" x14ac:dyDescent="0.2">
      <c r="A68" s="1">
        <v>42095</v>
      </c>
      <c r="B68" s="6">
        <v>6.6086640000000001</v>
      </c>
      <c r="C68" s="6">
        <v>-2.1724290000000002</v>
      </c>
      <c r="D68" s="6">
        <f t="shared" si="1"/>
        <v>2.1724290000000002</v>
      </c>
      <c r="E68" s="382">
        <f t="shared" si="2"/>
        <v>4.4362349999999999</v>
      </c>
      <c r="G68" s="43"/>
      <c r="H68" s="17"/>
    </row>
    <row r="69" spans="1:8" x14ac:dyDescent="0.2">
      <c r="A69" s="1">
        <v>42125</v>
      </c>
      <c r="B69" s="6">
        <v>6.7182659999999998</v>
      </c>
      <c r="C69" s="6">
        <v>-2.0687769999999999</v>
      </c>
      <c r="D69" s="6">
        <f t="shared" si="1"/>
        <v>2.0687769999999999</v>
      </c>
      <c r="E69" s="382">
        <f t="shared" si="2"/>
        <v>4.649489</v>
      </c>
      <c r="G69" s="43"/>
      <c r="H69" s="17"/>
    </row>
    <row r="70" spans="1:8" x14ac:dyDescent="0.2">
      <c r="A70" s="1">
        <v>42156</v>
      </c>
      <c r="B70" s="6">
        <v>6.8754379999999999</v>
      </c>
      <c r="C70" s="6">
        <v>-1.927373</v>
      </c>
      <c r="D70" s="6">
        <f t="shared" si="1"/>
        <v>1.927373</v>
      </c>
      <c r="E70" s="382">
        <f t="shared" si="2"/>
        <v>4.9480649999999997</v>
      </c>
      <c r="G70" s="43"/>
      <c r="H70" s="17"/>
    </row>
    <row r="71" spans="1:8" x14ac:dyDescent="0.2">
      <c r="A71" s="1">
        <v>42186</v>
      </c>
      <c r="B71" s="6">
        <v>6.8137549999999996</v>
      </c>
      <c r="C71" s="6">
        <v>-2.202874</v>
      </c>
      <c r="D71" s="6">
        <f t="shared" si="1"/>
        <v>2.202874</v>
      </c>
      <c r="E71" s="382">
        <f t="shared" si="2"/>
        <v>4.6108809999999991</v>
      </c>
      <c r="G71" s="43"/>
      <c r="H71" s="17"/>
    </row>
    <row r="72" spans="1:8" x14ac:dyDescent="0.2">
      <c r="A72" s="1">
        <v>42217</v>
      </c>
      <c r="B72" s="6">
        <v>7.2556820000000002</v>
      </c>
      <c r="C72" s="6">
        <v>-1.9047320000000001</v>
      </c>
      <c r="D72" s="6">
        <f t="shared" si="1"/>
        <v>1.9047320000000001</v>
      </c>
      <c r="E72" s="382">
        <f t="shared" si="2"/>
        <v>5.3509500000000001</v>
      </c>
      <c r="G72" s="43"/>
      <c r="H72" s="17"/>
    </row>
    <row r="73" spans="1:8" x14ac:dyDescent="0.2">
      <c r="A73" s="1">
        <v>42248</v>
      </c>
      <c r="B73" s="6">
        <v>6.8174530000000004</v>
      </c>
      <c r="C73" s="6">
        <v>-2.3109120000000001</v>
      </c>
      <c r="D73" s="6">
        <f t="shared" si="1"/>
        <v>2.3109120000000001</v>
      </c>
      <c r="E73" s="382">
        <f t="shared" si="2"/>
        <v>4.5065410000000004</v>
      </c>
      <c r="G73" s="43"/>
      <c r="H73" s="17"/>
    </row>
    <row r="74" spans="1:8" x14ac:dyDescent="0.2">
      <c r="A74" s="1">
        <v>42278</v>
      </c>
      <c r="B74" s="6">
        <v>6.6021879999999999</v>
      </c>
      <c r="C74" s="6">
        <v>-2.377224</v>
      </c>
      <c r="D74" s="6">
        <f t="shared" si="1"/>
        <v>2.377224</v>
      </c>
      <c r="E74" s="382">
        <f t="shared" si="2"/>
        <v>4.2249639999999999</v>
      </c>
      <c r="G74" s="43"/>
      <c r="H74" s="17"/>
    </row>
    <row r="75" spans="1:8" x14ac:dyDescent="0.2">
      <c r="A75" s="1">
        <v>42309</v>
      </c>
      <c r="B75" s="6">
        <v>7.051253</v>
      </c>
      <c r="C75" s="6">
        <v>-2.8034789999999998</v>
      </c>
      <c r="D75" s="6">
        <f t="shared" si="1"/>
        <v>2.8034789999999998</v>
      </c>
      <c r="E75" s="382">
        <f t="shared" si="2"/>
        <v>4.2477739999999997</v>
      </c>
      <c r="G75" s="43"/>
      <c r="H75" s="17"/>
    </row>
    <row r="76" spans="1:8" x14ac:dyDescent="0.2">
      <c r="A76" s="1">
        <v>42339</v>
      </c>
      <c r="B76" s="6">
        <v>7.5097639999999997</v>
      </c>
      <c r="C76" s="6">
        <v>-3.0336080000000001</v>
      </c>
      <c r="D76" s="6">
        <f t="shared" si="1"/>
        <v>3.0336080000000001</v>
      </c>
      <c r="E76" s="382">
        <f t="shared" si="2"/>
        <v>4.4761559999999996</v>
      </c>
      <c r="G76" s="43"/>
      <c r="H76" s="17"/>
    </row>
    <row r="77" spans="1:8" x14ac:dyDescent="0.2">
      <c r="A77" s="1">
        <v>42370</v>
      </c>
      <c r="B77" s="6">
        <v>7.1254619999999997</v>
      </c>
      <c r="C77" s="6">
        <v>-2.3954680000000002</v>
      </c>
      <c r="D77" s="6">
        <f t="shared" si="1"/>
        <v>2.3954680000000002</v>
      </c>
      <c r="E77" s="382">
        <f t="shared" si="2"/>
        <v>4.7299939999999996</v>
      </c>
      <c r="G77" s="43"/>
      <c r="H77" s="17"/>
    </row>
    <row r="78" spans="1:8" x14ac:dyDescent="0.2">
      <c r="A78" s="1">
        <v>42401</v>
      </c>
      <c r="B78" s="6">
        <v>7.4596780000000003</v>
      </c>
      <c r="C78" s="6">
        <v>-2.3276460000000001</v>
      </c>
      <c r="D78" s="6">
        <f t="shared" si="1"/>
        <v>2.3276460000000001</v>
      </c>
      <c r="E78" s="382">
        <f t="shared" si="2"/>
        <v>5.1320320000000006</v>
      </c>
      <c r="G78" s="43"/>
      <c r="H78" s="17"/>
    </row>
    <row r="79" spans="1:8" x14ac:dyDescent="0.2">
      <c r="A79" s="1">
        <v>42430</v>
      </c>
      <c r="B79" s="6">
        <v>7.416506</v>
      </c>
      <c r="C79" s="6">
        <v>-2.5068570000000001</v>
      </c>
      <c r="D79" s="6">
        <f t="shared" si="1"/>
        <v>2.5068570000000001</v>
      </c>
      <c r="E79" s="382">
        <f t="shared" si="2"/>
        <v>4.9096489999999999</v>
      </c>
      <c r="G79" s="43"/>
      <c r="H79" s="17"/>
    </row>
    <row r="80" spans="1:8" x14ac:dyDescent="0.2">
      <c r="A80" s="1">
        <v>42461</v>
      </c>
      <c r="B80" s="6">
        <v>6.987679</v>
      </c>
      <c r="C80" s="6">
        <v>-2.3609049999999998</v>
      </c>
      <c r="D80" s="6">
        <f t="shared" si="1"/>
        <v>2.3609049999999998</v>
      </c>
      <c r="E80" s="382">
        <f t="shared" si="2"/>
        <v>4.6267740000000002</v>
      </c>
      <c r="G80" s="43"/>
      <c r="H80" s="17"/>
    </row>
    <row r="81" spans="1:8" x14ac:dyDescent="0.2">
      <c r="A81" s="1">
        <v>42491</v>
      </c>
      <c r="B81" s="6">
        <v>7.1398349999999997</v>
      </c>
      <c r="C81" s="6">
        <v>-2.6985999999999999</v>
      </c>
      <c r="D81" s="6">
        <f t="shared" si="1"/>
        <v>2.6985999999999999</v>
      </c>
      <c r="E81" s="382">
        <f t="shared" si="2"/>
        <v>4.4412349999999998</v>
      </c>
      <c r="G81" s="43"/>
      <c r="H81" s="17"/>
    </row>
    <row r="82" spans="1:8" x14ac:dyDescent="0.2">
      <c r="A82" s="1">
        <v>42522</v>
      </c>
      <c r="B82" s="6">
        <v>7.0295759999999996</v>
      </c>
      <c r="C82" s="6">
        <v>-2.4123610000000002</v>
      </c>
      <c r="D82" s="6">
        <f t="shared" si="1"/>
        <v>2.4123610000000002</v>
      </c>
      <c r="E82" s="382">
        <f t="shared" si="2"/>
        <v>4.6172149999999998</v>
      </c>
      <c r="G82" s="43"/>
      <c r="H82" s="17"/>
    </row>
    <row r="83" spans="1:8" x14ac:dyDescent="0.2">
      <c r="A83" s="1">
        <v>42552</v>
      </c>
      <c r="B83" s="6">
        <v>7.5604620000000002</v>
      </c>
      <c r="C83" s="6">
        <v>-2.2546580000000001</v>
      </c>
      <c r="D83" s="6">
        <f t="shared" si="1"/>
        <v>2.2546580000000001</v>
      </c>
      <c r="E83" s="382">
        <f t="shared" si="2"/>
        <v>5.3058040000000002</v>
      </c>
      <c r="G83" s="43"/>
      <c r="H83" s="17"/>
    </row>
    <row r="84" spans="1:8" x14ac:dyDescent="0.2">
      <c r="A84" s="1">
        <v>42583</v>
      </c>
      <c r="B84" s="6">
        <v>7.2951889999999997</v>
      </c>
      <c r="C84" s="6">
        <v>-2.0694590000000002</v>
      </c>
      <c r="D84" s="6">
        <f t="shared" si="1"/>
        <v>2.0694590000000002</v>
      </c>
      <c r="E84" s="382">
        <f t="shared" si="2"/>
        <v>5.2257299999999995</v>
      </c>
      <c r="G84" s="43"/>
      <c r="H84" s="17"/>
    </row>
    <row r="85" spans="1:8" x14ac:dyDescent="0.2">
      <c r="A85" s="1">
        <v>42614</v>
      </c>
      <c r="B85" s="6">
        <v>7.2657489999999996</v>
      </c>
      <c r="C85" s="6">
        <v>-2.5057140000000002</v>
      </c>
      <c r="D85" s="6">
        <f t="shared" si="1"/>
        <v>2.5057140000000002</v>
      </c>
      <c r="E85" s="382">
        <f t="shared" si="2"/>
        <v>4.7600349999999993</v>
      </c>
      <c r="G85" s="43"/>
      <c r="H85" s="17"/>
    </row>
    <row r="86" spans="1:8" x14ac:dyDescent="0.2">
      <c r="A86" s="1">
        <v>42644</v>
      </c>
      <c r="B86" s="6">
        <v>7.0681960000000004</v>
      </c>
      <c r="C86" s="6">
        <v>-2.3536769999999998</v>
      </c>
      <c r="D86" s="6">
        <f t="shared" si="1"/>
        <v>2.3536769999999998</v>
      </c>
      <c r="E86" s="382">
        <f t="shared" si="2"/>
        <v>4.714519000000001</v>
      </c>
      <c r="G86" s="43"/>
      <c r="H86" s="17"/>
    </row>
    <row r="87" spans="1:8" x14ac:dyDescent="0.2">
      <c r="A87" s="1">
        <v>42675</v>
      </c>
      <c r="B87" s="6">
        <v>7.417357</v>
      </c>
      <c r="C87" s="6">
        <v>-2.55078</v>
      </c>
      <c r="D87" s="6">
        <f t="shared" si="1"/>
        <v>2.55078</v>
      </c>
      <c r="E87" s="382">
        <f t="shared" si="2"/>
        <v>4.8665769999999995</v>
      </c>
      <c r="G87" s="43"/>
      <c r="H87" s="17"/>
    </row>
    <row r="88" spans="1:8" x14ac:dyDescent="0.2">
      <c r="A88" s="1">
        <v>42705</v>
      </c>
      <c r="B88" s="6">
        <v>7.3489389999999997</v>
      </c>
      <c r="C88" s="6">
        <v>-3.130363</v>
      </c>
      <c r="D88" s="6">
        <f t="shared" si="1"/>
        <v>3.130363</v>
      </c>
      <c r="E88" s="382">
        <f t="shared" si="2"/>
        <v>4.2185759999999997</v>
      </c>
      <c r="G88" s="43"/>
      <c r="H88" s="17"/>
    </row>
    <row r="89" spans="1:8" x14ac:dyDescent="0.2">
      <c r="A89" s="1">
        <v>42736</v>
      </c>
      <c r="B89" s="6">
        <v>7.7666180000000002</v>
      </c>
      <c r="C89" s="6">
        <v>-2.6661130000000002</v>
      </c>
      <c r="D89" s="6">
        <f t="shared" si="1"/>
        <v>2.6661130000000002</v>
      </c>
      <c r="E89" s="382">
        <f t="shared" si="2"/>
        <v>5.1005050000000001</v>
      </c>
      <c r="G89" s="43"/>
      <c r="H89" s="17"/>
    </row>
    <row r="90" spans="1:8" x14ac:dyDescent="0.2">
      <c r="A90" s="1">
        <v>42767</v>
      </c>
      <c r="B90" s="6">
        <v>6.7309140000000003</v>
      </c>
      <c r="C90" s="6">
        <v>-3.1582129999999999</v>
      </c>
      <c r="D90" s="6">
        <f t="shared" si="1"/>
        <v>3.1582129999999999</v>
      </c>
      <c r="E90" s="382">
        <f t="shared" si="2"/>
        <v>3.5727010000000003</v>
      </c>
      <c r="G90" s="43"/>
      <c r="H90" s="17"/>
    </row>
    <row r="91" spans="1:8" x14ac:dyDescent="0.2">
      <c r="A91" s="1">
        <v>42795</v>
      </c>
      <c r="B91" s="6">
        <v>7.2349480000000002</v>
      </c>
      <c r="C91" s="6">
        <v>-3.1051660000000001</v>
      </c>
      <c r="D91" s="6">
        <f t="shared" si="1"/>
        <v>3.1051660000000001</v>
      </c>
      <c r="E91" s="382">
        <f t="shared" si="2"/>
        <v>4.1297820000000005</v>
      </c>
      <c r="G91" s="43"/>
      <c r="H91" s="17"/>
    </row>
    <row r="92" spans="1:8" x14ac:dyDescent="0.2">
      <c r="A92" s="1">
        <v>42826</v>
      </c>
      <c r="B92" s="6">
        <v>7.0765719999999996</v>
      </c>
      <c r="C92" s="6">
        <v>-3.0317319999999999</v>
      </c>
      <c r="D92" s="6">
        <f t="shared" si="1"/>
        <v>3.0317319999999999</v>
      </c>
      <c r="E92" s="382">
        <f t="shared" si="2"/>
        <v>4.0448399999999998</v>
      </c>
      <c r="G92" s="43"/>
      <c r="H92" s="17"/>
    </row>
    <row r="93" spans="1:8" x14ac:dyDescent="0.2">
      <c r="A93" s="1">
        <v>42856</v>
      </c>
      <c r="B93" s="6">
        <v>7.3889509999999996</v>
      </c>
      <c r="C93" s="6">
        <v>-2.891391</v>
      </c>
      <c r="D93" s="6">
        <f t="shared" si="1"/>
        <v>2.891391</v>
      </c>
      <c r="E93" s="382">
        <f t="shared" ref="E93:E124" si="3">+C93+B93</f>
        <v>4.49756</v>
      </c>
      <c r="G93" s="43"/>
      <c r="H93" s="17"/>
    </row>
    <row r="94" spans="1:8" x14ac:dyDescent="0.2">
      <c r="A94" s="1">
        <v>42887</v>
      </c>
      <c r="B94" s="6">
        <v>7.2241460000000002</v>
      </c>
      <c r="C94" s="6">
        <v>-3.15083</v>
      </c>
      <c r="D94" s="6">
        <f t="shared" ref="D94:D124" si="4">+C94*-1</f>
        <v>3.15083</v>
      </c>
      <c r="E94" s="382">
        <f t="shared" si="3"/>
        <v>4.0733160000000002</v>
      </c>
      <c r="G94" s="43"/>
      <c r="H94" s="17"/>
    </row>
    <row r="95" spans="1:8" x14ac:dyDescent="0.2">
      <c r="A95" s="1">
        <v>42917</v>
      </c>
      <c r="B95" s="6">
        <v>6.9589410000000003</v>
      </c>
      <c r="C95" s="6">
        <v>-3.2961459999999998</v>
      </c>
      <c r="D95" s="6">
        <f t="shared" si="4"/>
        <v>3.2961459999999998</v>
      </c>
      <c r="E95" s="382">
        <f t="shared" si="3"/>
        <v>3.6627950000000005</v>
      </c>
      <c r="G95" s="43"/>
      <c r="H95" s="17"/>
    </row>
    <row r="96" spans="1:8" x14ac:dyDescent="0.2">
      <c r="A96" s="1">
        <v>42948</v>
      </c>
      <c r="B96" s="6">
        <v>7.1055869999999999</v>
      </c>
      <c r="C96" s="6">
        <v>-2.6586530000000002</v>
      </c>
      <c r="D96" s="6">
        <f t="shared" si="4"/>
        <v>2.6586530000000002</v>
      </c>
      <c r="E96" s="382">
        <f t="shared" si="3"/>
        <v>4.4469339999999997</v>
      </c>
      <c r="G96" s="43"/>
      <c r="H96" s="17"/>
    </row>
    <row r="97" spans="1:8" x14ac:dyDescent="0.2">
      <c r="A97" s="1">
        <v>42979</v>
      </c>
      <c r="B97" s="6">
        <v>5.860284</v>
      </c>
      <c r="C97" s="6">
        <v>-2.3966479999999999</v>
      </c>
      <c r="D97" s="6">
        <f t="shared" si="4"/>
        <v>2.3966479999999999</v>
      </c>
      <c r="E97" s="382">
        <f t="shared" si="3"/>
        <v>3.4636360000000002</v>
      </c>
      <c r="G97" s="43"/>
      <c r="H97" s="17"/>
    </row>
    <row r="98" spans="1:8" x14ac:dyDescent="0.2">
      <c r="A98" s="1">
        <v>43009</v>
      </c>
      <c r="B98" s="6">
        <v>5.9607099999999997</v>
      </c>
      <c r="C98" s="6">
        <v>-3.3061919999999998</v>
      </c>
      <c r="D98" s="6">
        <f t="shared" si="4"/>
        <v>3.3061919999999998</v>
      </c>
      <c r="E98" s="382">
        <f t="shared" si="3"/>
        <v>2.6545179999999999</v>
      </c>
      <c r="G98" s="43"/>
      <c r="H98" s="17"/>
    </row>
    <row r="99" spans="1:8" x14ac:dyDescent="0.2">
      <c r="A99" s="1">
        <v>43040</v>
      </c>
      <c r="B99" s="6">
        <v>6.1302190000000003</v>
      </c>
      <c r="C99" s="6">
        <v>-3.3980260000000002</v>
      </c>
      <c r="D99" s="6">
        <f t="shared" si="4"/>
        <v>3.3980260000000002</v>
      </c>
      <c r="E99" s="382">
        <f t="shared" si="3"/>
        <v>2.7321930000000001</v>
      </c>
      <c r="G99" s="43"/>
      <c r="H99" s="17"/>
    </row>
    <row r="100" spans="1:8" x14ac:dyDescent="0.2">
      <c r="A100" s="1">
        <v>43070</v>
      </c>
      <c r="B100" s="6">
        <v>6.2600389999999999</v>
      </c>
      <c r="C100" s="6">
        <v>-3.4608669999999999</v>
      </c>
      <c r="D100" s="6">
        <f t="shared" si="4"/>
        <v>3.4608669999999999</v>
      </c>
      <c r="E100" s="382">
        <f t="shared" si="3"/>
        <v>2.799172</v>
      </c>
      <c r="G100" s="43"/>
      <c r="H100" s="17"/>
    </row>
    <row r="101" spans="1:8" x14ac:dyDescent="0.2">
      <c r="A101" s="1">
        <v>43101</v>
      </c>
      <c r="B101" s="6">
        <v>6.6708629999999998</v>
      </c>
      <c r="C101" s="6">
        <v>-3.011517</v>
      </c>
      <c r="D101" s="6">
        <f t="shared" si="4"/>
        <v>3.011517</v>
      </c>
      <c r="E101" s="382">
        <f t="shared" si="3"/>
        <v>3.6593459999999998</v>
      </c>
      <c r="G101" s="43"/>
      <c r="H101" s="17"/>
    </row>
    <row r="102" spans="1:8" x14ac:dyDescent="0.2">
      <c r="A102" s="1">
        <v>43132</v>
      </c>
      <c r="B102" s="6">
        <v>5.8876819999999999</v>
      </c>
      <c r="C102" s="6">
        <v>-3.15124</v>
      </c>
      <c r="D102" s="6">
        <f t="shared" si="4"/>
        <v>3.15124</v>
      </c>
      <c r="E102" s="382">
        <f t="shared" si="3"/>
        <v>2.7364419999999998</v>
      </c>
      <c r="G102" s="43"/>
      <c r="H102" s="17"/>
    </row>
    <row r="103" spans="1:8" x14ac:dyDescent="0.2">
      <c r="A103" s="1">
        <v>43160</v>
      </c>
      <c r="B103" s="6">
        <v>5.9443020000000004</v>
      </c>
      <c r="C103" s="6">
        <v>-3.2283539999999999</v>
      </c>
      <c r="D103" s="6">
        <f t="shared" si="4"/>
        <v>3.2283539999999999</v>
      </c>
      <c r="E103" s="382">
        <f t="shared" si="3"/>
        <v>2.7159480000000005</v>
      </c>
      <c r="G103" s="43"/>
      <c r="H103" s="17"/>
    </row>
    <row r="104" spans="1:8" x14ac:dyDescent="0.2">
      <c r="A104" s="1">
        <v>43191</v>
      </c>
      <c r="B104" s="6">
        <v>6.4887170000000003</v>
      </c>
      <c r="C104" s="6">
        <v>-3.8546320000000001</v>
      </c>
      <c r="D104" s="6">
        <f t="shared" si="4"/>
        <v>3.8546320000000001</v>
      </c>
      <c r="E104" s="382">
        <f t="shared" si="3"/>
        <v>2.6340850000000002</v>
      </c>
      <c r="G104" s="43"/>
      <c r="H104" s="17"/>
    </row>
    <row r="105" spans="1:8" x14ac:dyDescent="0.2">
      <c r="A105" s="1">
        <v>43221</v>
      </c>
      <c r="B105" s="6">
        <v>5.8192089999999999</v>
      </c>
      <c r="C105" s="6">
        <v>-3.1074830000000002</v>
      </c>
      <c r="D105" s="6">
        <f t="shared" si="4"/>
        <v>3.1074830000000002</v>
      </c>
      <c r="E105" s="382">
        <f t="shared" si="3"/>
        <v>2.7117259999999996</v>
      </c>
      <c r="G105" s="43"/>
      <c r="H105" s="17"/>
    </row>
    <row r="106" spans="1:8" x14ac:dyDescent="0.2">
      <c r="A106" s="1">
        <v>43252</v>
      </c>
      <c r="B106" s="6">
        <v>6.2799519999999998</v>
      </c>
      <c r="C106" s="6">
        <v>-3.374676</v>
      </c>
      <c r="D106" s="6">
        <f t="shared" si="4"/>
        <v>3.374676</v>
      </c>
      <c r="E106" s="382">
        <f t="shared" si="3"/>
        <v>2.9052759999999997</v>
      </c>
      <c r="G106" s="43"/>
      <c r="H106" s="17"/>
    </row>
    <row r="107" spans="1:8" x14ac:dyDescent="0.2">
      <c r="A107" s="1">
        <v>43282</v>
      </c>
      <c r="B107" s="6">
        <v>5.7846330000000004</v>
      </c>
      <c r="C107" s="6">
        <v>-3.4358029999999999</v>
      </c>
      <c r="D107" s="6">
        <f t="shared" si="4"/>
        <v>3.4358029999999999</v>
      </c>
      <c r="E107" s="382">
        <f t="shared" si="3"/>
        <v>2.3488300000000004</v>
      </c>
      <c r="G107" s="43"/>
      <c r="H107" s="17"/>
    </row>
    <row r="108" spans="1:8" x14ac:dyDescent="0.2">
      <c r="A108" s="1">
        <v>43313</v>
      </c>
      <c r="B108" s="6">
        <v>6.3807741934999997</v>
      </c>
      <c r="C108" s="6">
        <v>-3.3633769474999999</v>
      </c>
      <c r="D108" s="6">
        <f t="shared" si="4"/>
        <v>3.3633769474999999</v>
      </c>
      <c r="E108" s="382">
        <f t="shared" si="3"/>
        <v>3.0173972459999998</v>
      </c>
      <c r="G108" s="43"/>
      <c r="H108" s="17"/>
    </row>
    <row r="109" spans="1:8" x14ac:dyDescent="0.2">
      <c r="A109" s="1">
        <v>43344</v>
      </c>
      <c r="B109" s="6">
        <v>5.7611391999999997</v>
      </c>
      <c r="C109" s="6">
        <v>-3.3668508454000001</v>
      </c>
      <c r="D109" s="6">
        <f t="shared" si="4"/>
        <v>3.3668508454000001</v>
      </c>
      <c r="E109" s="382">
        <f t="shared" si="3"/>
        <v>2.3942883545999996</v>
      </c>
      <c r="G109" s="43"/>
      <c r="H109" s="17"/>
    </row>
    <row r="110" spans="1:8" x14ac:dyDescent="0.2">
      <c r="A110" s="1">
        <v>43374</v>
      </c>
      <c r="B110" s="6">
        <v>5.18818</v>
      </c>
      <c r="C110" s="6">
        <v>-3.3498869999999998</v>
      </c>
      <c r="D110" s="6">
        <f t="shared" si="4"/>
        <v>3.3498869999999998</v>
      </c>
      <c r="E110" s="382">
        <f t="shared" si="3"/>
        <v>1.8382930000000002</v>
      </c>
      <c r="G110" s="43"/>
      <c r="H110" s="17"/>
    </row>
    <row r="111" spans="1:8" x14ac:dyDescent="0.2">
      <c r="A111" s="1">
        <v>43405</v>
      </c>
      <c r="B111" s="6">
        <v>5.3949590000000001</v>
      </c>
      <c r="C111" s="6">
        <v>-3.8895810000000002</v>
      </c>
      <c r="D111" s="6">
        <f t="shared" si="4"/>
        <v>3.8895810000000002</v>
      </c>
      <c r="E111" s="382">
        <f t="shared" si="3"/>
        <v>1.5053779999999999</v>
      </c>
      <c r="G111" s="43"/>
      <c r="H111" s="17"/>
    </row>
    <row r="112" spans="1:8" x14ac:dyDescent="0.2">
      <c r="A112" s="1">
        <v>43435</v>
      </c>
      <c r="B112" s="6">
        <v>5.5711979999999999</v>
      </c>
      <c r="C112" s="6">
        <v>-3.996686</v>
      </c>
      <c r="D112" s="6">
        <f t="shared" si="4"/>
        <v>3.996686</v>
      </c>
      <c r="E112" s="382">
        <f t="shared" si="3"/>
        <v>1.5745119999999999</v>
      </c>
      <c r="G112" s="43"/>
      <c r="H112" s="17"/>
    </row>
    <row r="113" spans="1:8" x14ac:dyDescent="0.2">
      <c r="A113" s="1">
        <v>43466</v>
      </c>
      <c r="B113" s="6">
        <v>5.4282310000000003</v>
      </c>
      <c r="C113" s="6">
        <v>-3.4305279999999998</v>
      </c>
      <c r="D113" s="6">
        <f t="shared" si="4"/>
        <v>3.4305279999999998</v>
      </c>
      <c r="E113" s="382">
        <f t="shared" si="3"/>
        <v>1.9977030000000005</v>
      </c>
      <c r="G113" s="43"/>
      <c r="H113" s="17"/>
    </row>
    <row r="114" spans="1:8" x14ac:dyDescent="0.2">
      <c r="A114" s="1">
        <v>43497</v>
      </c>
      <c r="B114" s="6">
        <v>5.1737070000000003</v>
      </c>
      <c r="C114" s="6">
        <v>-3.427489</v>
      </c>
      <c r="D114" s="6">
        <f t="shared" si="4"/>
        <v>3.427489</v>
      </c>
      <c r="E114" s="382">
        <f t="shared" si="3"/>
        <v>1.7462180000000003</v>
      </c>
      <c r="G114" s="43"/>
      <c r="H114" s="17"/>
    </row>
    <row r="115" spans="1:8" x14ac:dyDescent="0.2">
      <c r="A115" s="1">
        <v>43525</v>
      </c>
      <c r="B115" s="6">
        <v>5.5894180000000002</v>
      </c>
      <c r="C115" s="6">
        <v>-3.5741830000000001</v>
      </c>
      <c r="D115" s="6">
        <f t="shared" si="4"/>
        <v>3.5741830000000001</v>
      </c>
      <c r="E115" s="382">
        <f t="shared" si="3"/>
        <v>2.0152350000000001</v>
      </c>
      <c r="G115" s="43"/>
      <c r="H115" s="17"/>
    </row>
    <row r="116" spans="1:8" x14ac:dyDescent="0.2">
      <c r="A116" s="1">
        <v>43556</v>
      </c>
      <c r="B116" s="6">
        <v>5.4189980000000002</v>
      </c>
      <c r="C116" s="6">
        <v>-3.488048</v>
      </c>
      <c r="D116" s="6">
        <f t="shared" si="4"/>
        <v>3.488048</v>
      </c>
      <c r="E116" s="382">
        <f t="shared" si="3"/>
        <v>1.9309500000000002</v>
      </c>
      <c r="G116" s="43"/>
      <c r="H116" s="17"/>
    </row>
    <row r="117" spans="1:8" x14ac:dyDescent="0.2">
      <c r="A117" s="1">
        <v>43586</v>
      </c>
      <c r="B117" s="6">
        <v>5.6199919999999999</v>
      </c>
      <c r="C117" s="6">
        <v>-3.499304</v>
      </c>
      <c r="D117" s="6">
        <f t="shared" si="4"/>
        <v>3.499304</v>
      </c>
      <c r="E117" s="382">
        <f t="shared" si="3"/>
        <v>2.1206879999999999</v>
      </c>
      <c r="G117" s="43"/>
      <c r="H117" s="17"/>
    </row>
    <row r="118" spans="1:8" x14ac:dyDescent="0.2">
      <c r="A118" s="1">
        <v>43617</v>
      </c>
      <c r="B118" s="6">
        <v>5.3397180000000004</v>
      </c>
      <c r="C118" s="6">
        <v>-3.606795</v>
      </c>
      <c r="D118" s="6">
        <f t="shared" si="4"/>
        <v>3.606795</v>
      </c>
      <c r="E118" s="382">
        <f t="shared" si="3"/>
        <v>1.7329230000000004</v>
      </c>
      <c r="G118" s="43"/>
      <c r="H118" s="17"/>
    </row>
    <row r="119" spans="1:8" x14ac:dyDescent="0.2">
      <c r="A119" s="1">
        <v>43647</v>
      </c>
      <c r="B119" s="6">
        <v>5.433764</v>
      </c>
      <c r="C119" s="6">
        <v>-3.5216880000000002</v>
      </c>
      <c r="D119" s="6">
        <f t="shared" si="4"/>
        <v>3.5216880000000002</v>
      </c>
      <c r="E119" s="382">
        <f t="shared" si="3"/>
        <v>1.9120759999999999</v>
      </c>
      <c r="G119" s="43"/>
      <c r="H119" s="17"/>
    </row>
    <row r="120" spans="1:8" x14ac:dyDescent="0.2">
      <c r="A120" s="1">
        <v>43678</v>
      </c>
      <c r="B120" s="6">
        <v>5.5612969999999997</v>
      </c>
      <c r="C120" s="6">
        <v>-3.7287159999999999</v>
      </c>
      <c r="D120" s="6">
        <f t="shared" si="4"/>
        <v>3.7287159999999999</v>
      </c>
      <c r="E120" s="382">
        <f t="shared" si="3"/>
        <v>1.8325809999999998</v>
      </c>
      <c r="G120" s="43"/>
      <c r="H120" s="17"/>
    </row>
    <row r="121" spans="1:8" x14ac:dyDescent="0.2">
      <c r="A121" s="1">
        <v>43709</v>
      </c>
      <c r="B121" s="6">
        <v>5.1347250000000004</v>
      </c>
      <c r="C121" s="6">
        <v>-3.6836449999999998</v>
      </c>
      <c r="D121" s="6">
        <f t="shared" si="4"/>
        <v>3.6836449999999998</v>
      </c>
      <c r="E121" s="382">
        <f t="shared" si="3"/>
        <v>1.4510800000000006</v>
      </c>
      <c r="G121" s="43"/>
      <c r="H121" s="17"/>
    </row>
    <row r="122" spans="1:8" x14ac:dyDescent="0.2">
      <c r="A122" s="1">
        <v>43739</v>
      </c>
      <c r="B122" s="6">
        <v>4.6915519999999997</v>
      </c>
      <c r="C122" s="6">
        <v>-3.4768590000000001</v>
      </c>
      <c r="D122" s="6">
        <f t="shared" si="4"/>
        <v>3.4768590000000001</v>
      </c>
      <c r="E122" s="382">
        <f t="shared" si="3"/>
        <v>1.2146929999999996</v>
      </c>
      <c r="G122" s="43"/>
      <c r="H122" s="17"/>
    </row>
    <row r="123" spans="1:8" x14ac:dyDescent="0.2">
      <c r="A123" s="1">
        <v>43770</v>
      </c>
      <c r="B123" s="6">
        <v>4.6060309999999998</v>
      </c>
      <c r="C123" s="6">
        <v>-3.8935550000000001</v>
      </c>
      <c r="D123" s="6">
        <f t="shared" si="4"/>
        <v>3.8935550000000001</v>
      </c>
      <c r="E123" s="382">
        <f t="shared" si="3"/>
        <v>0.71247599999999967</v>
      </c>
      <c r="G123" s="43"/>
      <c r="H123" s="17"/>
    </row>
    <row r="124" spans="1:8" x14ac:dyDescent="0.2">
      <c r="A124" s="1">
        <v>43800</v>
      </c>
      <c r="B124" s="6">
        <v>4.5412179999999998</v>
      </c>
      <c r="C124" s="6">
        <v>-4.125972</v>
      </c>
      <c r="D124" s="6">
        <f t="shared" si="4"/>
        <v>4.125972</v>
      </c>
      <c r="E124" s="382">
        <f t="shared" si="3"/>
        <v>0.41524599999999978</v>
      </c>
      <c r="G124" s="43"/>
      <c r="H124" s="17"/>
    </row>
    <row r="125" spans="1:8" x14ac:dyDescent="0.2">
      <c r="A125" s="1"/>
      <c r="B125" s="6"/>
      <c r="C125" s="6"/>
      <c r="D125" s="382"/>
      <c r="G125" s="43"/>
      <c r="H125" s="17"/>
    </row>
    <row r="126" spans="1:8" x14ac:dyDescent="0.2">
      <c r="A126" s="370" t="s">
        <v>549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81</v>
      </c>
      <c r="B130">
        <v>0</v>
      </c>
    </row>
    <row r="131" spans="1:2" x14ac:dyDescent="0.2">
      <c r="A131" s="17">
        <v>81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3"/>
    <col min="3" max="3" width="9.5703125" style="133" customWidth="1"/>
    <col min="4" max="14" width="9.140625" style="133"/>
    <col min="15" max="16" width="9.140625" style="135"/>
    <col min="17" max="17" width="9.140625" style="133"/>
    <col min="18" max="18" width="26.28515625" style="133" customWidth="1"/>
    <col min="19" max="27" width="9.140625" style="133"/>
    <col min="28" max="29" width="9.140625" style="135"/>
    <col min="30" max="16384" width="9.140625" style="133"/>
  </cols>
  <sheetData>
    <row r="1" spans="1:19" x14ac:dyDescent="0.25">
      <c r="N1" s="150"/>
      <c r="O1" s="194"/>
    </row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R4" s="139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255</v>
      </c>
      <c r="S6" s="237" t="s">
        <v>248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252</v>
      </c>
      <c r="S7" s="238" t="s">
        <v>249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253</v>
      </c>
      <c r="S8" s="302" t="s">
        <v>250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254</v>
      </c>
      <c r="S9" s="302" t="s">
        <v>251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346" t="s">
        <v>461</v>
      </c>
      <c r="S10" s="347" t="s">
        <v>244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4" spans="2:13" x14ac:dyDescent="0.25">
      <c r="B24"/>
      <c r="C24"/>
      <c r="D24" s="569" t="s">
        <v>61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255</v>
      </c>
      <c r="D26" s="324">
        <v>1.1297201807999999</v>
      </c>
      <c r="E26" s="6">
        <v>1.2727268223999999</v>
      </c>
      <c r="F26" s="6">
        <v>1.4260379534000001</v>
      </c>
      <c r="G26" s="6">
        <v>1.7230103354999999</v>
      </c>
      <c r="H26" s="6">
        <v>1.9101995178</v>
      </c>
      <c r="I26" s="6"/>
      <c r="J26" s="6">
        <f t="shared" ref="J26:M27" si="0">E26-D26</f>
        <v>0.14300664159999998</v>
      </c>
      <c r="K26" s="6">
        <f t="shared" si="0"/>
        <v>0.15331113100000016</v>
      </c>
      <c r="L26" s="6">
        <f t="shared" si="0"/>
        <v>0.29697238209999988</v>
      </c>
      <c r="M26" s="6">
        <f t="shared" si="0"/>
        <v>0.18718918230000003</v>
      </c>
    </row>
    <row r="27" spans="2:13" x14ac:dyDescent="0.25">
      <c r="C27" s="144" t="s">
        <v>252</v>
      </c>
      <c r="D27" s="6">
        <v>1.1441968274000001</v>
      </c>
      <c r="E27" s="6">
        <v>1.1661939098</v>
      </c>
      <c r="F27" s="6">
        <v>1.2359803863000001</v>
      </c>
      <c r="G27" s="6">
        <v>1.3902072001000001</v>
      </c>
      <c r="H27" s="6">
        <v>1.5250733972999999</v>
      </c>
      <c r="I27" s="6"/>
      <c r="J27" s="6">
        <f t="shared" si="0"/>
        <v>2.1997082399999979E-2</v>
      </c>
      <c r="K27" s="6">
        <f t="shared" si="0"/>
        <v>6.9786476500000028E-2</v>
      </c>
      <c r="L27" s="6">
        <f t="shared" si="0"/>
        <v>0.15422681380000003</v>
      </c>
      <c r="M27" s="6">
        <f t="shared" si="0"/>
        <v>0.13486619719999982</v>
      </c>
    </row>
    <row r="28" spans="2:13" x14ac:dyDescent="0.25">
      <c r="C28" s="144" t="s">
        <v>253</v>
      </c>
      <c r="D28" s="6">
        <v>0.63446654521000001</v>
      </c>
      <c r="E28" s="6">
        <v>0.63657878689000003</v>
      </c>
      <c r="F28" s="6">
        <v>0.66760400547999998</v>
      </c>
      <c r="G28" s="6">
        <v>0.74403096018000003</v>
      </c>
      <c r="H28" s="6">
        <v>0.81701582356000002</v>
      </c>
      <c r="I28" s="6"/>
      <c r="J28" s="6">
        <f t="shared" ref="J28:M29" si="1">E28-D28</f>
        <v>2.1122416800000154E-3</v>
      </c>
      <c r="K28" s="6">
        <f t="shared" si="1"/>
        <v>3.1025218589999959E-2</v>
      </c>
      <c r="L28" s="6">
        <f t="shared" si="1"/>
        <v>7.6426954700000049E-2</v>
      </c>
      <c r="M28" s="6">
        <f t="shared" si="1"/>
        <v>7.2984863379999987E-2</v>
      </c>
    </row>
    <row r="29" spans="2:13" x14ac:dyDescent="0.25">
      <c r="C29" s="145" t="s">
        <v>254</v>
      </c>
      <c r="D29" s="66">
        <v>0.43394208493000003</v>
      </c>
      <c r="E29" s="66">
        <v>0.43367212295000002</v>
      </c>
      <c r="F29" s="66">
        <v>0.45312288219000002</v>
      </c>
      <c r="G29" s="66">
        <v>0.50198454932000003</v>
      </c>
      <c r="H29" s="66">
        <v>0.54608983726000004</v>
      </c>
      <c r="I29" s="66"/>
      <c r="J29" s="66">
        <f t="shared" si="1"/>
        <v>-2.6996198000001081E-4</v>
      </c>
      <c r="K29" s="66">
        <f t="shared" si="1"/>
        <v>1.9450759240000004E-2</v>
      </c>
      <c r="L29" s="66">
        <f t="shared" si="1"/>
        <v>4.8861667130000008E-2</v>
      </c>
      <c r="M29" s="66">
        <f t="shared" si="1"/>
        <v>4.4105287940000015E-2</v>
      </c>
    </row>
    <row r="30" spans="2:13" x14ac:dyDescent="0.25">
      <c r="C30" s="128" t="s">
        <v>235</v>
      </c>
      <c r="D30" s="12">
        <f>+SUM(D26:D29)</f>
        <v>3.3423256383399997</v>
      </c>
      <c r="E30" s="12">
        <f t="shared" ref="E30:H30" si="2">+SUM(E26:E29)</f>
        <v>3.5091716420399997</v>
      </c>
      <c r="F30" s="12">
        <f t="shared" si="2"/>
        <v>3.7827452273700004</v>
      </c>
      <c r="G30" s="12">
        <f t="shared" si="2"/>
        <v>4.3592330450999999</v>
      </c>
      <c r="H30" s="12">
        <f t="shared" si="2"/>
        <v>4.7983785759200002</v>
      </c>
      <c r="I30"/>
      <c r="J30" s="12">
        <f>+SUM(J26:J29)</f>
        <v>0.16684600369999997</v>
      </c>
      <c r="K30" s="12">
        <f t="shared" ref="K30:M30" si="3">+SUM(K26:K29)</f>
        <v>0.27357358533000015</v>
      </c>
      <c r="L30" s="12">
        <f t="shared" si="3"/>
        <v>0.57648781772999991</v>
      </c>
      <c r="M30" s="12">
        <f t="shared" si="3"/>
        <v>0.43914553081999985</v>
      </c>
    </row>
    <row r="31" spans="2:13" x14ac:dyDescent="0.25">
      <c r="C31" s="370" t="s">
        <v>549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9"/>
      <c r="C35" s="149"/>
      <c r="D35" s="149" t="s">
        <v>266</v>
      </c>
      <c r="E35" s="149" t="s">
        <v>242</v>
      </c>
      <c r="F35" s="475" t="s">
        <v>241</v>
      </c>
      <c r="G35" s="475" t="s">
        <v>498</v>
      </c>
    </row>
    <row r="36" spans="2:8" x14ac:dyDescent="0.25">
      <c r="B36" s="149">
        <f t="shared" ref="B36:B83" si="4">YEAR(C36)</f>
        <v>2016</v>
      </c>
      <c r="C36" s="450">
        <v>42370</v>
      </c>
      <c r="D36" s="492">
        <v>3.3447740000000001</v>
      </c>
      <c r="E36" s="138" t="e">
        <v>#N/A</v>
      </c>
      <c r="F36" s="491"/>
      <c r="G36" s="491">
        <v>3.3447740000000001</v>
      </c>
      <c r="H36" s="140"/>
    </row>
    <row r="37" spans="2:8" x14ac:dyDescent="0.25">
      <c r="B37" s="149">
        <f t="shared" si="4"/>
        <v>2016</v>
      </c>
      <c r="C37" s="450">
        <v>42401</v>
      </c>
      <c r="D37" s="492">
        <v>3.3693439999999999</v>
      </c>
      <c r="E37" s="138" t="e">
        <v>#N/A</v>
      </c>
      <c r="F37" s="491">
        <f t="shared" ref="F37:F46" si="5">AVERAGEIF($B$36:$B$97,B37,$G$36:$G$97)</f>
        <v>3.5090092499999996</v>
      </c>
      <c r="G37" s="491">
        <v>3.3693439999999999</v>
      </c>
      <c r="H37" s="140"/>
    </row>
    <row r="38" spans="2:8" x14ac:dyDescent="0.25">
      <c r="B38" s="149">
        <f t="shared" si="4"/>
        <v>2016</v>
      </c>
      <c r="C38" s="450">
        <v>42430</v>
      </c>
      <c r="D38" s="492">
        <v>3.5557089999999998</v>
      </c>
      <c r="E38" s="138" t="e">
        <v>#N/A</v>
      </c>
      <c r="F38" s="491">
        <f t="shared" si="5"/>
        <v>3.5090092499999996</v>
      </c>
      <c r="G38" s="491">
        <v>3.5557089999999998</v>
      </c>
      <c r="H38" s="140"/>
    </row>
    <row r="39" spans="2:8" x14ac:dyDescent="0.25">
      <c r="B39" s="149">
        <f t="shared" si="4"/>
        <v>2016</v>
      </c>
      <c r="C39" s="450">
        <v>42461</v>
      </c>
      <c r="D39" s="492">
        <v>3.5703999999999998</v>
      </c>
      <c r="E39" s="138" t="e">
        <v>#N/A</v>
      </c>
      <c r="F39" s="491">
        <f t="shared" si="5"/>
        <v>3.5090092499999996</v>
      </c>
      <c r="G39" s="491">
        <v>3.5703999999999998</v>
      </c>
      <c r="H39" s="140"/>
    </row>
    <row r="40" spans="2:8" x14ac:dyDescent="0.25">
      <c r="B40" s="149">
        <f t="shared" si="4"/>
        <v>2016</v>
      </c>
      <c r="C40" s="450">
        <v>42491</v>
      </c>
      <c r="D40" s="492">
        <v>3.6716769999999999</v>
      </c>
      <c r="E40" s="138" t="e">
        <v>#N/A</v>
      </c>
      <c r="F40" s="491">
        <f t="shared" si="5"/>
        <v>3.5090092499999996</v>
      </c>
      <c r="G40" s="491">
        <v>3.6716769999999999</v>
      </c>
      <c r="H40" s="140"/>
    </row>
    <row r="41" spans="2:8" x14ac:dyDescent="0.25">
      <c r="B41" s="149">
        <f t="shared" si="4"/>
        <v>2016</v>
      </c>
      <c r="C41" s="450">
        <v>42522</v>
      </c>
      <c r="D41" s="492">
        <v>3.662433</v>
      </c>
      <c r="E41" s="138" t="e">
        <v>#N/A</v>
      </c>
      <c r="F41" s="491">
        <f t="shared" si="5"/>
        <v>3.5090092499999996</v>
      </c>
      <c r="G41" s="491">
        <v>3.662433</v>
      </c>
      <c r="H41" s="140"/>
    </row>
    <row r="42" spans="2:8" x14ac:dyDescent="0.25">
      <c r="B42" s="149">
        <f t="shared" si="4"/>
        <v>2016</v>
      </c>
      <c r="C42" s="450">
        <v>42552</v>
      </c>
      <c r="D42" s="492">
        <v>3.6038380000000001</v>
      </c>
      <c r="E42" s="138" t="e">
        <v>#N/A</v>
      </c>
      <c r="F42" s="491">
        <f t="shared" si="5"/>
        <v>3.5090092499999996</v>
      </c>
      <c r="G42" s="491">
        <v>3.6038380000000001</v>
      </c>
      <c r="H42" s="140"/>
    </row>
    <row r="43" spans="2:8" x14ac:dyDescent="0.25">
      <c r="B43" s="149">
        <f t="shared" si="4"/>
        <v>2016</v>
      </c>
      <c r="C43" s="450">
        <v>42583</v>
      </c>
      <c r="D43" s="492">
        <v>3.4103219999999999</v>
      </c>
      <c r="E43" s="138" t="e">
        <v>#N/A</v>
      </c>
      <c r="F43" s="491">
        <f t="shared" si="5"/>
        <v>3.5090092499999996</v>
      </c>
      <c r="G43" s="491">
        <v>3.4103219999999999</v>
      </c>
      <c r="H43" s="140"/>
    </row>
    <row r="44" spans="2:8" x14ac:dyDescent="0.25">
      <c r="B44" s="149">
        <f t="shared" si="4"/>
        <v>2016</v>
      </c>
      <c r="C44" s="450">
        <v>42614</v>
      </c>
      <c r="D44" s="492">
        <v>3.427333</v>
      </c>
      <c r="E44" s="138" t="e">
        <v>#N/A</v>
      </c>
      <c r="F44" s="491">
        <f t="shared" si="5"/>
        <v>3.5090092499999996</v>
      </c>
      <c r="G44" s="491">
        <v>3.427333</v>
      </c>
      <c r="H44" s="140"/>
    </row>
    <row r="45" spans="2:8" x14ac:dyDescent="0.25">
      <c r="B45" s="149">
        <f t="shared" si="4"/>
        <v>2016</v>
      </c>
      <c r="C45" s="450">
        <v>42644</v>
      </c>
      <c r="D45" s="492">
        <v>3.5443220000000002</v>
      </c>
      <c r="E45" s="138" t="e">
        <v>#N/A</v>
      </c>
      <c r="F45" s="491">
        <f t="shared" si="5"/>
        <v>3.5090092499999996</v>
      </c>
      <c r="G45" s="491">
        <v>3.5443220000000002</v>
      </c>
      <c r="H45" s="140"/>
    </row>
    <row r="46" spans="2:8" x14ac:dyDescent="0.25">
      <c r="B46" s="149">
        <f t="shared" si="4"/>
        <v>2016</v>
      </c>
      <c r="C46" s="450">
        <v>42675</v>
      </c>
      <c r="D46" s="492">
        <v>3.5957659999999998</v>
      </c>
      <c r="E46" s="138" t="e">
        <v>#N/A</v>
      </c>
      <c r="F46" s="491">
        <f t="shared" si="5"/>
        <v>3.5090092499999996</v>
      </c>
      <c r="G46" s="491">
        <v>3.5957659999999998</v>
      </c>
      <c r="H46" s="140"/>
    </row>
    <row r="47" spans="2:8" x14ac:dyDescent="0.25">
      <c r="B47" s="149">
        <f t="shared" si="4"/>
        <v>2016</v>
      </c>
      <c r="C47" s="450">
        <v>42705</v>
      </c>
      <c r="D47" s="492">
        <v>3.3521930000000002</v>
      </c>
      <c r="E47" s="138" t="e">
        <v>#N/A</v>
      </c>
      <c r="F47" s="491"/>
      <c r="G47" s="491">
        <v>3.3521930000000002</v>
      </c>
      <c r="H47" s="140"/>
    </row>
    <row r="48" spans="2:8" x14ac:dyDescent="0.25">
      <c r="B48" s="149">
        <f t="shared" si="4"/>
        <v>2017</v>
      </c>
      <c r="C48" s="450">
        <v>42736</v>
      </c>
      <c r="D48" s="492">
        <v>3.395032</v>
      </c>
      <c r="E48" s="138" t="e">
        <v>#N/A</v>
      </c>
      <c r="F48" s="491"/>
      <c r="G48" s="491">
        <v>3.395032</v>
      </c>
      <c r="H48" s="140"/>
    </row>
    <row r="49" spans="2:8" x14ac:dyDescent="0.25">
      <c r="B49" s="149">
        <f t="shared" si="4"/>
        <v>2017</v>
      </c>
      <c r="C49" s="450">
        <v>42767</v>
      </c>
      <c r="D49" s="492">
        <v>3.6327859999999998</v>
      </c>
      <c r="E49" s="138" t="e">
        <v>#N/A</v>
      </c>
      <c r="F49" s="491">
        <f t="shared" ref="F49:F58" si="6">AVERAGEIF($B$36:$B$97,B49,$G$36:$G$97)</f>
        <v>3.7820607499999999</v>
      </c>
      <c r="G49" s="491">
        <v>3.6327859999999998</v>
      </c>
      <c r="H49" s="140"/>
    </row>
    <row r="50" spans="2:8" x14ac:dyDescent="0.25">
      <c r="B50" s="149">
        <f t="shared" si="4"/>
        <v>2017</v>
      </c>
      <c r="C50" s="450">
        <v>42795</v>
      </c>
      <c r="D50" s="492">
        <v>3.6852580000000001</v>
      </c>
      <c r="E50" s="138" t="e">
        <v>#N/A</v>
      </c>
      <c r="F50" s="491">
        <f t="shared" si="6"/>
        <v>3.7820607499999999</v>
      </c>
      <c r="G50" s="491">
        <v>3.6852580000000001</v>
      </c>
      <c r="H50" s="140"/>
    </row>
    <row r="51" spans="2:8" x14ac:dyDescent="0.25">
      <c r="B51" s="149">
        <f t="shared" si="4"/>
        <v>2017</v>
      </c>
      <c r="C51" s="450">
        <v>42826</v>
      </c>
      <c r="D51" s="492">
        <v>3.6822330000000001</v>
      </c>
      <c r="E51" s="138" t="e">
        <v>#N/A</v>
      </c>
      <c r="F51" s="491">
        <f t="shared" si="6"/>
        <v>3.7820607499999999</v>
      </c>
      <c r="G51" s="491">
        <v>3.6822330000000001</v>
      </c>
      <c r="H51" s="140"/>
    </row>
    <row r="52" spans="2:8" x14ac:dyDescent="0.25">
      <c r="B52" s="149">
        <f t="shared" si="4"/>
        <v>2017</v>
      </c>
      <c r="C52" s="450">
        <v>42856</v>
      </c>
      <c r="D52" s="492">
        <v>3.7710970000000001</v>
      </c>
      <c r="E52" s="138" t="e">
        <v>#N/A</v>
      </c>
      <c r="F52" s="491">
        <f t="shared" si="6"/>
        <v>3.7820607499999999</v>
      </c>
      <c r="G52" s="491">
        <v>3.7710970000000001</v>
      </c>
      <c r="H52" s="140"/>
    </row>
    <row r="53" spans="2:8" x14ac:dyDescent="0.25">
      <c r="B53" s="149">
        <f t="shared" si="4"/>
        <v>2017</v>
      </c>
      <c r="C53" s="450">
        <v>42887</v>
      </c>
      <c r="D53" s="492">
        <v>3.8073000000000001</v>
      </c>
      <c r="E53" s="138" t="e">
        <v>#N/A</v>
      </c>
      <c r="F53" s="491">
        <f t="shared" si="6"/>
        <v>3.7820607499999999</v>
      </c>
      <c r="G53" s="491">
        <v>3.8073000000000001</v>
      </c>
      <c r="H53" s="140"/>
    </row>
    <row r="54" spans="2:8" x14ac:dyDescent="0.25">
      <c r="B54" s="149">
        <f t="shared" si="4"/>
        <v>2017</v>
      </c>
      <c r="C54" s="450">
        <v>42917</v>
      </c>
      <c r="D54" s="492">
        <v>3.8220969999999999</v>
      </c>
      <c r="E54" s="138" t="e">
        <v>#N/A</v>
      </c>
      <c r="F54" s="491">
        <f t="shared" si="6"/>
        <v>3.7820607499999999</v>
      </c>
      <c r="G54" s="491">
        <v>3.8220969999999999</v>
      </c>
      <c r="H54" s="140"/>
    </row>
    <row r="55" spans="2:8" x14ac:dyDescent="0.25">
      <c r="B55" s="149">
        <f t="shared" si="4"/>
        <v>2017</v>
      </c>
      <c r="C55" s="450">
        <v>42948</v>
      </c>
      <c r="D55" s="492">
        <v>3.7635160000000001</v>
      </c>
      <c r="E55" s="138" t="e">
        <v>#N/A</v>
      </c>
      <c r="F55" s="491">
        <f t="shared" si="6"/>
        <v>3.7820607499999999</v>
      </c>
      <c r="G55" s="491">
        <v>3.7635160000000001</v>
      </c>
      <c r="H55" s="140"/>
    </row>
    <row r="56" spans="2:8" x14ac:dyDescent="0.25">
      <c r="B56" s="149">
        <f t="shared" si="4"/>
        <v>2017</v>
      </c>
      <c r="C56" s="450">
        <v>42979</v>
      </c>
      <c r="D56" s="492">
        <v>3.731033</v>
      </c>
      <c r="E56" s="138" t="e">
        <v>#N/A</v>
      </c>
      <c r="F56" s="491">
        <f t="shared" si="6"/>
        <v>3.7820607499999999</v>
      </c>
      <c r="G56" s="491">
        <v>3.731033</v>
      </c>
      <c r="H56" s="140"/>
    </row>
    <row r="57" spans="2:8" x14ac:dyDescent="0.25">
      <c r="B57" s="149">
        <f t="shared" si="4"/>
        <v>2017</v>
      </c>
      <c r="C57" s="450">
        <v>43009</v>
      </c>
      <c r="D57" s="492">
        <v>4.0197419999999999</v>
      </c>
      <c r="E57" s="138" t="e">
        <v>#N/A</v>
      </c>
      <c r="F57" s="491">
        <f t="shared" si="6"/>
        <v>3.7820607499999999</v>
      </c>
      <c r="G57" s="491">
        <v>4.0197419999999999</v>
      </c>
      <c r="H57" s="140"/>
    </row>
    <row r="58" spans="2:8" x14ac:dyDescent="0.25">
      <c r="B58" s="149">
        <f t="shared" si="4"/>
        <v>2017</v>
      </c>
      <c r="C58" s="450">
        <v>43040</v>
      </c>
      <c r="D58" s="492">
        <v>4.1056670000000004</v>
      </c>
      <c r="E58" s="138" t="e">
        <v>#N/A</v>
      </c>
      <c r="F58" s="491">
        <f t="shared" si="6"/>
        <v>3.7820607499999999</v>
      </c>
      <c r="G58" s="491">
        <v>4.1056670000000004</v>
      </c>
      <c r="H58" s="140"/>
    </row>
    <row r="59" spans="2:8" x14ac:dyDescent="0.25">
      <c r="B59" s="149">
        <f t="shared" si="4"/>
        <v>2017</v>
      </c>
      <c r="C59" s="450">
        <v>43070</v>
      </c>
      <c r="D59" s="492">
        <v>3.9689679999999998</v>
      </c>
      <c r="E59" s="138" t="e">
        <v>#N/A</v>
      </c>
      <c r="F59" s="491"/>
      <c r="G59" s="491">
        <v>3.9689679999999998</v>
      </c>
      <c r="H59" s="140"/>
    </row>
    <row r="60" spans="2:8" x14ac:dyDescent="0.25">
      <c r="B60" s="149">
        <f t="shared" si="4"/>
        <v>2018</v>
      </c>
      <c r="C60" s="450">
        <v>43101</v>
      </c>
      <c r="D60" s="492">
        <v>3.8246449999999999</v>
      </c>
      <c r="E60" s="138" t="e">
        <v>#N/A</v>
      </c>
      <c r="F60" s="491"/>
      <c r="G60" s="491">
        <v>3.8246449999999999</v>
      </c>
      <c r="H60" s="140"/>
    </row>
    <row r="61" spans="2:8" x14ac:dyDescent="0.25">
      <c r="B61" s="149">
        <f t="shared" si="4"/>
        <v>2018</v>
      </c>
      <c r="C61" s="450">
        <v>43132</v>
      </c>
      <c r="D61" s="492">
        <v>4.02325</v>
      </c>
      <c r="E61" s="138" t="e">
        <v>#N/A</v>
      </c>
      <c r="F61" s="491">
        <f t="shared" ref="F61:F70" si="7">AVERAGEIF($B$36:$B$97,B61,$G$36:$G$97)</f>
        <v>4.3574511355750003</v>
      </c>
      <c r="G61" s="491">
        <v>4.02325</v>
      </c>
      <c r="H61" s="140"/>
    </row>
    <row r="62" spans="2:8" x14ac:dyDescent="0.25">
      <c r="B62" s="149">
        <f t="shared" si="4"/>
        <v>2018</v>
      </c>
      <c r="C62" s="450">
        <v>43160</v>
      </c>
      <c r="D62" s="492">
        <v>4.1732259999999997</v>
      </c>
      <c r="E62" s="138" t="e">
        <v>#N/A</v>
      </c>
      <c r="F62" s="491">
        <f t="shared" si="7"/>
        <v>4.3574511355750003</v>
      </c>
      <c r="G62" s="491">
        <v>4.1732259999999997</v>
      </c>
      <c r="H62" s="140"/>
    </row>
    <row r="63" spans="2:8" x14ac:dyDescent="0.25">
      <c r="B63" s="149">
        <f t="shared" si="4"/>
        <v>2018</v>
      </c>
      <c r="C63" s="450">
        <v>43191</v>
      </c>
      <c r="D63" s="492">
        <v>4.2598330000000004</v>
      </c>
      <c r="E63" s="138" t="e">
        <v>#N/A</v>
      </c>
      <c r="F63" s="491">
        <f t="shared" si="7"/>
        <v>4.3574511355750003</v>
      </c>
      <c r="G63" s="491">
        <v>4.2598330000000004</v>
      </c>
      <c r="H63" s="140"/>
    </row>
    <row r="64" spans="2:8" x14ac:dyDescent="0.25">
      <c r="B64" s="149">
        <f t="shared" si="4"/>
        <v>2018</v>
      </c>
      <c r="C64" s="450">
        <v>43221</v>
      </c>
      <c r="D64" s="492">
        <v>4.3214839999999999</v>
      </c>
      <c r="E64" s="138" t="e">
        <v>#N/A</v>
      </c>
      <c r="F64" s="491">
        <f t="shared" si="7"/>
        <v>4.3574511355750003</v>
      </c>
      <c r="G64" s="491">
        <v>4.3214839999999999</v>
      </c>
      <c r="H64" s="140"/>
    </row>
    <row r="65" spans="2:8" x14ac:dyDescent="0.25">
      <c r="B65" s="149">
        <f t="shared" si="4"/>
        <v>2018</v>
      </c>
      <c r="C65" s="450">
        <v>43252</v>
      </c>
      <c r="D65" s="492">
        <v>4.3256329999999998</v>
      </c>
      <c r="E65" s="138" t="e">
        <v>#N/A</v>
      </c>
      <c r="F65" s="491">
        <f t="shared" si="7"/>
        <v>4.3574511355750003</v>
      </c>
      <c r="G65" s="491">
        <v>4.3256329999999998</v>
      </c>
      <c r="H65" s="140"/>
    </row>
    <row r="66" spans="2:8" x14ac:dyDescent="0.25">
      <c r="B66" s="149">
        <f t="shared" si="4"/>
        <v>2018</v>
      </c>
      <c r="C66" s="450">
        <v>43282</v>
      </c>
      <c r="D66" s="492">
        <v>4.4112900000000002</v>
      </c>
      <c r="E66" s="138" t="e">
        <v>#N/A</v>
      </c>
      <c r="F66" s="491">
        <f t="shared" si="7"/>
        <v>4.3574511355750003</v>
      </c>
      <c r="G66" s="491">
        <v>4.4112900000000002</v>
      </c>
      <c r="H66" s="140"/>
    </row>
    <row r="67" spans="2:8" x14ac:dyDescent="0.25">
      <c r="B67" s="149">
        <f t="shared" si="4"/>
        <v>2018</v>
      </c>
      <c r="C67" s="450">
        <v>43313</v>
      </c>
      <c r="D67" s="492">
        <v>4.5176805589000004</v>
      </c>
      <c r="E67" s="138" t="e">
        <v>#N/A</v>
      </c>
      <c r="F67" s="491">
        <f t="shared" si="7"/>
        <v>4.3574511355750003</v>
      </c>
      <c r="G67" s="491">
        <v>4.5176805589000004</v>
      </c>
      <c r="H67" s="140"/>
    </row>
    <row r="68" spans="2:8" x14ac:dyDescent="0.25">
      <c r="B68" s="149">
        <f t="shared" si="4"/>
        <v>2018</v>
      </c>
      <c r="C68" s="450">
        <v>43344</v>
      </c>
      <c r="D68" s="492">
        <v>4.5532060679999997</v>
      </c>
      <c r="E68" s="138">
        <v>4.5532060679999997</v>
      </c>
      <c r="F68" s="491">
        <f t="shared" si="7"/>
        <v>4.3574511355750003</v>
      </c>
      <c r="G68" s="491">
        <v>4.5532060679999997</v>
      </c>
      <c r="H68" s="140"/>
    </row>
    <row r="69" spans="2:8" x14ac:dyDescent="0.25">
      <c r="B69" s="149">
        <f t="shared" si="4"/>
        <v>2018</v>
      </c>
      <c r="C69" s="450">
        <v>43374</v>
      </c>
      <c r="D69" s="492" t="e">
        <v>#N/A</v>
      </c>
      <c r="E69" s="138">
        <v>4.6655879999999996</v>
      </c>
      <c r="F69" s="491">
        <f t="shared" si="7"/>
        <v>4.3574511355750003</v>
      </c>
      <c r="G69" s="491">
        <v>4.6655879999999996</v>
      </c>
      <c r="H69" s="140"/>
    </row>
    <row r="70" spans="2:8" x14ac:dyDescent="0.25">
      <c r="B70" s="149">
        <f t="shared" si="4"/>
        <v>2018</v>
      </c>
      <c r="C70" s="450">
        <v>43405</v>
      </c>
      <c r="D70" s="492" t="e">
        <v>#N/A</v>
      </c>
      <c r="E70" s="138">
        <v>4.6432989999999998</v>
      </c>
      <c r="F70" s="491">
        <f t="shared" si="7"/>
        <v>4.3574511355750003</v>
      </c>
      <c r="G70" s="491">
        <v>4.6432989999999998</v>
      </c>
      <c r="H70" s="140"/>
    </row>
    <row r="71" spans="2:8" x14ac:dyDescent="0.25">
      <c r="B71" s="149">
        <f t="shared" si="4"/>
        <v>2018</v>
      </c>
      <c r="C71" s="450">
        <v>43435</v>
      </c>
      <c r="D71" s="492" t="e">
        <v>#N/A</v>
      </c>
      <c r="E71" s="138">
        <v>4.5702790000000002</v>
      </c>
      <c r="F71" s="491"/>
      <c r="G71" s="491">
        <v>4.5702790000000002</v>
      </c>
      <c r="H71" s="140"/>
    </row>
    <row r="72" spans="2:8" x14ac:dyDescent="0.25">
      <c r="B72" s="149">
        <f t="shared" si="4"/>
        <v>2019</v>
      </c>
      <c r="C72" s="450">
        <v>43466</v>
      </c>
      <c r="D72" s="492" t="e">
        <v>#N/A</v>
      </c>
      <c r="E72" s="138">
        <v>4.5522460000000002</v>
      </c>
      <c r="F72" s="491"/>
      <c r="G72" s="491">
        <v>4.5522460000000002</v>
      </c>
      <c r="H72" s="140"/>
    </row>
    <row r="73" spans="2:8" x14ac:dyDescent="0.25">
      <c r="B73" s="149">
        <f t="shared" si="4"/>
        <v>2019</v>
      </c>
      <c r="C73" s="450">
        <v>43497</v>
      </c>
      <c r="D73" s="492" t="e">
        <v>#N/A</v>
      </c>
      <c r="E73" s="138">
        <v>4.6347129999999996</v>
      </c>
      <c r="F73" s="491">
        <f t="shared" ref="F73:F82" si="8">AVERAGEIF($B$36:$B$97,B73,$G$36:$G$97)</f>
        <v>4.7975774166666669</v>
      </c>
      <c r="G73" s="491">
        <v>4.6347129999999996</v>
      </c>
      <c r="H73" s="140"/>
    </row>
    <row r="74" spans="2:8" x14ac:dyDescent="0.25">
      <c r="B74" s="149">
        <f t="shared" si="4"/>
        <v>2019</v>
      </c>
      <c r="C74" s="450">
        <v>43525</v>
      </c>
      <c r="D74" s="492" t="e">
        <v>#N/A</v>
      </c>
      <c r="E74" s="138">
        <v>4.7232719999999997</v>
      </c>
      <c r="F74" s="491">
        <f t="shared" si="8"/>
        <v>4.7975774166666669</v>
      </c>
      <c r="G74" s="491">
        <v>4.7232719999999997</v>
      </c>
      <c r="H74" s="140"/>
    </row>
    <row r="75" spans="2:8" x14ac:dyDescent="0.25">
      <c r="B75" s="149">
        <f t="shared" si="4"/>
        <v>2019</v>
      </c>
      <c r="C75" s="450">
        <v>43556</v>
      </c>
      <c r="D75" s="492" t="e">
        <v>#N/A</v>
      </c>
      <c r="E75" s="138">
        <v>4.7087459999999997</v>
      </c>
      <c r="F75" s="491">
        <f t="shared" si="8"/>
        <v>4.7975774166666669</v>
      </c>
      <c r="G75" s="491">
        <v>4.7087459999999997</v>
      </c>
      <c r="H75" s="140"/>
    </row>
    <row r="76" spans="2:8" x14ac:dyDescent="0.25">
      <c r="B76" s="149">
        <f t="shared" si="4"/>
        <v>2019</v>
      </c>
      <c r="C76" s="450">
        <v>43586</v>
      </c>
      <c r="D76" s="492" t="e">
        <v>#N/A</v>
      </c>
      <c r="E76" s="138">
        <v>4.7480630000000001</v>
      </c>
      <c r="F76" s="491">
        <f t="shared" si="8"/>
        <v>4.7975774166666669</v>
      </c>
      <c r="G76" s="491">
        <v>4.7480630000000001</v>
      </c>
      <c r="H76" s="140"/>
    </row>
    <row r="77" spans="2:8" x14ac:dyDescent="0.25">
      <c r="B77" s="149">
        <f t="shared" si="4"/>
        <v>2019</v>
      </c>
      <c r="C77" s="450">
        <v>43617</v>
      </c>
      <c r="D77" s="492" t="e">
        <v>#N/A</v>
      </c>
      <c r="E77" s="138">
        <v>4.7530479999999997</v>
      </c>
      <c r="F77" s="491">
        <f t="shared" si="8"/>
        <v>4.7975774166666669</v>
      </c>
      <c r="G77" s="491">
        <v>4.7530479999999997</v>
      </c>
      <c r="H77" s="140"/>
    </row>
    <row r="78" spans="2:8" x14ac:dyDescent="0.25">
      <c r="B78" s="149">
        <f t="shared" si="4"/>
        <v>2019</v>
      </c>
      <c r="C78" s="450">
        <v>43647</v>
      </c>
      <c r="D78" s="492" t="e">
        <v>#N/A</v>
      </c>
      <c r="E78" s="138">
        <v>4.776967</v>
      </c>
      <c r="F78" s="491">
        <f t="shared" si="8"/>
        <v>4.7975774166666669</v>
      </c>
      <c r="G78" s="491">
        <v>4.776967</v>
      </c>
      <c r="H78" s="140"/>
    </row>
    <row r="79" spans="2:8" x14ac:dyDescent="0.25">
      <c r="B79" s="149">
        <f t="shared" si="4"/>
        <v>2019</v>
      </c>
      <c r="C79" s="450">
        <v>43678</v>
      </c>
      <c r="D79" s="492" t="e">
        <v>#N/A</v>
      </c>
      <c r="E79" s="138">
        <v>4.8895819999999999</v>
      </c>
      <c r="F79" s="491">
        <f t="shared" si="8"/>
        <v>4.7975774166666669</v>
      </c>
      <c r="G79" s="491">
        <v>4.8895819999999999</v>
      </c>
      <c r="H79" s="140"/>
    </row>
    <row r="80" spans="2:8" x14ac:dyDescent="0.25">
      <c r="B80" s="149">
        <f t="shared" si="4"/>
        <v>2019</v>
      </c>
      <c r="C80" s="450">
        <v>43709</v>
      </c>
      <c r="D80" s="492" t="e">
        <v>#N/A</v>
      </c>
      <c r="E80" s="138">
        <v>4.9235189999999998</v>
      </c>
      <c r="F80" s="491">
        <f t="shared" si="8"/>
        <v>4.7975774166666669</v>
      </c>
      <c r="G80" s="491">
        <v>4.9235189999999998</v>
      </c>
      <c r="H80" s="140"/>
    </row>
    <row r="81" spans="2:8" x14ac:dyDescent="0.25">
      <c r="B81" s="149">
        <f t="shared" si="4"/>
        <v>2019</v>
      </c>
      <c r="C81" s="450">
        <v>43739</v>
      </c>
      <c r="D81" s="492" t="e">
        <v>#N/A</v>
      </c>
      <c r="E81" s="138">
        <v>4.9533160000000001</v>
      </c>
      <c r="F81" s="491">
        <f t="shared" si="8"/>
        <v>4.7975774166666669</v>
      </c>
      <c r="G81" s="491">
        <v>4.9533160000000001</v>
      </c>
      <c r="H81" s="140"/>
    </row>
    <row r="82" spans="2:8" x14ac:dyDescent="0.25">
      <c r="B82" s="149">
        <f t="shared" si="4"/>
        <v>2019</v>
      </c>
      <c r="C82" s="450">
        <v>43770</v>
      </c>
      <c r="D82" s="492" t="e">
        <v>#N/A</v>
      </c>
      <c r="E82" s="138">
        <v>5.0011929999999998</v>
      </c>
      <c r="F82" s="491">
        <f t="shared" si="8"/>
        <v>4.7975774166666669</v>
      </c>
      <c r="G82" s="491">
        <v>5.0011929999999998</v>
      </c>
      <c r="H82" s="140"/>
    </row>
    <row r="83" spans="2:8" x14ac:dyDescent="0.25">
      <c r="B83" s="149">
        <f t="shared" si="4"/>
        <v>2019</v>
      </c>
      <c r="C83" s="450">
        <v>43800</v>
      </c>
      <c r="D83" s="492" t="e">
        <v>#N/A</v>
      </c>
      <c r="E83" s="138">
        <v>4.9062640000000002</v>
      </c>
      <c r="F83" s="491"/>
      <c r="G83" s="491">
        <v>4.9062640000000002</v>
      </c>
      <c r="H83" s="140"/>
    </row>
    <row r="84" spans="2:8" x14ac:dyDescent="0.25">
      <c r="C84" s="136"/>
      <c r="E84" s="142"/>
      <c r="F84" s="140"/>
      <c r="G84" s="142"/>
      <c r="H84" s="140"/>
    </row>
    <row r="85" spans="2:8" x14ac:dyDescent="0.25">
      <c r="C85" s="136"/>
      <c r="E85" s="142"/>
      <c r="F85" s="140"/>
      <c r="G85" s="142"/>
      <c r="H85" s="140"/>
    </row>
    <row r="86" spans="2:8" x14ac:dyDescent="0.25">
      <c r="C86" s="136"/>
      <c r="E86" s="142"/>
      <c r="F86" s="140"/>
      <c r="G86" s="142"/>
      <c r="H86" s="140"/>
    </row>
    <row r="87" spans="2:8" x14ac:dyDescent="0.25">
      <c r="C87" s="136"/>
      <c r="E87" s="142"/>
      <c r="F87" s="140"/>
      <c r="G87" s="142"/>
      <c r="H87" s="140"/>
    </row>
    <row r="88" spans="2:8" x14ac:dyDescent="0.25">
      <c r="C88" s="136"/>
      <c r="E88" s="142"/>
      <c r="F88" s="140"/>
      <c r="G88" s="142"/>
      <c r="H88" s="140"/>
    </row>
    <row r="89" spans="2:8" x14ac:dyDescent="0.25">
      <c r="B89" s="5"/>
      <c r="C89" s="5" t="s">
        <v>0</v>
      </c>
      <c r="E89" s="142"/>
      <c r="F89" s="140"/>
      <c r="G89" s="142"/>
      <c r="H89" s="140"/>
    </row>
    <row r="90" spans="2:8" x14ac:dyDescent="0.25">
      <c r="B90">
        <v>2.5</v>
      </c>
      <c r="C90" s="6">
        <v>0</v>
      </c>
      <c r="E90" s="142"/>
      <c r="F90" s="140"/>
      <c r="G90" s="142"/>
      <c r="H90" s="140"/>
    </row>
    <row r="91" spans="2:8" x14ac:dyDescent="0.25">
      <c r="B91">
        <v>2.5</v>
      </c>
      <c r="C91" s="6">
        <v>1</v>
      </c>
      <c r="E91" s="142"/>
      <c r="F91" s="140"/>
      <c r="G91" s="142"/>
      <c r="H91" s="140"/>
    </row>
    <row r="92" spans="2:8" x14ac:dyDescent="0.25">
      <c r="C92" s="136"/>
      <c r="E92" s="142"/>
      <c r="F92" s="140"/>
      <c r="G92" s="142"/>
      <c r="H92" s="140"/>
    </row>
    <row r="93" spans="2:8" x14ac:dyDescent="0.25">
      <c r="C93" s="136"/>
      <c r="E93" s="142"/>
      <c r="F93" s="140"/>
      <c r="G93" s="142"/>
      <c r="H93" s="140"/>
    </row>
    <row r="94" spans="2:8" x14ac:dyDescent="0.25">
      <c r="C94" s="136"/>
      <c r="E94" s="142"/>
      <c r="F94" s="140"/>
      <c r="G94" s="142"/>
      <c r="H94" s="140"/>
    </row>
    <row r="95" spans="2:8" x14ac:dyDescent="0.25">
      <c r="C95" s="136"/>
      <c r="E95" s="142"/>
      <c r="F95" s="140"/>
      <c r="G95" s="142"/>
      <c r="H95" s="140"/>
    </row>
    <row r="96" spans="2:8" x14ac:dyDescent="0.25">
      <c r="C96" s="136"/>
      <c r="E96" s="142"/>
      <c r="F96" s="140"/>
      <c r="G96" s="142"/>
      <c r="H96" s="140"/>
    </row>
    <row r="97" spans="3:8" x14ac:dyDescent="0.25">
      <c r="C97" s="136"/>
      <c r="E97" s="142"/>
      <c r="F97" s="140"/>
      <c r="G97" s="142"/>
      <c r="H97" s="140"/>
    </row>
    <row r="98" spans="3:8" x14ac:dyDescent="0.25"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42.2851562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255</v>
      </c>
      <c r="R6" s="237" t="s">
        <v>267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252</v>
      </c>
      <c r="R7" s="238" t="s">
        <v>268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253</v>
      </c>
      <c r="R8" s="238" t="s">
        <v>269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254</v>
      </c>
      <c r="R9" s="238" t="s">
        <v>270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497" t="s">
        <v>462</v>
      </c>
      <c r="R10" s="347" t="s">
        <v>463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4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4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4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4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4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4" x14ac:dyDescent="0.25">
      <c r="A24"/>
      <c r="B24"/>
      <c r="C24" s="569" t="s">
        <v>295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4" x14ac:dyDescent="0.25"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4" x14ac:dyDescent="0.25">
      <c r="A26" s="428"/>
      <c r="B26" s="429" t="s">
        <v>255</v>
      </c>
      <c r="C26" s="430">
        <v>1.0749799863</v>
      </c>
      <c r="D26" s="430">
        <v>1.1302386776</v>
      </c>
      <c r="E26" s="430">
        <v>1.2410541698999999</v>
      </c>
      <c r="F26" s="430">
        <v>1.4847944082</v>
      </c>
      <c r="G26" s="430">
        <v>1.6031089178</v>
      </c>
      <c r="H26" s="430"/>
      <c r="I26" s="430">
        <f t="shared" ref="I26:L29" si="0">D26-C26</f>
        <v>5.525869129999994E-2</v>
      </c>
      <c r="J26" s="430">
        <f t="shared" si="0"/>
        <v>0.11081549229999998</v>
      </c>
      <c r="K26" s="430">
        <f t="shared" si="0"/>
        <v>0.24374023830000002</v>
      </c>
      <c r="L26" s="430">
        <f t="shared" si="0"/>
        <v>0.11831450960000001</v>
      </c>
      <c r="M26" s="142"/>
      <c r="N26" s="348"/>
    </row>
    <row r="27" spans="1:14" x14ac:dyDescent="0.25">
      <c r="A27" s="428"/>
      <c r="B27" s="429" t="s">
        <v>252</v>
      </c>
      <c r="C27" s="430">
        <v>1.1619385945</v>
      </c>
      <c r="D27" s="430">
        <v>1.1298168579000001</v>
      </c>
      <c r="E27" s="430">
        <v>1.1172201725999999</v>
      </c>
      <c r="F27" s="430">
        <v>1.1422846958999999</v>
      </c>
      <c r="G27" s="430">
        <v>1.1381371600000001</v>
      </c>
      <c r="H27" s="430"/>
      <c r="I27" s="430">
        <f t="shared" si="0"/>
        <v>-3.212173659999995E-2</v>
      </c>
      <c r="J27" s="430">
        <f t="shared" si="0"/>
        <v>-1.2596685300000132E-2</v>
      </c>
      <c r="K27" s="430">
        <f t="shared" si="0"/>
        <v>2.5064523299999975E-2</v>
      </c>
      <c r="L27" s="430">
        <f t="shared" si="0"/>
        <v>-4.1475358999998324E-3</v>
      </c>
      <c r="M27" s="142"/>
    </row>
    <row r="28" spans="1:14" x14ac:dyDescent="0.25">
      <c r="A28" s="428"/>
      <c r="B28" s="429" t="s">
        <v>253</v>
      </c>
      <c r="C28" s="430">
        <v>0.21957370684999999</v>
      </c>
      <c r="D28" s="430">
        <v>0.20977568579</v>
      </c>
      <c r="E28" s="430">
        <v>0.18214946574999999</v>
      </c>
      <c r="F28" s="430">
        <v>0.20215344247</v>
      </c>
      <c r="G28" s="430">
        <v>0.22636037588999999</v>
      </c>
      <c r="H28" s="430"/>
      <c r="I28" s="430">
        <f t="shared" si="0"/>
        <v>-9.7980210599999951E-3</v>
      </c>
      <c r="J28" s="430">
        <f t="shared" si="0"/>
        <v>-2.762622004000001E-2</v>
      </c>
      <c r="K28" s="430">
        <f t="shared" si="0"/>
        <v>2.0003976720000011E-2</v>
      </c>
      <c r="L28" s="430">
        <f t="shared" si="0"/>
        <v>2.4206933419999993E-2</v>
      </c>
      <c r="M28" s="142"/>
    </row>
    <row r="29" spans="1:14" x14ac:dyDescent="0.25">
      <c r="A29" s="428"/>
      <c r="B29" s="431" t="s">
        <v>254</v>
      </c>
      <c r="C29" s="432">
        <v>9.5159194520999996E-2</v>
      </c>
      <c r="D29" s="432">
        <v>6.6330035519000005E-2</v>
      </c>
      <c r="E29" s="432">
        <v>0.10243909589</v>
      </c>
      <c r="F29" s="432">
        <v>8.8350210685E-2</v>
      </c>
      <c r="G29" s="432">
        <v>6.836362E-2</v>
      </c>
      <c r="H29" s="432"/>
      <c r="I29" s="432">
        <f t="shared" si="0"/>
        <v>-2.882915900199999E-2</v>
      </c>
      <c r="J29" s="432">
        <f t="shared" si="0"/>
        <v>3.6109060370999993E-2</v>
      </c>
      <c r="K29" s="432">
        <f t="shared" si="0"/>
        <v>-1.4088885204999999E-2</v>
      </c>
      <c r="L29" s="432">
        <f t="shared" si="0"/>
        <v>-1.9986590685E-2</v>
      </c>
      <c r="M29" s="142"/>
    </row>
    <row r="30" spans="1:14" x14ac:dyDescent="0.25">
      <c r="B30" s="128" t="s">
        <v>235</v>
      </c>
      <c r="C30" s="6">
        <f t="shared" ref="C30:G30" si="1">+SUM(C26:C29)</f>
        <v>2.5516514821710001</v>
      </c>
      <c r="D30" s="6">
        <f t="shared" si="1"/>
        <v>2.5361612568090002</v>
      </c>
      <c r="E30" s="6">
        <f t="shared" si="1"/>
        <v>2.6428629041399994</v>
      </c>
      <c r="F30" s="6">
        <f t="shared" si="1"/>
        <v>2.9175827572549999</v>
      </c>
      <c r="G30" s="6">
        <f t="shared" si="1"/>
        <v>3.0359700736900002</v>
      </c>
      <c r="H30" s="6"/>
      <c r="I30" s="6">
        <f>+SUM(I26:I29)</f>
        <v>-1.5490225361999996E-2</v>
      </c>
      <c r="J30" s="6">
        <f t="shared" ref="J30:L30" si="2">+SUM(J26:J29)</f>
        <v>0.10670164733099984</v>
      </c>
      <c r="K30" s="6">
        <f t="shared" si="2"/>
        <v>0.27471985311499997</v>
      </c>
      <c r="L30" s="6">
        <f t="shared" si="2"/>
        <v>0.11838731643500017</v>
      </c>
      <c r="M30" s="142"/>
    </row>
    <row r="31" spans="1:14" x14ac:dyDescent="0.25">
      <c r="B31" s="370" t="s">
        <v>549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271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3">YEAR(B36)</f>
        <v>2016</v>
      </c>
      <c r="B36" s="450">
        <v>42370</v>
      </c>
      <c r="C36" s="492">
        <v>2.9580700000000002</v>
      </c>
      <c r="D36" s="138" t="e">
        <v>#N/A</v>
      </c>
      <c r="E36" s="491"/>
      <c r="F36" s="491">
        <v>2.9580700000000002</v>
      </c>
      <c r="G36" s="140"/>
    </row>
    <row r="37" spans="1:7" x14ac:dyDescent="0.25">
      <c r="A37" s="149">
        <f t="shared" si="3"/>
        <v>2016</v>
      </c>
      <c r="B37" s="450">
        <v>42401</v>
      </c>
      <c r="C37" s="492">
        <v>2.7981189999999998</v>
      </c>
      <c r="D37" s="138" t="e">
        <v>#N/A</v>
      </c>
      <c r="E37" s="491">
        <f t="shared" ref="E37:E46" si="4">AVERAGEIF($A$36:$A$97,A37,$F$36:$F$97)</f>
        <v>2.5361611666666666</v>
      </c>
      <c r="F37" s="491">
        <v>2.7981189999999998</v>
      </c>
      <c r="G37" s="140"/>
    </row>
    <row r="38" spans="1:7" x14ac:dyDescent="0.25">
      <c r="A38" s="149">
        <f t="shared" si="3"/>
        <v>2016</v>
      </c>
      <c r="B38" s="450">
        <v>42430</v>
      </c>
      <c r="C38" s="492">
        <v>2.613194</v>
      </c>
      <c r="D38" s="138" t="e">
        <v>#N/A</v>
      </c>
      <c r="E38" s="491">
        <f t="shared" si="4"/>
        <v>2.5361611666666666</v>
      </c>
      <c r="F38" s="491">
        <v>2.613194</v>
      </c>
      <c r="G38" s="140"/>
    </row>
    <row r="39" spans="1:7" x14ac:dyDescent="0.25">
      <c r="A39" s="149">
        <f t="shared" si="3"/>
        <v>2016</v>
      </c>
      <c r="B39" s="450">
        <v>42461</v>
      </c>
      <c r="C39" s="492">
        <v>2.402549</v>
      </c>
      <c r="D39" s="138" t="e">
        <v>#N/A</v>
      </c>
      <c r="E39" s="491">
        <f t="shared" si="4"/>
        <v>2.5361611666666666</v>
      </c>
      <c r="F39" s="491">
        <v>2.402549</v>
      </c>
      <c r="G39" s="140"/>
    </row>
    <row r="40" spans="1:7" x14ac:dyDescent="0.25">
      <c r="A40" s="149">
        <f t="shared" si="3"/>
        <v>2016</v>
      </c>
      <c r="B40" s="450">
        <v>42491</v>
      </c>
      <c r="C40" s="492">
        <v>2.3829880000000001</v>
      </c>
      <c r="D40" s="138" t="e">
        <v>#N/A</v>
      </c>
      <c r="E40" s="491">
        <f t="shared" si="4"/>
        <v>2.5361611666666666</v>
      </c>
      <c r="F40" s="491">
        <v>2.3829880000000001</v>
      </c>
      <c r="G40" s="140"/>
    </row>
    <row r="41" spans="1:7" x14ac:dyDescent="0.25">
      <c r="A41" s="149">
        <f t="shared" si="3"/>
        <v>2016</v>
      </c>
      <c r="B41" s="450">
        <v>42522</v>
      </c>
      <c r="C41" s="492">
        <v>2.2693880000000002</v>
      </c>
      <c r="D41" s="138" t="e">
        <v>#N/A</v>
      </c>
      <c r="E41" s="491">
        <f t="shared" si="4"/>
        <v>2.5361611666666666</v>
      </c>
      <c r="F41" s="491">
        <v>2.2693880000000002</v>
      </c>
      <c r="G41" s="140"/>
    </row>
    <row r="42" spans="1:7" x14ac:dyDescent="0.25">
      <c r="A42" s="149">
        <f t="shared" si="3"/>
        <v>2016</v>
      </c>
      <c r="B42" s="450">
        <v>42552</v>
      </c>
      <c r="C42" s="492">
        <v>2.4212579999999999</v>
      </c>
      <c r="D42" s="138" t="e">
        <v>#N/A</v>
      </c>
      <c r="E42" s="491">
        <f t="shared" si="4"/>
        <v>2.5361611666666666</v>
      </c>
      <c r="F42" s="491">
        <v>2.4212579999999999</v>
      </c>
      <c r="G42" s="140"/>
    </row>
    <row r="43" spans="1:7" x14ac:dyDescent="0.25">
      <c r="A43" s="149">
        <f t="shared" si="3"/>
        <v>2016</v>
      </c>
      <c r="B43" s="450">
        <v>42583</v>
      </c>
      <c r="C43" s="492">
        <v>2.3081499999999999</v>
      </c>
      <c r="D43" s="138" t="e">
        <v>#N/A</v>
      </c>
      <c r="E43" s="491">
        <f t="shared" si="4"/>
        <v>2.5361611666666666</v>
      </c>
      <c r="F43" s="491">
        <v>2.3081499999999999</v>
      </c>
      <c r="G43" s="140"/>
    </row>
    <row r="44" spans="1:7" x14ac:dyDescent="0.25">
      <c r="A44" s="149">
        <f t="shared" si="3"/>
        <v>2016</v>
      </c>
      <c r="B44" s="450">
        <v>42614</v>
      </c>
      <c r="C44" s="492">
        <v>2.4291779999999998</v>
      </c>
      <c r="D44" s="138" t="e">
        <v>#N/A</v>
      </c>
      <c r="E44" s="491">
        <f t="shared" si="4"/>
        <v>2.5361611666666666</v>
      </c>
      <c r="F44" s="491">
        <v>2.4291779999999998</v>
      </c>
      <c r="G44" s="140"/>
    </row>
    <row r="45" spans="1:7" x14ac:dyDescent="0.25">
      <c r="A45" s="149">
        <f t="shared" si="3"/>
        <v>2016</v>
      </c>
      <c r="B45" s="450">
        <v>42644</v>
      </c>
      <c r="C45" s="492">
        <v>2.5566909999999998</v>
      </c>
      <c r="D45" s="138" t="e">
        <v>#N/A</v>
      </c>
      <c r="E45" s="491">
        <f t="shared" si="4"/>
        <v>2.5361611666666666</v>
      </c>
      <c r="F45" s="491">
        <v>2.5566909999999998</v>
      </c>
      <c r="G45" s="140"/>
    </row>
    <row r="46" spans="1:7" x14ac:dyDescent="0.25">
      <c r="A46" s="149">
        <f t="shared" si="3"/>
        <v>2016</v>
      </c>
      <c r="B46" s="450">
        <v>42675</v>
      </c>
      <c r="C46" s="492">
        <v>2.5195810000000001</v>
      </c>
      <c r="D46" s="138" t="e">
        <v>#N/A</v>
      </c>
      <c r="E46" s="491">
        <f t="shared" si="4"/>
        <v>2.5361611666666666</v>
      </c>
      <c r="F46" s="491">
        <v>2.5195810000000001</v>
      </c>
      <c r="G46" s="140"/>
    </row>
    <row r="47" spans="1:7" x14ac:dyDescent="0.25">
      <c r="A47" s="149">
        <f t="shared" si="3"/>
        <v>2016</v>
      </c>
      <c r="B47" s="450">
        <v>42705</v>
      </c>
      <c r="C47" s="492">
        <v>2.7747679999999999</v>
      </c>
      <c r="D47" s="138" t="e">
        <v>#N/A</v>
      </c>
      <c r="E47" s="491"/>
      <c r="F47" s="491">
        <v>2.7747679999999999</v>
      </c>
      <c r="G47" s="140"/>
    </row>
    <row r="48" spans="1:7" x14ac:dyDescent="0.25">
      <c r="A48" s="149">
        <f t="shared" si="3"/>
        <v>2017</v>
      </c>
      <c r="B48" s="450">
        <v>42736</v>
      </c>
      <c r="C48" s="492">
        <v>3.0485129999999998</v>
      </c>
      <c r="D48" s="138" t="e">
        <v>#N/A</v>
      </c>
      <c r="E48" s="491"/>
      <c r="F48" s="491">
        <v>3.0485129999999998</v>
      </c>
      <c r="G48" s="140"/>
    </row>
    <row r="49" spans="1:7" x14ac:dyDescent="0.25">
      <c r="A49" s="149">
        <f t="shared" si="3"/>
        <v>2017</v>
      </c>
      <c r="B49" s="450">
        <v>42767</v>
      </c>
      <c r="C49" s="492">
        <v>2.6554099999999998</v>
      </c>
      <c r="D49" s="138" t="e">
        <v>#N/A</v>
      </c>
      <c r="E49" s="491">
        <f t="shared" ref="E49:E58" si="5">AVERAGEIF($A$36:$A$97,A49,$F$36:$F$97)</f>
        <v>2.6421054166666664</v>
      </c>
      <c r="F49" s="491">
        <v>2.6554099999999998</v>
      </c>
      <c r="G49" s="140"/>
    </row>
    <row r="50" spans="1:7" x14ac:dyDescent="0.25">
      <c r="A50" s="149">
        <f t="shared" si="3"/>
        <v>2017</v>
      </c>
      <c r="B50" s="450">
        <v>42795</v>
      </c>
      <c r="C50" s="492">
        <v>2.7292900000000002</v>
      </c>
      <c r="D50" s="138" t="e">
        <v>#N/A</v>
      </c>
      <c r="E50" s="491">
        <f t="shared" si="5"/>
        <v>2.6421054166666664</v>
      </c>
      <c r="F50" s="491">
        <v>2.7292900000000002</v>
      </c>
      <c r="G50" s="140"/>
    </row>
    <row r="51" spans="1:7" x14ac:dyDescent="0.25">
      <c r="A51" s="149">
        <f t="shared" si="3"/>
        <v>2017</v>
      </c>
      <c r="B51" s="450">
        <v>42826</v>
      </c>
      <c r="C51" s="492">
        <v>2.5240390000000001</v>
      </c>
      <c r="D51" s="138" t="e">
        <v>#N/A</v>
      </c>
      <c r="E51" s="491">
        <f t="shared" si="5"/>
        <v>2.6421054166666664</v>
      </c>
      <c r="F51" s="491">
        <v>2.5240390000000001</v>
      </c>
      <c r="G51" s="140"/>
    </row>
    <row r="52" spans="1:7" x14ac:dyDescent="0.25">
      <c r="A52" s="149">
        <f t="shared" si="3"/>
        <v>2017</v>
      </c>
      <c r="B52" s="450">
        <v>42856</v>
      </c>
      <c r="C52" s="492">
        <v>2.4512649999999998</v>
      </c>
      <c r="D52" s="138" t="e">
        <v>#N/A</v>
      </c>
      <c r="E52" s="491">
        <f t="shared" si="5"/>
        <v>2.6421054166666664</v>
      </c>
      <c r="F52" s="491">
        <v>2.4512649999999998</v>
      </c>
      <c r="G52" s="140"/>
    </row>
    <row r="53" spans="1:7" x14ac:dyDescent="0.25">
      <c r="A53" s="149">
        <f t="shared" si="3"/>
        <v>2017</v>
      </c>
      <c r="B53" s="450">
        <v>42887</v>
      </c>
      <c r="C53" s="492">
        <v>2.478907</v>
      </c>
      <c r="D53" s="138" t="e">
        <v>#N/A</v>
      </c>
      <c r="E53" s="491">
        <f t="shared" si="5"/>
        <v>2.6421054166666664</v>
      </c>
      <c r="F53" s="491">
        <v>2.478907</v>
      </c>
      <c r="G53" s="140"/>
    </row>
    <row r="54" spans="1:7" x14ac:dyDescent="0.25">
      <c r="A54" s="149">
        <f t="shared" si="3"/>
        <v>2017</v>
      </c>
      <c r="B54" s="450">
        <v>42917</v>
      </c>
      <c r="C54" s="492">
        <v>2.587777</v>
      </c>
      <c r="D54" s="138" t="e">
        <v>#N/A</v>
      </c>
      <c r="E54" s="491">
        <f t="shared" si="5"/>
        <v>2.6421054166666664</v>
      </c>
      <c r="F54" s="491">
        <v>2.587777</v>
      </c>
      <c r="G54" s="140"/>
    </row>
    <row r="55" spans="1:7" x14ac:dyDescent="0.25">
      <c r="A55" s="149">
        <f t="shared" si="3"/>
        <v>2017</v>
      </c>
      <c r="B55" s="450">
        <v>42948</v>
      </c>
      <c r="C55" s="492">
        <v>2.2493460000000001</v>
      </c>
      <c r="D55" s="138" t="e">
        <v>#N/A</v>
      </c>
      <c r="E55" s="491">
        <f t="shared" si="5"/>
        <v>2.6421054166666664</v>
      </c>
      <c r="F55" s="491">
        <v>2.2493460000000001</v>
      </c>
      <c r="G55" s="140"/>
    </row>
    <row r="56" spans="1:7" x14ac:dyDescent="0.25">
      <c r="A56" s="149">
        <f t="shared" si="3"/>
        <v>2017</v>
      </c>
      <c r="B56" s="450">
        <v>42979</v>
      </c>
      <c r="C56" s="492">
        <v>2.3473290000000002</v>
      </c>
      <c r="D56" s="138" t="e">
        <v>#N/A</v>
      </c>
      <c r="E56" s="491">
        <f t="shared" si="5"/>
        <v>2.6421054166666664</v>
      </c>
      <c r="F56" s="491">
        <v>2.3473290000000002</v>
      </c>
      <c r="G56" s="140"/>
    </row>
    <row r="57" spans="1:7" x14ac:dyDescent="0.25">
      <c r="A57" s="149">
        <f t="shared" si="3"/>
        <v>2017</v>
      </c>
      <c r="B57" s="450">
        <v>43009</v>
      </c>
      <c r="C57" s="492">
        <v>2.6141139999999998</v>
      </c>
      <c r="D57" s="138" t="e">
        <v>#N/A</v>
      </c>
      <c r="E57" s="491">
        <f t="shared" si="5"/>
        <v>2.6421054166666664</v>
      </c>
      <c r="F57" s="491">
        <v>2.6141139999999998</v>
      </c>
      <c r="G57" s="140"/>
    </row>
    <row r="58" spans="1:7" x14ac:dyDescent="0.25">
      <c r="A58" s="149">
        <f t="shared" si="3"/>
        <v>2017</v>
      </c>
      <c r="B58" s="450">
        <v>43040</v>
      </c>
      <c r="C58" s="492">
        <v>2.9017499999999998</v>
      </c>
      <c r="D58" s="138" t="e">
        <v>#N/A</v>
      </c>
      <c r="E58" s="491">
        <f t="shared" si="5"/>
        <v>2.6421054166666664</v>
      </c>
      <c r="F58" s="491">
        <v>2.9017499999999998</v>
      </c>
      <c r="G58" s="140"/>
    </row>
    <row r="59" spans="1:7" x14ac:dyDescent="0.25">
      <c r="A59" s="149">
        <f t="shared" si="3"/>
        <v>2017</v>
      </c>
      <c r="B59" s="450">
        <v>43070</v>
      </c>
      <c r="C59" s="492">
        <v>3.1175250000000001</v>
      </c>
      <c r="D59" s="138" t="e">
        <v>#N/A</v>
      </c>
      <c r="E59" s="491"/>
      <c r="F59" s="491">
        <v>3.1175250000000001</v>
      </c>
      <c r="G59" s="140"/>
    </row>
    <row r="60" spans="1:7" x14ac:dyDescent="0.25">
      <c r="A60" s="149">
        <f t="shared" si="3"/>
        <v>2018</v>
      </c>
      <c r="B60" s="450">
        <v>43101</v>
      </c>
      <c r="C60" s="492">
        <v>3.45051</v>
      </c>
      <c r="D60" s="138" t="e">
        <v>#N/A</v>
      </c>
      <c r="E60" s="491"/>
      <c r="F60" s="491">
        <v>3.45051</v>
      </c>
      <c r="G60" s="140"/>
    </row>
    <row r="61" spans="1:7" x14ac:dyDescent="0.25">
      <c r="A61" s="149">
        <f t="shared" si="3"/>
        <v>2018</v>
      </c>
      <c r="B61" s="450">
        <v>43132</v>
      </c>
      <c r="C61" s="492">
        <v>3.119272</v>
      </c>
      <c r="D61" s="138" t="e">
        <v>#N/A</v>
      </c>
      <c r="E61" s="491">
        <f t="shared" ref="E61:E70" si="6">AVERAGEIF($A$36:$A$97,A61,$F$36:$F$97)</f>
        <v>2.9179384145166671</v>
      </c>
      <c r="F61" s="491">
        <v>3.119272</v>
      </c>
      <c r="G61" s="140"/>
    </row>
    <row r="62" spans="1:7" x14ac:dyDescent="0.25">
      <c r="A62" s="149">
        <f t="shared" si="3"/>
        <v>2018</v>
      </c>
      <c r="B62" s="450">
        <v>43160</v>
      </c>
      <c r="C62" s="492">
        <v>3.068619</v>
      </c>
      <c r="D62" s="138" t="e">
        <v>#N/A</v>
      </c>
      <c r="E62" s="491">
        <f t="shared" si="6"/>
        <v>2.9179384145166671</v>
      </c>
      <c r="F62" s="491">
        <v>3.068619</v>
      </c>
      <c r="G62" s="140"/>
    </row>
    <row r="63" spans="1:7" x14ac:dyDescent="0.25">
      <c r="A63" s="149">
        <f t="shared" si="3"/>
        <v>2018</v>
      </c>
      <c r="B63" s="450">
        <v>43191</v>
      </c>
      <c r="C63" s="492">
        <v>2.8299470000000002</v>
      </c>
      <c r="D63" s="138" t="e">
        <v>#N/A</v>
      </c>
      <c r="E63" s="491">
        <f t="shared" si="6"/>
        <v>2.9179384145166671</v>
      </c>
      <c r="F63" s="491">
        <v>2.8299470000000002</v>
      </c>
      <c r="G63" s="140"/>
    </row>
    <row r="64" spans="1:7" x14ac:dyDescent="0.25">
      <c r="A64" s="149">
        <f t="shared" si="3"/>
        <v>2018</v>
      </c>
      <c r="B64" s="450">
        <v>43221</v>
      </c>
      <c r="C64" s="492">
        <v>2.5431680000000001</v>
      </c>
      <c r="D64" s="138" t="e">
        <v>#N/A</v>
      </c>
      <c r="E64" s="491">
        <f t="shared" si="6"/>
        <v>2.9179384145166671</v>
      </c>
      <c r="F64" s="491">
        <v>2.5431680000000001</v>
      </c>
      <c r="G64" s="140"/>
    </row>
    <row r="65" spans="1:7" x14ac:dyDescent="0.25">
      <c r="A65" s="149">
        <f t="shared" si="3"/>
        <v>2018</v>
      </c>
      <c r="B65" s="450">
        <v>43252</v>
      </c>
      <c r="C65" s="492">
        <v>2.6319780000000002</v>
      </c>
      <c r="D65" s="138" t="e">
        <v>#N/A</v>
      </c>
      <c r="E65" s="491">
        <f t="shared" si="6"/>
        <v>2.9179384145166671</v>
      </c>
      <c r="F65" s="491">
        <v>2.6319780000000002</v>
      </c>
      <c r="G65" s="140"/>
    </row>
    <row r="66" spans="1:7" x14ac:dyDescent="0.25">
      <c r="A66" s="149">
        <f t="shared" si="3"/>
        <v>2018</v>
      </c>
      <c r="B66" s="450">
        <v>43282</v>
      </c>
      <c r="C66" s="492">
        <v>2.80559</v>
      </c>
      <c r="D66" s="138" t="e">
        <v>#N/A</v>
      </c>
      <c r="E66" s="491">
        <f t="shared" si="6"/>
        <v>2.9179384145166671</v>
      </c>
      <c r="F66" s="491">
        <v>2.80559</v>
      </c>
      <c r="G66" s="140"/>
    </row>
    <row r="67" spans="1:7" x14ac:dyDescent="0.25">
      <c r="A67" s="149">
        <f t="shared" si="3"/>
        <v>2018</v>
      </c>
      <c r="B67" s="450">
        <v>43313</v>
      </c>
      <c r="C67" s="492">
        <v>2.6156889741999998</v>
      </c>
      <c r="D67" s="138" t="e">
        <v>#N/A</v>
      </c>
      <c r="E67" s="491">
        <f t="shared" si="6"/>
        <v>2.9179384145166671</v>
      </c>
      <c r="F67" s="491">
        <v>2.6156889741999998</v>
      </c>
      <c r="G67" s="140"/>
    </row>
    <row r="68" spans="1:7" x14ac:dyDescent="0.25">
      <c r="A68" s="149">
        <f t="shared" si="3"/>
        <v>2018</v>
      </c>
      <c r="B68" s="450">
        <v>43344</v>
      </c>
      <c r="C68" s="492">
        <v>2.6779410000000001</v>
      </c>
      <c r="D68" s="138">
        <v>2.6779410000000001</v>
      </c>
      <c r="E68" s="491">
        <f t="shared" si="6"/>
        <v>2.9179384145166671</v>
      </c>
      <c r="F68" s="491">
        <v>2.6779410000000001</v>
      </c>
      <c r="G68" s="140"/>
    </row>
    <row r="69" spans="1:7" x14ac:dyDescent="0.25">
      <c r="A69" s="149">
        <f t="shared" si="3"/>
        <v>2018</v>
      </c>
      <c r="B69" s="450">
        <v>43374</v>
      </c>
      <c r="C69" s="492" t="e">
        <v>#N/A</v>
      </c>
      <c r="D69" s="138">
        <v>2.93777</v>
      </c>
      <c r="E69" s="491">
        <f t="shared" si="6"/>
        <v>2.9179384145166671</v>
      </c>
      <c r="F69" s="491">
        <v>2.93777</v>
      </c>
      <c r="G69" s="140"/>
    </row>
    <row r="70" spans="1:7" x14ac:dyDescent="0.25">
      <c r="A70" s="149">
        <f t="shared" si="3"/>
        <v>2018</v>
      </c>
      <c r="B70" s="450">
        <v>43405</v>
      </c>
      <c r="C70" s="492" t="e">
        <v>#N/A</v>
      </c>
      <c r="D70" s="138">
        <v>3.05768</v>
      </c>
      <c r="E70" s="491">
        <f t="shared" si="6"/>
        <v>2.9179384145166671</v>
      </c>
      <c r="F70" s="491">
        <v>3.05768</v>
      </c>
      <c r="G70" s="140"/>
    </row>
    <row r="71" spans="1:7" x14ac:dyDescent="0.25">
      <c r="A71" s="149">
        <f t="shared" si="3"/>
        <v>2018</v>
      </c>
      <c r="B71" s="450">
        <v>43435</v>
      </c>
      <c r="C71" s="492" t="e">
        <v>#N/A</v>
      </c>
      <c r="D71" s="138">
        <v>3.2770969999999999</v>
      </c>
      <c r="E71" s="491"/>
      <c r="F71" s="491">
        <v>3.2770969999999999</v>
      </c>
      <c r="G71" s="140"/>
    </row>
    <row r="72" spans="1:7" x14ac:dyDescent="0.25">
      <c r="A72" s="149">
        <f t="shared" si="3"/>
        <v>2019</v>
      </c>
      <c r="B72" s="450">
        <v>43466</v>
      </c>
      <c r="C72" s="492" t="e">
        <v>#N/A</v>
      </c>
      <c r="D72" s="138">
        <v>3.3781189999999999</v>
      </c>
      <c r="E72" s="491"/>
      <c r="F72" s="491">
        <v>3.3781189999999999</v>
      </c>
      <c r="G72" s="140"/>
    </row>
    <row r="73" spans="1:7" x14ac:dyDescent="0.25">
      <c r="A73" s="149">
        <f t="shared" si="3"/>
        <v>2019</v>
      </c>
      <c r="B73" s="450">
        <v>43497</v>
      </c>
      <c r="C73" s="492" t="e">
        <v>#N/A</v>
      </c>
      <c r="D73" s="138">
        <v>3.1853250000000002</v>
      </c>
      <c r="E73" s="491">
        <f t="shared" ref="E73:E82" si="7">AVERAGEIF($A$36:$A$97,A73,$F$36:$F$97)</f>
        <v>3.0362450833333336</v>
      </c>
      <c r="F73" s="491">
        <v>3.1853250000000002</v>
      </c>
      <c r="G73" s="140"/>
    </row>
    <row r="74" spans="1:7" x14ac:dyDescent="0.25">
      <c r="A74" s="149">
        <f t="shared" si="3"/>
        <v>2019</v>
      </c>
      <c r="B74" s="450">
        <v>43525</v>
      </c>
      <c r="C74" s="492" t="e">
        <v>#N/A</v>
      </c>
      <c r="D74" s="138">
        <v>3.0058240000000001</v>
      </c>
      <c r="E74" s="491">
        <f t="shared" si="7"/>
        <v>3.0362450833333336</v>
      </c>
      <c r="F74" s="491">
        <v>3.0058240000000001</v>
      </c>
      <c r="G74" s="140"/>
    </row>
    <row r="75" spans="1:7" x14ac:dyDescent="0.25">
      <c r="A75" s="149">
        <f t="shared" si="3"/>
        <v>2019</v>
      </c>
      <c r="B75" s="450">
        <v>43556</v>
      </c>
      <c r="C75" s="492" t="e">
        <v>#N/A</v>
      </c>
      <c r="D75" s="138">
        <v>2.7933219999999999</v>
      </c>
      <c r="E75" s="491">
        <f t="shared" si="7"/>
        <v>3.0362450833333336</v>
      </c>
      <c r="F75" s="491">
        <v>2.7933219999999999</v>
      </c>
      <c r="G75" s="140"/>
    </row>
    <row r="76" spans="1:7" x14ac:dyDescent="0.25">
      <c r="A76" s="149">
        <f t="shared" si="3"/>
        <v>2019</v>
      </c>
      <c r="B76" s="450">
        <v>43586</v>
      </c>
      <c r="C76" s="492" t="e">
        <v>#N/A</v>
      </c>
      <c r="D76" s="138">
        <v>2.7256119999999999</v>
      </c>
      <c r="E76" s="491">
        <f t="shared" si="7"/>
        <v>3.0362450833333336</v>
      </c>
      <c r="F76" s="491">
        <v>2.7256119999999999</v>
      </c>
      <c r="G76" s="140"/>
    </row>
    <row r="77" spans="1:7" x14ac:dyDescent="0.25">
      <c r="A77" s="149">
        <f t="shared" si="3"/>
        <v>2019</v>
      </c>
      <c r="B77" s="450">
        <v>43617</v>
      </c>
      <c r="C77" s="492" t="e">
        <v>#N/A</v>
      </c>
      <c r="D77" s="138">
        <v>2.7616070000000001</v>
      </c>
      <c r="E77" s="491">
        <f t="shared" si="7"/>
        <v>3.0362450833333336</v>
      </c>
      <c r="F77" s="491">
        <v>2.7616070000000001</v>
      </c>
      <c r="G77" s="140"/>
    </row>
    <row r="78" spans="1:7" x14ac:dyDescent="0.25">
      <c r="A78" s="149">
        <f t="shared" si="3"/>
        <v>2019</v>
      </c>
      <c r="B78" s="450">
        <v>43647</v>
      </c>
      <c r="C78" s="492" t="e">
        <v>#N/A</v>
      </c>
      <c r="D78" s="138">
        <v>2.8782220000000001</v>
      </c>
      <c r="E78" s="491">
        <f t="shared" si="7"/>
        <v>3.0362450833333336</v>
      </c>
      <c r="F78" s="491">
        <v>2.8782220000000001</v>
      </c>
      <c r="G78" s="140"/>
    </row>
    <row r="79" spans="1:7" x14ac:dyDescent="0.25">
      <c r="A79" s="149">
        <f t="shared" si="3"/>
        <v>2019</v>
      </c>
      <c r="B79" s="450">
        <v>43678</v>
      </c>
      <c r="C79" s="492" t="e">
        <v>#N/A</v>
      </c>
      <c r="D79" s="138">
        <v>2.8613</v>
      </c>
      <c r="E79" s="491">
        <f t="shared" si="7"/>
        <v>3.0362450833333336</v>
      </c>
      <c r="F79" s="491">
        <v>2.8613</v>
      </c>
      <c r="G79" s="140"/>
    </row>
    <row r="80" spans="1:7" x14ac:dyDescent="0.25">
      <c r="A80" s="149">
        <f t="shared" si="3"/>
        <v>2019</v>
      </c>
      <c r="B80" s="450">
        <v>43709</v>
      </c>
      <c r="C80" s="492" t="e">
        <v>#N/A</v>
      </c>
      <c r="D80" s="138">
        <v>3.0006339999999998</v>
      </c>
      <c r="E80" s="491">
        <f t="shared" si="7"/>
        <v>3.0362450833333336</v>
      </c>
      <c r="F80" s="491">
        <v>3.0006339999999998</v>
      </c>
      <c r="G80" s="140"/>
    </row>
    <row r="81" spans="1:7" x14ac:dyDescent="0.25">
      <c r="A81" s="149">
        <f t="shared" si="3"/>
        <v>2019</v>
      </c>
      <c r="B81" s="450">
        <v>43739</v>
      </c>
      <c r="C81" s="492" t="e">
        <v>#N/A</v>
      </c>
      <c r="D81" s="138">
        <v>3.1462829999999999</v>
      </c>
      <c r="E81" s="491">
        <f t="shared" si="7"/>
        <v>3.0362450833333336</v>
      </c>
      <c r="F81" s="491">
        <v>3.1462829999999999</v>
      </c>
      <c r="G81" s="140"/>
    </row>
    <row r="82" spans="1:7" x14ac:dyDescent="0.25">
      <c r="A82" s="149">
        <f t="shared" si="3"/>
        <v>2019</v>
      </c>
      <c r="B82" s="450">
        <v>43770</v>
      </c>
      <c r="C82" s="492" t="e">
        <v>#N/A</v>
      </c>
      <c r="D82" s="138">
        <v>3.2425099999999998</v>
      </c>
      <c r="E82" s="491">
        <f t="shared" si="7"/>
        <v>3.0362450833333336</v>
      </c>
      <c r="F82" s="491">
        <v>3.2425099999999998</v>
      </c>
      <c r="G82" s="140"/>
    </row>
    <row r="83" spans="1:7" x14ac:dyDescent="0.25">
      <c r="A83" s="149">
        <f t="shared" si="3"/>
        <v>2019</v>
      </c>
      <c r="B83" s="450">
        <v>43800</v>
      </c>
      <c r="C83" s="492" t="e">
        <v>#N/A</v>
      </c>
      <c r="D83" s="138">
        <v>3.4561829999999998</v>
      </c>
      <c r="E83" s="491"/>
      <c r="F83" s="491">
        <v>3.4561829999999998</v>
      </c>
      <c r="G83" s="140"/>
    </row>
    <row r="84" spans="1:7" x14ac:dyDescent="0.25">
      <c r="B84" s="136"/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A89" s="5"/>
      <c r="B89" s="5" t="s">
        <v>0</v>
      </c>
      <c r="D89" s="142"/>
      <c r="F89" s="142"/>
      <c r="G89" s="140"/>
    </row>
    <row r="90" spans="1:7" x14ac:dyDescent="0.25">
      <c r="A90">
        <v>2.5</v>
      </c>
      <c r="B90" s="6">
        <v>-0.25</v>
      </c>
      <c r="D90" s="142"/>
      <c r="F90" s="142"/>
      <c r="G90" s="140"/>
    </row>
    <row r="91" spans="1:7" x14ac:dyDescent="0.25">
      <c r="A91">
        <v>2.5</v>
      </c>
      <c r="B91" s="6">
        <v>0.5</v>
      </c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5.7109375" style="173" customWidth="1"/>
    <col min="18" max="24" width="9.140625" style="173"/>
    <col min="25" max="25" width="27" style="173" customWidth="1"/>
    <col min="26" max="16384" width="9.140625" style="173"/>
  </cols>
  <sheetData>
    <row r="2" spans="1:25" ht="15.75" x14ac:dyDescent="0.25">
      <c r="A2" s="44" t="s">
        <v>547</v>
      </c>
      <c r="N2" s="385"/>
    </row>
    <row r="3" spans="1:25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25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  <c r="Y4" s="175"/>
    </row>
    <row r="5" spans="1:25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  <c r="Y5" s="176"/>
    </row>
    <row r="6" spans="1:25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304" t="s">
        <v>371</v>
      </c>
      <c r="R6" s="305" t="s">
        <v>370</v>
      </c>
      <c r="Y6" s="176"/>
    </row>
    <row r="7" spans="1:25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306" t="s">
        <v>255</v>
      </c>
      <c r="R7" s="307" t="s">
        <v>372</v>
      </c>
      <c r="Y7" s="176"/>
    </row>
    <row r="8" spans="1:25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306" t="s">
        <v>253</v>
      </c>
      <c r="R8" s="307" t="s">
        <v>373</v>
      </c>
      <c r="Y8" s="176"/>
    </row>
    <row r="9" spans="1:25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308" t="s">
        <v>254</v>
      </c>
      <c r="R9" s="309" t="s">
        <v>374</v>
      </c>
      <c r="Y9" s="176"/>
    </row>
    <row r="10" spans="1:25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Y10" s="176"/>
    </row>
    <row r="11" spans="1:25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Y11" s="176"/>
    </row>
    <row r="12" spans="1:25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Y12" s="176"/>
    </row>
    <row r="13" spans="1:25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Y13" s="176"/>
    </row>
    <row r="14" spans="1:25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Y14" s="176"/>
    </row>
    <row r="15" spans="1:25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Y15" s="176"/>
    </row>
    <row r="16" spans="1:25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Y16" s="176"/>
    </row>
    <row r="17" spans="1:25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Y17" s="176"/>
    </row>
    <row r="18" spans="1:25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Y18" s="176"/>
    </row>
    <row r="19" spans="1:25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Y19" s="176"/>
    </row>
    <row r="20" spans="1:25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Y20" s="177"/>
    </row>
    <row r="21" spans="1:25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Y21" s="176"/>
    </row>
    <row r="22" spans="1:25" x14ac:dyDescent="0.25">
      <c r="Y22" s="176"/>
    </row>
    <row r="23" spans="1:25" x14ac:dyDescent="0.25">
      <c r="Y23" s="176"/>
    </row>
    <row r="24" spans="1:25" x14ac:dyDescent="0.25">
      <c r="Y24" s="176"/>
    </row>
    <row r="25" spans="1:25" x14ac:dyDescent="0.25">
      <c r="B25" s="173" t="s">
        <v>12</v>
      </c>
      <c r="C25" s="173">
        <v>2000</v>
      </c>
      <c r="D25" s="173">
        <v>2001</v>
      </c>
      <c r="E25" s="173">
        <v>2002</v>
      </c>
      <c r="F25" s="173">
        <v>2003</v>
      </c>
      <c r="G25" s="173">
        <v>2004</v>
      </c>
      <c r="H25" s="173">
        <v>2005</v>
      </c>
      <c r="I25" s="173">
        <v>2006</v>
      </c>
      <c r="J25" s="173">
        <v>2007</v>
      </c>
      <c r="K25" s="173">
        <v>2008</v>
      </c>
      <c r="L25" s="173">
        <v>2009</v>
      </c>
      <c r="M25" s="173">
        <v>2010</v>
      </c>
      <c r="N25" s="173">
        <v>2011</v>
      </c>
      <c r="O25" s="173">
        <v>2012</v>
      </c>
      <c r="P25" s="173">
        <v>2013</v>
      </c>
      <c r="Q25" s="173">
        <v>2014</v>
      </c>
      <c r="R25" s="173">
        <v>2015</v>
      </c>
      <c r="S25" s="173">
        <v>2016</v>
      </c>
      <c r="T25" s="173">
        <v>2017</v>
      </c>
      <c r="U25" s="173">
        <v>2018</v>
      </c>
      <c r="V25" s="173">
        <v>2019</v>
      </c>
      <c r="Y25" s="176"/>
    </row>
    <row r="26" spans="1:25" x14ac:dyDescent="0.25">
      <c r="A26" s="195"/>
      <c r="B26" s="349" t="s">
        <v>371</v>
      </c>
      <c r="C26" s="350">
        <v>0.10768759562999999</v>
      </c>
      <c r="D26" s="350">
        <v>0.11430879452000001</v>
      </c>
      <c r="E26" s="350">
        <v>9.0456027396999997E-2</v>
      </c>
      <c r="F26" s="350">
        <v>0.13054520548000001</v>
      </c>
      <c r="G26" s="350">
        <v>0.18103860383000001</v>
      </c>
      <c r="H26" s="350">
        <v>0.19568473973</v>
      </c>
      <c r="I26" s="350">
        <v>0.18233403288</v>
      </c>
      <c r="J26" s="350">
        <v>0.13933212603</v>
      </c>
      <c r="K26" s="350">
        <v>0.13245945081999999</v>
      </c>
      <c r="L26" s="350">
        <v>6.2311679452000002E-2</v>
      </c>
      <c r="M26" s="350">
        <v>1.1957284932E-2</v>
      </c>
      <c r="N26" s="350">
        <v>-1.4400742466E-2</v>
      </c>
      <c r="O26" s="350">
        <v>-5.4726745902000003E-2</v>
      </c>
      <c r="P26" s="350">
        <v>-0.17501223288000001</v>
      </c>
      <c r="Q26" s="350">
        <v>-0.31520172055000001</v>
      </c>
      <c r="R26" s="350">
        <v>-0.49121172329000001</v>
      </c>
      <c r="S26" s="350">
        <v>-0.65689627321999999</v>
      </c>
      <c r="T26" s="350">
        <v>-0.75761514794999996</v>
      </c>
      <c r="U26" s="350">
        <v>-0.83492999808000001</v>
      </c>
      <c r="V26" s="350">
        <v>-0.91936429233000005</v>
      </c>
      <c r="Y26" s="176"/>
    </row>
    <row r="27" spans="1:25" x14ac:dyDescent="0.25">
      <c r="A27" s="195"/>
      <c r="B27" s="195" t="s">
        <v>255</v>
      </c>
      <c r="C27" s="174">
        <v>2.0838797813999999E-2</v>
      </c>
      <c r="D27" s="174">
        <v>4.3315068492999998E-3</v>
      </c>
      <c r="E27" s="174">
        <v>0</v>
      </c>
      <c r="F27" s="174">
        <v>2.5205479452000001E-4</v>
      </c>
      <c r="G27" s="174">
        <v>4.0382786885000002E-4</v>
      </c>
      <c r="H27" s="174">
        <v>6.3250958904E-4</v>
      </c>
      <c r="I27" s="174">
        <v>4.1865753424999999E-4</v>
      </c>
      <c r="J27" s="174">
        <v>3.2271780822000002E-4</v>
      </c>
      <c r="K27" s="174">
        <v>3.3015027321999998E-4</v>
      </c>
      <c r="L27" s="174">
        <v>3.5024383561999998E-4</v>
      </c>
      <c r="M27" s="174">
        <v>3.6958904110000001E-4</v>
      </c>
      <c r="N27" s="174">
        <v>3.2556164384000001E-4</v>
      </c>
      <c r="O27" s="174">
        <v>3.1379781420999998E-4</v>
      </c>
      <c r="P27" s="174">
        <v>3.3655616438000002E-4</v>
      </c>
      <c r="Q27" s="174">
        <v>-3.7509539725999998E-2</v>
      </c>
      <c r="R27" s="174">
        <v>-6.4610758904000004E-2</v>
      </c>
      <c r="S27" s="174">
        <v>-9.4826969945000006E-2</v>
      </c>
      <c r="T27" s="174">
        <v>-0.17759363013999999</v>
      </c>
      <c r="U27" s="174">
        <v>-0.26577468794999998</v>
      </c>
      <c r="V27" s="174">
        <v>-0.30981915533999999</v>
      </c>
      <c r="Y27" s="176"/>
    </row>
    <row r="28" spans="1:25" x14ac:dyDescent="0.25">
      <c r="A28" s="195"/>
      <c r="B28" s="195" t="s">
        <v>253</v>
      </c>
      <c r="C28" s="174">
        <v>1.1940819671999999E-2</v>
      </c>
      <c r="D28" s="174">
        <v>4.3356958904000001E-2</v>
      </c>
      <c r="E28" s="174">
        <v>2.5012443836000001E-2</v>
      </c>
      <c r="F28" s="174">
        <v>3.8761643835999997E-2</v>
      </c>
      <c r="G28" s="174">
        <v>3.8184125683000003E-2</v>
      </c>
      <c r="H28" s="174">
        <v>7.8523120547999994E-2</v>
      </c>
      <c r="I28" s="174">
        <v>9.3106786301E-2</v>
      </c>
      <c r="J28" s="174">
        <v>5.0729624658000003E-2</v>
      </c>
      <c r="K28" s="174">
        <v>5.3002699453999998E-2</v>
      </c>
      <c r="L28" s="174">
        <v>1.9929290411E-2</v>
      </c>
      <c r="M28" s="174">
        <v>8.9503780822000004E-3</v>
      </c>
      <c r="N28" s="174">
        <v>4.8418904110000003E-4</v>
      </c>
      <c r="O28" s="174">
        <v>-1.3420355191000001E-3</v>
      </c>
      <c r="P28" s="174">
        <v>-8.9106547944999993E-3</v>
      </c>
      <c r="Q28" s="174">
        <v>-5.6081345205000001E-2</v>
      </c>
      <c r="R28" s="174">
        <v>-8.3071287670999999E-2</v>
      </c>
      <c r="S28" s="174">
        <v>-9.1469770492000002E-2</v>
      </c>
      <c r="T28" s="174">
        <v>-0.10744479726</v>
      </c>
      <c r="U28" s="174">
        <v>-0.18100289889999999</v>
      </c>
      <c r="V28" s="174">
        <v>-0.24380977917999999</v>
      </c>
      <c r="Y28" s="178"/>
    </row>
    <row r="29" spans="1:25" x14ac:dyDescent="0.25">
      <c r="A29" s="195"/>
      <c r="B29" s="195" t="s">
        <v>254</v>
      </c>
      <c r="C29" s="174">
        <v>3.7838306011000002E-2</v>
      </c>
      <c r="D29" s="174">
        <v>4.2933783561999998E-2</v>
      </c>
      <c r="E29" s="174">
        <v>1.5747345204999999E-2</v>
      </c>
      <c r="F29" s="174">
        <v>4.3139224657999999E-2</v>
      </c>
      <c r="G29" s="174">
        <v>4.0103338798000002E-2</v>
      </c>
      <c r="H29" s="174">
        <v>4.0064265752999997E-2</v>
      </c>
      <c r="I29" s="174">
        <v>1.5807350684999999E-2</v>
      </c>
      <c r="J29" s="174">
        <v>1.5858863014E-2</v>
      </c>
      <c r="K29" s="174">
        <v>-1.2047642076999999E-2</v>
      </c>
      <c r="L29" s="174">
        <v>-2.748810137E-2</v>
      </c>
      <c r="M29" s="174">
        <v>-6.2860712329000003E-3</v>
      </c>
      <c r="N29" s="174">
        <v>-5.2482468492999999E-2</v>
      </c>
      <c r="O29" s="174">
        <v>-8.8676931693999997E-2</v>
      </c>
      <c r="P29" s="174">
        <v>-0.1031292137</v>
      </c>
      <c r="Q29" s="174">
        <v>-0.15163423562</v>
      </c>
      <c r="R29" s="174">
        <v>-0.17159679725999999</v>
      </c>
      <c r="S29" s="174">
        <v>-0.18785296721</v>
      </c>
      <c r="T29" s="174">
        <v>-0.16575221370000001</v>
      </c>
      <c r="U29" s="174">
        <v>-0.21331638301</v>
      </c>
      <c r="V29" s="174">
        <v>-0.26851339123000001</v>
      </c>
      <c r="Y29" s="178"/>
    </row>
    <row r="30" spans="1:25" x14ac:dyDescent="0.25">
      <c r="B30" s="351" t="s">
        <v>375</v>
      </c>
      <c r="C30" s="352">
        <f t="shared" ref="C30" si="0">+SUM(C26:C29)</f>
        <v>0.17830551912699999</v>
      </c>
      <c r="D30" s="352">
        <f t="shared" ref="D30" si="1">+SUM(D26:D29)</f>
        <v>0.20493104383530003</v>
      </c>
      <c r="E30" s="352">
        <f t="shared" ref="E30" si="2">+SUM(E26:E29)</f>
        <v>0.13121581643800001</v>
      </c>
      <c r="F30" s="352">
        <f t="shared" ref="F30" si="3">+SUM(F26:F29)</f>
        <v>0.21269812876852001</v>
      </c>
      <c r="G30" s="352">
        <f t="shared" ref="G30" si="4">+SUM(G26:G29)</f>
        <v>0.25972989617984998</v>
      </c>
      <c r="H30" s="352">
        <f t="shared" ref="H30" si="5">+SUM(H26:H29)</f>
        <v>0.31490463562003995</v>
      </c>
      <c r="I30" s="352">
        <f t="shared" ref="I30" si="6">+SUM(I26:I29)</f>
        <v>0.29166682740025002</v>
      </c>
      <c r="J30" s="352">
        <f t="shared" ref="J30" si="7">+SUM(J26:J29)</f>
        <v>0.20624333151021998</v>
      </c>
      <c r="K30" s="352">
        <f t="shared" ref="K30" si="8">+SUM(K26:K29)</f>
        <v>0.17374465847022</v>
      </c>
      <c r="L30" s="352">
        <f t="shared" ref="L30" si="9">+SUM(L26:L29)</f>
        <v>5.5103112328620002E-2</v>
      </c>
      <c r="M30" s="352">
        <f t="shared" ref="M30" si="10">+SUM(M26:M29)</f>
        <v>1.49911808224E-2</v>
      </c>
      <c r="N30" s="352">
        <f t="shared" ref="N30" si="11">+SUM(N26:N29)</f>
        <v>-6.6073460274059997E-2</v>
      </c>
      <c r="O30" s="352">
        <f t="shared" ref="O30" si="12">+SUM(O26:O29)</f>
        <v>-0.14443191530089</v>
      </c>
      <c r="P30" s="352">
        <f t="shared" ref="P30" si="13">+SUM(P26:P29)</f>
        <v>-0.28671554521011999</v>
      </c>
      <c r="Q30" s="352">
        <f t="shared" ref="Q30" si="14">+SUM(Q26:Q29)</f>
        <v>-0.56042684110100005</v>
      </c>
      <c r="R30" s="352">
        <f>+SUM(R26:R29)</f>
        <v>-0.81049056712500001</v>
      </c>
      <c r="S30" s="352">
        <f t="shared" ref="S30:V30" si="15">+SUM(S26:S29)</f>
        <v>-1.0310459808670001</v>
      </c>
      <c r="T30" s="352">
        <f t="shared" si="15"/>
        <v>-1.20840578905</v>
      </c>
      <c r="U30" s="352">
        <f t="shared" si="15"/>
        <v>-1.4950239679399999</v>
      </c>
      <c r="V30" s="352">
        <f t="shared" si="15"/>
        <v>-1.7415066180800001</v>
      </c>
      <c r="Y30" s="179"/>
    </row>
    <row r="31" spans="1:25" x14ac:dyDescent="0.25">
      <c r="Y31" s="176"/>
    </row>
    <row r="32" spans="1:25" x14ac:dyDescent="0.25">
      <c r="B32" s="370" t="s">
        <v>549</v>
      </c>
    </row>
    <row r="42" spans="2:3" x14ac:dyDescent="0.25">
      <c r="B42" s="5"/>
      <c r="C42" s="5" t="s">
        <v>368</v>
      </c>
    </row>
    <row r="43" spans="2:3" x14ac:dyDescent="0.25">
      <c r="B43">
        <v>18.5</v>
      </c>
      <c r="C43" s="6">
        <v>0</v>
      </c>
    </row>
    <row r="44" spans="2:3" x14ac:dyDescent="0.25">
      <c r="B44">
        <v>18.5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519</v>
      </c>
      <c r="Q6" s="249" t="s">
        <v>518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196" t="s">
        <v>580</v>
      </c>
      <c r="D27" s="196"/>
      <c r="E27" s="196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51.564999999999998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41306</v>
      </c>
      <c r="B30" s="12">
        <v>42.808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41334</v>
      </c>
      <c r="B31" s="12">
        <v>35.853999999999999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41365</v>
      </c>
      <c r="B32" s="12">
        <v>35.506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41395</v>
      </c>
      <c r="B33" s="12">
        <v>42.506999999999998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41426</v>
      </c>
      <c r="B34" s="12">
        <v>50.439</v>
      </c>
      <c r="C34" s="43">
        <f>+MIN($B$34,$B$46,$B$58,$B$70,$B$82)</f>
        <v>50.439</v>
      </c>
      <c r="D34" s="43">
        <f>+MAX($B$34,$B$46,$B$58,$B$70,$B$82)</f>
        <v>79.819999999999993</v>
      </c>
      <c r="E34" s="17">
        <f t="shared" si="0"/>
        <v>29.380999999999993</v>
      </c>
      <c r="G34" s="43"/>
      <c r="H34" s="17"/>
    </row>
    <row r="35" spans="1:8" x14ac:dyDescent="0.2">
      <c r="A35" s="1">
        <v>41456</v>
      </c>
      <c r="B35" s="12">
        <v>55.261000000000003</v>
      </c>
      <c r="C35" s="43">
        <f>+MIN($B$35,$B$47,$B$59,$B$71,$B$83)</f>
        <v>55.261000000000003</v>
      </c>
      <c r="D35" s="43">
        <f>+MAX($B$35,$B$47,$B$59,$B$71,$B$83)</f>
        <v>85.808000000000007</v>
      </c>
      <c r="E35" s="17">
        <f t="shared" si="0"/>
        <v>30.547000000000004</v>
      </c>
      <c r="G35" s="43"/>
      <c r="H35" s="17"/>
    </row>
    <row r="36" spans="1:8" x14ac:dyDescent="0.2">
      <c r="A36" s="1">
        <v>41487</v>
      </c>
      <c r="B36" s="12">
        <v>60.87</v>
      </c>
      <c r="C36" s="43">
        <f>+MIN($B$36,$B$48,$B$60,$B$72,$B$84)</f>
        <v>60.87</v>
      </c>
      <c r="D36" s="43">
        <f>+MAX($B$36,$B$48,$B$60,$B$72,$B$84)</f>
        <v>94.159000000000006</v>
      </c>
      <c r="E36" s="17">
        <f t="shared" si="0"/>
        <v>33.289000000000009</v>
      </c>
      <c r="G36" s="43"/>
      <c r="H36" s="17"/>
    </row>
    <row r="37" spans="1:8" x14ac:dyDescent="0.2">
      <c r="A37" s="1">
        <v>41518</v>
      </c>
      <c r="B37" s="12">
        <v>63.12</v>
      </c>
      <c r="C37" s="43">
        <f>+MIN($B$37,$B$49,$B$61,$B$73,$B$85)</f>
        <v>63.12</v>
      </c>
      <c r="D37" s="43">
        <f>+MAX($B$37,$B$49,$B$61,$B$73,$B$85)</f>
        <v>98.974999999999994</v>
      </c>
      <c r="E37" s="17">
        <f t="shared" si="0"/>
        <v>35.854999999999997</v>
      </c>
      <c r="G37" s="43"/>
      <c r="H37" s="17"/>
    </row>
    <row r="38" spans="1:8" x14ac:dyDescent="0.2">
      <c r="A38" s="1">
        <v>41548</v>
      </c>
      <c r="B38" s="12">
        <v>58.127000000000002</v>
      </c>
      <c r="C38" s="43">
        <f>+MIN($B$38,$B$50,$B$62,$B$74,$B$86)</f>
        <v>58.127000000000002</v>
      </c>
      <c r="D38" s="43">
        <f>+MAX($B$38,$B$50,$B$62,$B$74,$B$86)</f>
        <v>99.213999999999999</v>
      </c>
      <c r="E38" s="17">
        <f t="shared" si="0"/>
        <v>41.086999999999996</v>
      </c>
      <c r="G38" s="43"/>
      <c r="H38" s="17"/>
    </row>
    <row r="39" spans="1:8" x14ac:dyDescent="0.2">
      <c r="A39" s="1">
        <v>41579</v>
      </c>
      <c r="B39" s="12">
        <v>51.600999999999999</v>
      </c>
      <c r="C39" s="43">
        <f>+MIN($B$39,$B$51,$B$63,$B$75,$B$87)</f>
        <v>51.600999999999999</v>
      </c>
      <c r="D39" s="43">
        <f>+MAX($B$39,$B$51,$B$63,$B$75,$B$87)</f>
        <v>99.777000000000001</v>
      </c>
      <c r="E39" s="17">
        <f t="shared" si="0"/>
        <v>48.176000000000002</v>
      </c>
      <c r="G39" s="43"/>
      <c r="H39" s="17"/>
    </row>
    <row r="40" spans="1:8" x14ac:dyDescent="0.2">
      <c r="A40" s="1">
        <v>41609</v>
      </c>
      <c r="B40" s="12">
        <v>40.341999999999999</v>
      </c>
      <c r="C40" s="43">
        <f>+MIN($B$40,$B$52,$B$64,$B$76,$B$88)</f>
        <v>40.341999999999999</v>
      </c>
      <c r="D40" s="43">
        <f>+MAX($B$40,$B$52,$B$64,$B$76,$B$88)</f>
        <v>91.379000000000005</v>
      </c>
      <c r="E40" s="17">
        <f t="shared" si="0"/>
        <v>51.037000000000006</v>
      </c>
      <c r="G40" s="43"/>
      <c r="H40" s="17"/>
    </row>
    <row r="41" spans="1:8" x14ac:dyDescent="0.2">
      <c r="A41" s="1">
        <v>41640</v>
      </c>
      <c r="B41" s="12">
        <v>26.88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41671</v>
      </c>
      <c r="B42" s="12">
        <v>23.622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41699</v>
      </c>
      <c r="B43" s="12">
        <v>24.407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41730</v>
      </c>
      <c r="B44" s="12">
        <v>30.382000000000001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41760</v>
      </c>
      <c r="B45" s="12">
        <v>41.997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41791</v>
      </c>
      <c r="B46" s="12">
        <v>52.515000000000001</v>
      </c>
      <c r="C46" s="43">
        <f>+MIN($B$34,$B$46,$B$58,$B$70,$B$82)</f>
        <v>50.439</v>
      </c>
      <c r="D46" s="43">
        <f>+MAX($B$34,$B$46,$B$58,$B$70,$B$82)</f>
        <v>79.819999999999993</v>
      </c>
      <c r="E46" s="17">
        <f t="shared" si="0"/>
        <v>29.380999999999993</v>
      </c>
      <c r="G46" s="43"/>
      <c r="H46" s="17"/>
    </row>
    <row r="47" spans="1:8" x14ac:dyDescent="0.2">
      <c r="A47" s="1">
        <v>41821</v>
      </c>
      <c r="B47" s="12">
        <v>62.774999999999999</v>
      </c>
      <c r="C47" s="43">
        <f>+MIN($B$35,$B$47,$B$59,$B$71,$B$83)</f>
        <v>55.261000000000003</v>
      </c>
      <c r="D47" s="43">
        <f>+MAX($B$35,$B$47,$B$59,$B$71,$B$83)</f>
        <v>85.808000000000007</v>
      </c>
      <c r="E47" s="17">
        <f t="shared" si="0"/>
        <v>30.547000000000004</v>
      </c>
      <c r="G47" s="43"/>
      <c r="H47" s="17"/>
    </row>
    <row r="48" spans="1:8" x14ac:dyDescent="0.2">
      <c r="A48" s="1">
        <v>41852</v>
      </c>
      <c r="B48" s="12">
        <v>71.921999999999997</v>
      </c>
      <c r="C48" s="43">
        <f>+MIN($B$36,$B$48,$B$60,$B$72,$B$84)</f>
        <v>60.87</v>
      </c>
      <c r="D48" s="43">
        <f>+MAX($B$36,$B$48,$B$60,$B$72,$B$84)</f>
        <v>94.159000000000006</v>
      </c>
      <c r="E48" s="17">
        <f t="shared" si="0"/>
        <v>33.289000000000009</v>
      </c>
      <c r="G48" s="43"/>
      <c r="H48" s="17"/>
    </row>
    <row r="49" spans="1:8" x14ac:dyDescent="0.2">
      <c r="A49" s="1">
        <v>41883</v>
      </c>
      <c r="B49" s="12">
        <v>76.191000000000003</v>
      </c>
      <c r="C49" s="43">
        <f>+MIN($B$37,$B$49,$B$61,$B$73,$B$85)</f>
        <v>63.12</v>
      </c>
      <c r="D49" s="43">
        <f>+MAX($B$37,$B$49,$B$61,$B$73,$B$85)</f>
        <v>98.974999999999994</v>
      </c>
      <c r="E49" s="17">
        <f t="shared" si="0"/>
        <v>35.854999999999997</v>
      </c>
      <c r="G49" s="43"/>
      <c r="H49" s="17"/>
    </row>
    <row r="50" spans="1:8" x14ac:dyDescent="0.2">
      <c r="A50" s="1">
        <v>41913</v>
      </c>
      <c r="B50" s="12">
        <v>76.733999999999995</v>
      </c>
      <c r="C50" s="43">
        <f>+MIN($B$38,$B$50,$B$62,$B$74,$B$86)</f>
        <v>58.127000000000002</v>
      </c>
      <c r="D50" s="43">
        <f>+MAX($B$38,$B$50,$B$62,$B$74,$B$86)</f>
        <v>99.213999999999999</v>
      </c>
      <c r="E50" s="17">
        <f t="shared" si="0"/>
        <v>41.086999999999996</v>
      </c>
      <c r="G50" s="43"/>
      <c r="H50" s="17"/>
    </row>
    <row r="51" spans="1:8" x14ac:dyDescent="0.2">
      <c r="A51" s="1">
        <v>41944</v>
      </c>
      <c r="B51" s="12">
        <v>75.091999999999999</v>
      </c>
      <c r="C51" s="43">
        <f>+MIN($B$39,$B$51,$B$63,$B$75,$B$87)</f>
        <v>51.600999999999999</v>
      </c>
      <c r="D51" s="43">
        <f>+MAX($B$39,$B$51,$B$63,$B$75,$B$87)</f>
        <v>99.777000000000001</v>
      </c>
      <c r="E51" s="17">
        <f t="shared" si="0"/>
        <v>48.176000000000002</v>
      </c>
      <c r="G51" s="43"/>
      <c r="H51" s="17"/>
    </row>
    <row r="52" spans="1:8" x14ac:dyDescent="0.2">
      <c r="A52" s="1">
        <v>41974</v>
      </c>
      <c r="B52" s="12">
        <v>72.296999999999997</v>
      </c>
      <c r="C52" s="43">
        <f>+MIN($B$40,$B$52,$B$64,$B$76,$B$88)</f>
        <v>40.341999999999999</v>
      </c>
      <c r="D52" s="43">
        <f>+MAX($B$40,$B$52,$B$64,$B$76,$B$88)</f>
        <v>91.379000000000005</v>
      </c>
      <c r="E52" s="17">
        <f t="shared" si="0"/>
        <v>51.037000000000006</v>
      </c>
      <c r="G52" s="43"/>
      <c r="H52" s="17"/>
    </row>
    <row r="53" spans="1:8" x14ac:dyDescent="0.2">
      <c r="A53" s="1">
        <v>42005</v>
      </c>
      <c r="B53" s="12">
        <v>62.917999999999999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42036</v>
      </c>
      <c r="B54" s="12">
        <v>50.23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42064</v>
      </c>
      <c r="B55" s="12">
        <v>53.320999999999998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42095</v>
      </c>
      <c r="B56" s="12">
        <v>61.402000000000001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42125</v>
      </c>
      <c r="B57" s="12">
        <v>71.649000000000001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42156</v>
      </c>
      <c r="B58" s="12">
        <v>78.064999999999998</v>
      </c>
      <c r="C58" s="43">
        <f>+MIN($B$34,$B$46,$B$58,$B$70,$B$82)</f>
        <v>50.439</v>
      </c>
      <c r="D58" s="43">
        <f>+MAX($B$34,$B$46,$B$58,$B$70,$B$82)</f>
        <v>79.819999999999993</v>
      </c>
      <c r="E58" s="17">
        <f t="shared" si="0"/>
        <v>29.380999999999993</v>
      </c>
      <c r="G58" s="43"/>
      <c r="H58" s="17"/>
    </row>
    <row r="59" spans="1:8" x14ac:dyDescent="0.2">
      <c r="A59" s="1">
        <v>42186</v>
      </c>
      <c r="B59" s="12">
        <v>84.828000000000003</v>
      </c>
      <c r="C59" s="43">
        <f>+MIN($B$35,$B$47,$B$59,$B$71,$B$83)</f>
        <v>55.261000000000003</v>
      </c>
      <c r="D59" s="43">
        <f>+MAX($B$35,$B$47,$B$59,$B$71,$B$83)</f>
        <v>85.808000000000007</v>
      </c>
      <c r="E59" s="17">
        <f t="shared" si="0"/>
        <v>30.547000000000004</v>
      </c>
      <c r="G59" s="43"/>
      <c r="H59" s="17"/>
    </row>
    <row r="60" spans="1:8" x14ac:dyDescent="0.2">
      <c r="A60" s="1">
        <v>42217</v>
      </c>
      <c r="B60" s="12">
        <v>91.41</v>
      </c>
      <c r="C60" s="43">
        <f>+MIN($B$36,$B$48,$B$60,$B$72,$B$84)</f>
        <v>60.87</v>
      </c>
      <c r="D60" s="43">
        <f>+MAX($B$36,$B$48,$B$60,$B$72,$B$84)</f>
        <v>94.159000000000006</v>
      </c>
      <c r="E60" s="17">
        <f t="shared" si="0"/>
        <v>33.289000000000009</v>
      </c>
      <c r="G60" s="43"/>
      <c r="H60" s="17"/>
    </row>
    <row r="61" spans="1:8" x14ac:dyDescent="0.2">
      <c r="A61" s="1">
        <v>42248</v>
      </c>
      <c r="B61" s="12">
        <v>94.433999999999997</v>
      </c>
      <c r="C61" s="43">
        <f>+MIN($B$37,$B$49,$B$61,$B$73,$B$85)</f>
        <v>63.12</v>
      </c>
      <c r="D61" s="43">
        <f>+MAX($B$37,$B$49,$B$61,$B$73,$B$85)</f>
        <v>98.974999999999994</v>
      </c>
      <c r="E61" s="17">
        <f t="shared" si="0"/>
        <v>35.854999999999997</v>
      </c>
      <c r="G61" s="43"/>
      <c r="H61" s="17"/>
    </row>
    <row r="62" spans="1:8" x14ac:dyDescent="0.2">
      <c r="A62" s="1">
        <v>42278</v>
      </c>
      <c r="B62" s="12">
        <v>99.213999999999999</v>
      </c>
      <c r="C62" s="43">
        <f>+MIN($B$38,$B$50,$B$62,$B$74,$B$86)</f>
        <v>58.127000000000002</v>
      </c>
      <c r="D62" s="43">
        <f>+MAX($B$38,$B$50,$B$62,$B$74,$B$86)</f>
        <v>99.213999999999999</v>
      </c>
      <c r="E62" s="17">
        <f t="shared" si="0"/>
        <v>41.086999999999996</v>
      </c>
      <c r="G62" s="43"/>
      <c r="H62" s="17"/>
    </row>
    <row r="63" spans="1:8" x14ac:dyDescent="0.2">
      <c r="A63" s="1">
        <v>42309</v>
      </c>
      <c r="B63" s="12">
        <v>99.777000000000001</v>
      </c>
      <c r="C63" s="43">
        <f>+MIN($B$39,$B$51,$B$63,$B$75,$B$87)</f>
        <v>51.600999999999999</v>
      </c>
      <c r="D63" s="43">
        <f>+MAX($B$39,$B$51,$B$63,$B$75,$B$87)</f>
        <v>99.777000000000001</v>
      </c>
      <c r="E63" s="17">
        <f t="shared" si="0"/>
        <v>48.176000000000002</v>
      </c>
      <c r="G63" s="43"/>
      <c r="H63" s="17"/>
    </row>
    <row r="64" spans="1:8" x14ac:dyDescent="0.2">
      <c r="A64" s="1">
        <v>42339</v>
      </c>
      <c r="B64" s="12">
        <v>91.379000000000005</v>
      </c>
      <c r="C64" s="43">
        <f>+MIN($B$40,$B$52,$B$64,$B$76,$B$88)</f>
        <v>40.341999999999999</v>
      </c>
      <c r="D64" s="43">
        <f>+MAX($B$40,$B$52,$B$64,$B$76,$B$88)</f>
        <v>91.379000000000005</v>
      </c>
      <c r="E64" s="17">
        <f t="shared" si="0"/>
        <v>51.037000000000006</v>
      </c>
      <c r="G64" s="43"/>
      <c r="H64" s="17"/>
    </row>
    <row r="65" spans="1:8" x14ac:dyDescent="0.2">
      <c r="A65" s="1">
        <v>42370</v>
      </c>
      <c r="B65" s="12">
        <v>74.698999999999998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42401</v>
      </c>
      <c r="B66" s="12">
        <v>61.234999999999999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42430</v>
      </c>
      <c r="B67" s="12">
        <v>61.761000000000003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42461</v>
      </c>
      <c r="B68" s="12">
        <v>68.766000000000005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42491</v>
      </c>
      <c r="B69" s="12">
        <v>71.302000000000007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42522</v>
      </c>
      <c r="B70" s="12">
        <v>79.819999999999993</v>
      </c>
      <c r="C70" s="43">
        <f>+MIN($B$34,$B$46,$B$58,$B$70,$B$82)</f>
        <v>50.439</v>
      </c>
      <c r="D70" s="43">
        <f>+MAX($B$34,$B$46,$B$58,$B$70,$B$82)</f>
        <v>79.819999999999993</v>
      </c>
      <c r="E70" s="17">
        <f t="shared" si="0"/>
        <v>29.380999999999993</v>
      </c>
      <c r="G70" s="43"/>
      <c r="H70" s="17"/>
    </row>
    <row r="71" spans="1:8" x14ac:dyDescent="0.2">
      <c r="A71" s="1">
        <v>42552</v>
      </c>
      <c r="B71" s="12">
        <v>85.808000000000007</v>
      </c>
      <c r="C71" s="43">
        <f>+MIN($B$35,$B$47,$B$59,$B$71,$B$83)</f>
        <v>55.261000000000003</v>
      </c>
      <c r="D71" s="43">
        <f>+MAX($B$35,$B$47,$B$59,$B$71,$B$83)</f>
        <v>85.808000000000007</v>
      </c>
      <c r="E71" s="17">
        <f t="shared" si="0"/>
        <v>30.547000000000004</v>
      </c>
      <c r="G71" s="43"/>
      <c r="H71" s="17"/>
    </row>
    <row r="72" spans="1:8" x14ac:dyDescent="0.2">
      <c r="A72" s="1">
        <v>42583</v>
      </c>
      <c r="B72" s="12">
        <v>94.159000000000006</v>
      </c>
      <c r="C72" s="43">
        <f>+MIN($B$36,$B$48,$B$60,$B$72,$B$84)</f>
        <v>60.87</v>
      </c>
      <c r="D72" s="43">
        <f>+MAX($B$36,$B$48,$B$60,$B$72,$B$84)</f>
        <v>94.159000000000006</v>
      </c>
      <c r="E72" s="17">
        <f t="shared" si="0"/>
        <v>33.289000000000009</v>
      </c>
      <c r="G72" s="43"/>
      <c r="H72" s="17"/>
    </row>
    <row r="73" spans="1:8" x14ac:dyDescent="0.2">
      <c r="A73" s="1">
        <v>42614</v>
      </c>
      <c r="B73" s="12">
        <v>98.974999999999994</v>
      </c>
      <c r="C73" s="43">
        <f>+MIN($B$37,$B$49,$B$61,$B$73,$B$85)</f>
        <v>63.12</v>
      </c>
      <c r="D73" s="43">
        <f>+MAX($B$37,$B$49,$B$61,$B$73,$B$85)</f>
        <v>98.974999999999994</v>
      </c>
      <c r="E73" s="17">
        <f t="shared" si="0"/>
        <v>35.854999999999997</v>
      </c>
      <c r="G73" s="43"/>
      <c r="H73" s="17"/>
    </row>
    <row r="74" spans="1:8" x14ac:dyDescent="0.2">
      <c r="A74" s="1">
        <v>42644</v>
      </c>
      <c r="B74" s="12">
        <v>96.251999999999995</v>
      </c>
      <c r="C74" s="43">
        <f>+MIN($B$38,$B$50,$B$62,$B$74,$B$86)</f>
        <v>58.127000000000002</v>
      </c>
      <c r="D74" s="43">
        <f>+MAX($B$38,$B$50,$B$62,$B$74,$B$86)</f>
        <v>99.213999999999999</v>
      </c>
      <c r="E74" s="17">
        <f t="shared" si="0"/>
        <v>41.086999999999996</v>
      </c>
      <c r="G74" s="43"/>
      <c r="H74" s="17"/>
    </row>
    <row r="75" spans="1:8" x14ac:dyDescent="0.2">
      <c r="A75" s="1">
        <v>42675</v>
      </c>
      <c r="B75" s="12">
        <v>94.394000000000005</v>
      </c>
      <c r="C75" s="43">
        <f>+MIN($B$39,$B$51,$B$63,$B$75,$B$87)</f>
        <v>51.600999999999999</v>
      </c>
      <c r="D75" s="43">
        <f>+MAX($B$39,$B$51,$B$63,$B$75,$B$87)</f>
        <v>99.777000000000001</v>
      </c>
      <c r="E75" s="17">
        <f t="shared" si="0"/>
        <v>48.176000000000002</v>
      </c>
      <c r="G75" s="43"/>
      <c r="H75" s="17"/>
    </row>
    <row r="76" spans="1:8" x14ac:dyDescent="0.2">
      <c r="A76" s="1">
        <v>42705</v>
      </c>
      <c r="B76" s="12">
        <v>77.046999999999997</v>
      </c>
      <c r="C76" s="43">
        <f>+MIN($B$40,$B$52,$B$64,$B$76,$B$88)</f>
        <v>40.341999999999999</v>
      </c>
      <c r="D76" s="43">
        <f>+MAX($B$40,$B$52,$B$64,$B$76,$B$88)</f>
        <v>91.379000000000005</v>
      </c>
      <c r="E76" s="17">
        <f t="shared" si="0"/>
        <v>51.037000000000006</v>
      </c>
      <c r="G76" s="43"/>
      <c r="H76" s="17"/>
    </row>
    <row r="77" spans="1:8" x14ac:dyDescent="0.2">
      <c r="A77" s="1">
        <v>42736</v>
      </c>
      <c r="B77" s="12">
        <v>53.362000000000002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42767</v>
      </c>
      <c r="B78" s="12">
        <v>47.26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42795</v>
      </c>
      <c r="B79" s="12">
        <v>40.182000000000002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42826</v>
      </c>
      <c r="B80" s="12">
        <v>38.515000000000001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42856</v>
      </c>
      <c r="B81" s="12">
        <v>46.17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42887</v>
      </c>
      <c r="B82" s="12">
        <v>56.920999999999999</v>
      </c>
      <c r="C82" s="43">
        <f>+MIN($B$34,$B$46,$B$58,$B$70,$B$82)</f>
        <v>50.439</v>
      </c>
      <c r="D82" s="43">
        <f>+MAX($B$34,$B$46,$B$58,$B$70,$B$82)</f>
        <v>79.819999999999993</v>
      </c>
      <c r="E82" s="17">
        <f t="shared" si="0"/>
        <v>29.380999999999993</v>
      </c>
      <c r="G82" s="43"/>
      <c r="H82" s="17"/>
    </row>
    <row r="83" spans="1:8" x14ac:dyDescent="0.2">
      <c r="A83" s="1">
        <v>42917</v>
      </c>
      <c r="B83" s="12">
        <v>63.698</v>
      </c>
      <c r="C83" s="43">
        <f>+MIN($B$35,$B$47,$B$59,$B$71,$B$83)</f>
        <v>55.261000000000003</v>
      </c>
      <c r="D83" s="43">
        <f>+MAX($B$35,$B$47,$B$59,$B$71,$B$83)</f>
        <v>85.808000000000007</v>
      </c>
      <c r="E83" s="17">
        <f t="shared" si="0"/>
        <v>30.547000000000004</v>
      </c>
      <c r="G83" s="43"/>
      <c r="H83" s="17"/>
    </row>
    <row r="84" spans="1:8" x14ac:dyDescent="0.2">
      <c r="A84" s="1">
        <v>42948</v>
      </c>
      <c r="B84" s="12">
        <v>73.896000000000001</v>
      </c>
      <c r="C84" s="43">
        <f>+MIN($B$36,$B$48,$B$60,$B$72,$B$84)</f>
        <v>60.87</v>
      </c>
      <c r="D84" s="43">
        <f>+MAX($B$36,$B$48,$B$60,$B$72,$B$84)</f>
        <v>94.159000000000006</v>
      </c>
      <c r="E84" s="17">
        <f t="shared" si="0"/>
        <v>33.289000000000009</v>
      </c>
      <c r="G84" s="43"/>
      <c r="H84" s="17"/>
    </row>
    <row r="85" spans="1:8" x14ac:dyDescent="0.2">
      <c r="A85" s="1">
        <v>42979</v>
      </c>
      <c r="B85" s="12">
        <v>71.418000000000006</v>
      </c>
      <c r="C85" s="43">
        <f>+MIN($B$37,$B$49,$B$61,$B$73,$B$85)</f>
        <v>63.12</v>
      </c>
      <c r="D85" s="43">
        <f>+MAX($B$37,$B$49,$B$61,$B$73,$B$85)</f>
        <v>98.974999999999994</v>
      </c>
      <c r="E85" s="17">
        <f t="shared" si="0"/>
        <v>35.854999999999997</v>
      </c>
      <c r="G85" s="43"/>
      <c r="H85" s="17"/>
    </row>
    <row r="86" spans="1:8" x14ac:dyDescent="0.2">
      <c r="A86" s="1">
        <v>43009</v>
      </c>
      <c r="B86" s="12">
        <v>72.965999999999994</v>
      </c>
      <c r="C86" s="43">
        <f>+MIN($B$38,$B$50,$B$62,$B$74,$B$86)</f>
        <v>58.127000000000002</v>
      </c>
      <c r="D86" s="43">
        <f>+MAX($B$38,$B$50,$B$62,$B$74,$B$86)</f>
        <v>99.213999999999999</v>
      </c>
      <c r="E86" s="17">
        <f t="shared" si="0"/>
        <v>41.086999999999996</v>
      </c>
      <c r="G86" s="43"/>
      <c r="H86" s="17"/>
    </row>
    <row r="87" spans="1:8" x14ac:dyDescent="0.2">
      <c r="A87" s="1">
        <v>43040</v>
      </c>
      <c r="B87" s="12">
        <v>69.951999999999998</v>
      </c>
      <c r="C87" s="43">
        <f>+MIN($B$39,$B$51,$B$63,$B$75,$B$87)</f>
        <v>51.600999999999999</v>
      </c>
      <c r="D87" s="43">
        <f>+MAX($B$39,$B$51,$B$63,$B$75,$B$87)</f>
        <v>99.777000000000001</v>
      </c>
      <c r="E87" s="17">
        <f t="shared" si="0"/>
        <v>48.176000000000002</v>
      </c>
      <c r="G87" s="43"/>
      <c r="H87" s="17"/>
    </row>
    <row r="88" spans="1:8" x14ac:dyDescent="0.2">
      <c r="A88" s="1">
        <v>43070</v>
      </c>
      <c r="B88" s="12">
        <v>62.21</v>
      </c>
      <c r="C88" s="43">
        <f>+MIN($B$40,$B$52,$B$64,$B$76,$B$88)</f>
        <v>40.341999999999999</v>
      </c>
      <c r="D88" s="43">
        <f>+MAX($B$40,$B$52,$B$64,$B$76,$B$88)</f>
        <v>91.379000000000005</v>
      </c>
      <c r="E88" s="17">
        <f t="shared" si="0"/>
        <v>51.037000000000006</v>
      </c>
      <c r="G88" s="43"/>
      <c r="H88" s="17"/>
    </row>
    <row r="89" spans="1:8" x14ac:dyDescent="0.2">
      <c r="A89" s="1">
        <v>43101</v>
      </c>
      <c r="B89" s="12">
        <v>45.719000000000001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43132</v>
      </c>
      <c r="B90" s="12">
        <v>38.656999999999996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43160</v>
      </c>
      <c r="B91" s="12">
        <v>33.825000000000003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43191</v>
      </c>
      <c r="B92" s="12">
        <v>34.874000000000002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43221</v>
      </c>
      <c r="B93" s="12">
        <v>43.844000000000001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43252</v>
      </c>
      <c r="B94" s="12">
        <v>56.505000000000003</v>
      </c>
      <c r="C94" s="43">
        <f>+MIN($B$34,$B$46,$B$58,$B$70,$B$82)</f>
        <v>50.439</v>
      </c>
      <c r="D94" s="43">
        <f>+MAX($B$34,$B$46,$B$58,$B$70,$B$82)</f>
        <v>79.819999999999993</v>
      </c>
      <c r="E94" s="17">
        <f t="shared" si="1"/>
        <v>29.380999999999993</v>
      </c>
      <c r="G94" s="43"/>
      <c r="H94" s="17"/>
    </row>
    <row r="95" spans="1:8" x14ac:dyDescent="0.2">
      <c r="A95" s="1">
        <v>43282</v>
      </c>
      <c r="B95" s="12">
        <v>60.075000000000003</v>
      </c>
      <c r="C95" s="43">
        <f>+MIN($B$35,$B$47,$B$59,$B$71,$B$83)</f>
        <v>55.261000000000003</v>
      </c>
      <c r="D95" s="43">
        <f>+MAX($B$35,$B$47,$B$59,$B$71,$B$83)</f>
        <v>85.808000000000007</v>
      </c>
      <c r="E95" s="17">
        <f t="shared" si="1"/>
        <v>30.547000000000004</v>
      </c>
      <c r="G95" s="43"/>
      <c r="H95" s="17"/>
    </row>
    <row r="96" spans="1:8" x14ac:dyDescent="0.2">
      <c r="A96" s="1">
        <v>43313</v>
      </c>
      <c r="B96" s="12">
        <v>69.331790643000005</v>
      </c>
      <c r="C96" s="43">
        <f>+MIN($B$36,$B$48,$B$60,$B$72,$B$84)</f>
        <v>60.87</v>
      </c>
      <c r="D96" s="43">
        <f>+MAX($B$36,$B$48,$B$60,$B$72,$B$84)</f>
        <v>94.159000000000006</v>
      </c>
      <c r="E96" s="17">
        <f t="shared" si="1"/>
        <v>33.289000000000009</v>
      </c>
      <c r="G96" s="43"/>
      <c r="H96" s="17"/>
    </row>
    <row r="97" spans="1:8" x14ac:dyDescent="0.2">
      <c r="A97" s="1">
        <v>43344</v>
      </c>
      <c r="B97" s="12">
        <v>75.431730833000003</v>
      </c>
      <c r="C97" s="43">
        <f>+MIN($B$37,$B$49,$B$61,$B$73,$B$85)</f>
        <v>63.12</v>
      </c>
      <c r="D97" s="43">
        <f>+MAX($B$37,$B$49,$B$61,$B$73,$B$85)</f>
        <v>98.974999999999994</v>
      </c>
      <c r="E97" s="17">
        <f t="shared" si="1"/>
        <v>35.854999999999997</v>
      </c>
      <c r="G97" s="43"/>
      <c r="H97" s="17"/>
    </row>
    <row r="98" spans="1:8" x14ac:dyDescent="0.2">
      <c r="A98" s="1">
        <v>43374</v>
      </c>
      <c r="B98" s="12">
        <v>75.443209999999993</v>
      </c>
      <c r="C98" s="43">
        <f>+MIN($B$38,$B$50,$B$62,$B$74,$B$86)</f>
        <v>58.127000000000002</v>
      </c>
      <c r="D98" s="43">
        <f>+MAX($B$38,$B$50,$B$62,$B$74,$B$86)</f>
        <v>99.213999999999999</v>
      </c>
      <c r="E98" s="17">
        <f t="shared" si="1"/>
        <v>41.086999999999996</v>
      </c>
      <c r="G98" s="43"/>
      <c r="H98" s="17"/>
    </row>
    <row r="99" spans="1:8" x14ac:dyDescent="0.2">
      <c r="A99" s="1">
        <v>43405</v>
      </c>
      <c r="B99" s="12">
        <v>72.593990000000005</v>
      </c>
      <c r="C99" s="43">
        <f>+MIN($B$39,$B$51,$B$63,$B$75,$B$87)</f>
        <v>51.600999999999999</v>
      </c>
      <c r="D99" s="43">
        <f>+MAX($B$39,$B$51,$B$63,$B$75,$B$87)</f>
        <v>99.777000000000001</v>
      </c>
      <c r="E99" s="17">
        <f t="shared" si="1"/>
        <v>48.176000000000002</v>
      </c>
      <c r="G99" s="43"/>
      <c r="H99" s="17"/>
    </row>
    <row r="100" spans="1:8" x14ac:dyDescent="0.2">
      <c r="A100" s="1">
        <v>43435</v>
      </c>
      <c r="B100" s="12">
        <v>62.52008</v>
      </c>
      <c r="C100" s="43">
        <f>+MIN($B$40,$B$52,$B$64,$B$76,$B$88)</f>
        <v>40.341999999999999</v>
      </c>
      <c r="D100" s="43">
        <f>+MAX($B$40,$B$52,$B$64,$B$76,$B$88)</f>
        <v>91.379000000000005</v>
      </c>
      <c r="E100" s="17">
        <f t="shared" si="1"/>
        <v>51.037000000000006</v>
      </c>
      <c r="G100" s="43"/>
      <c r="H100" s="17"/>
    </row>
    <row r="101" spans="1:8" x14ac:dyDescent="0.2">
      <c r="A101" s="1">
        <v>43466</v>
      </c>
      <c r="B101" s="12">
        <v>47.930399999999999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43497</v>
      </c>
      <c r="B102" s="12">
        <v>39.852640000000001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43525</v>
      </c>
      <c r="B103" s="12">
        <v>39.675249999999998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43556</v>
      </c>
      <c r="B104" s="12">
        <v>46.484960000000001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43586</v>
      </c>
      <c r="B105" s="12">
        <v>56.799489999999999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43617</v>
      </c>
      <c r="B106" s="12">
        <v>66.472790000000003</v>
      </c>
      <c r="C106" s="43">
        <f>+MIN($B$34,$B$46,$B$58,$B$70,$B$82)</f>
        <v>50.439</v>
      </c>
      <c r="D106" s="17">
        <f>+MAX($B$34,$B$46,$B$58,$B$70,$B$82)</f>
        <v>79.819999999999993</v>
      </c>
      <c r="E106" s="17">
        <f t="shared" si="1"/>
        <v>29.380999999999993</v>
      </c>
      <c r="G106" s="43"/>
      <c r="H106" s="17"/>
    </row>
    <row r="107" spans="1:8" x14ac:dyDescent="0.2">
      <c r="A107" s="1">
        <v>43647</v>
      </c>
      <c r="B107" s="12">
        <v>75.52167</v>
      </c>
      <c r="C107" s="43">
        <f>+MIN($B$35,$B$47,$B$59,$B$71,$B$83)</f>
        <v>55.261000000000003</v>
      </c>
      <c r="D107" s="17">
        <f>+MAX($B$35,$B$47,$B$59,$B$71,$B$83)</f>
        <v>85.808000000000007</v>
      </c>
      <c r="E107" s="17">
        <f t="shared" si="1"/>
        <v>30.547000000000004</v>
      </c>
      <c r="G107" s="43"/>
      <c r="H107" s="17"/>
    </row>
    <row r="108" spans="1:8" x14ac:dyDescent="0.2">
      <c r="A108" s="1">
        <v>43678</v>
      </c>
      <c r="B108" s="12">
        <v>84.488569999999996</v>
      </c>
      <c r="C108" s="43">
        <f>+MIN($B$36,$B$48,$B$60,$B$72,$B$84)</f>
        <v>60.87</v>
      </c>
      <c r="D108" s="17">
        <f>+MAX($B$36,$B$48,$B$60,$B$72,$B$84)</f>
        <v>94.159000000000006</v>
      </c>
      <c r="E108" s="17">
        <f t="shared" si="1"/>
        <v>33.289000000000009</v>
      </c>
      <c r="G108" s="43"/>
      <c r="H108" s="17"/>
    </row>
    <row r="109" spans="1:8" x14ac:dyDescent="0.2">
      <c r="A109" s="1">
        <v>43709</v>
      </c>
      <c r="B109" s="12">
        <v>89.756720000000001</v>
      </c>
      <c r="C109" s="43">
        <f>+MIN($B$37,$B$49,$B$61,$B$73,$B$85)</f>
        <v>63.12</v>
      </c>
      <c r="D109" s="17">
        <f>+MAX($B$37,$B$49,$B$61,$B$73,$B$85)</f>
        <v>98.974999999999994</v>
      </c>
      <c r="E109" s="17">
        <f t="shared" si="1"/>
        <v>35.854999999999997</v>
      </c>
      <c r="G109" s="43"/>
      <c r="H109" s="17"/>
    </row>
    <row r="110" spans="1:8" x14ac:dyDescent="0.2">
      <c r="A110" s="1">
        <v>43739</v>
      </c>
      <c r="B110" s="12">
        <v>91.413460000000001</v>
      </c>
      <c r="C110" s="43">
        <f>+MIN($B$38,$B$50,$B$62,$B$74,$B$86)</f>
        <v>58.127000000000002</v>
      </c>
      <c r="D110" s="17">
        <f>+MAX($B$38,$B$50,$B$62,$B$74,$B$86)</f>
        <v>99.213999999999999</v>
      </c>
      <c r="E110" s="17">
        <f t="shared" si="1"/>
        <v>41.086999999999996</v>
      </c>
      <c r="G110" s="43"/>
      <c r="H110" s="17"/>
    </row>
    <row r="111" spans="1:8" x14ac:dyDescent="0.2">
      <c r="A111" s="1">
        <v>43770</v>
      </c>
      <c r="B111" s="12">
        <v>90.333489999999998</v>
      </c>
      <c r="C111" s="43">
        <f>+MIN($B$39,$B$51,$B$63,$B$75,$B$87)</f>
        <v>51.600999999999999</v>
      </c>
      <c r="D111" s="17">
        <f>+MAX($B$39,$B$51,$B$63,$B$75,$B$87)</f>
        <v>99.777000000000001</v>
      </c>
      <c r="E111" s="17">
        <f t="shared" si="1"/>
        <v>48.176000000000002</v>
      </c>
      <c r="G111" s="43"/>
      <c r="H111" s="17"/>
    </row>
    <row r="112" spans="1:8" x14ac:dyDescent="0.2">
      <c r="A112" s="65">
        <v>43800</v>
      </c>
      <c r="B112" s="12">
        <v>81.188249999999996</v>
      </c>
      <c r="C112" s="70">
        <f>+MIN($B$40,$B$52,$B$64,$B$76,$B$88)</f>
        <v>40.341999999999999</v>
      </c>
      <c r="D112" s="69">
        <f>+MAX($B$40,$B$52,$B$64,$B$76,$B$88)</f>
        <v>91.379000000000005</v>
      </c>
      <c r="E112" s="69">
        <f t="shared" si="1"/>
        <v>51.037000000000006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585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69</v>
      </c>
      <c r="B117">
        <v>0</v>
      </c>
    </row>
    <row r="118" spans="1:2" x14ac:dyDescent="0.2">
      <c r="A118" s="2">
        <v>69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3"/>
    <col min="2" max="2" width="20.85546875" style="133" customWidth="1"/>
    <col min="3" max="13" width="9.140625" style="133"/>
    <col min="14" max="15" width="9.140625" style="135"/>
    <col min="16" max="16" width="9.140625" style="133"/>
    <col min="17" max="17" width="25" style="133" customWidth="1"/>
    <col min="18" max="18" width="14.425781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300" t="s">
        <v>86</v>
      </c>
      <c r="R6" s="353" t="s">
        <v>313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301" t="s">
        <v>87</v>
      </c>
      <c r="R7" s="354" t="s">
        <v>314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303" t="s">
        <v>504</v>
      </c>
      <c r="R8" s="552" t="s">
        <v>315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2" x14ac:dyDescent="0.25">
      <c r="C24" s="575" t="s">
        <v>499</v>
      </c>
      <c r="D24" s="575"/>
      <c r="E24" s="575"/>
      <c r="F24" s="575"/>
      <c r="G24" s="575"/>
      <c r="H24" s="32"/>
      <c r="I24" s="575" t="s">
        <v>500</v>
      </c>
      <c r="J24" s="575"/>
      <c r="K24" s="575"/>
      <c r="L24" s="575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500" t="s">
        <v>86</v>
      </c>
      <c r="C26" s="85">
        <v>3.5395753479000001</v>
      </c>
      <c r="D26" s="85">
        <v>3.2805167486000002</v>
      </c>
      <c r="E26" s="85">
        <v>2.9049302739999998</v>
      </c>
      <c r="F26" s="85">
        <v>2.6116007452000001</v>
      </c>
      <c r="G26" s="85">
        <v>2.6223286767</v>
      </c>
      <c r="H26" s="156" t="s">
        <v>86</v>
      </c>
      <c r="I26" s="20">
        <f t="shared" ref="I26:L27" si="0">D26-C26</f>
        <v>-0.25905859929999986</v>
      </c>
      <c r="J26" s="20">
        <f t="shared" si="0"/>
        <v>-0.37558647460000039</v>
      </c>
      <c r="K26" s="20">
        <f t="shared" si="0"/>
        <v>-0.29332952879999974</v>
      </c>
      <c r="L26" s="20">
        <f t="shared" si="0"/>
        <v>1.0727931499999954E-2</v>
      </c>
    </row>
    <row r="27" spans="1:12" ht="26.25" x14ac:dyDescent="0.25">
      <c r="A27" s="135"/>
      <c r="B27" s="502" t="s">
        <v>87</v>
      </c>
      <c r="C27" s="86">
        <v>74.346503413999997</v>
      </c>
      <c r="D27" s="86">
        <v>73.406096473000005</v>
      </c>
      <c r="E27" s="86">
        <v>76.143443848999993</v>
      </c>
      <c r="F27" s="86">
        <v>85.390574720999993</v>
      </c>
      <c r="G27" s="86">
        <v>91.114282822000007</v>
      </c>
      <c r="H27" s="503" t="s">
        <v>87</v>
      </c>
      <c r="I27" s="68">
        <f t="shared" si="0"/>
        <v>-0.940406940999992</v>
      </c>
      <c r="J27" s="68">
        <f t="shared" si="0"/>
        <v>2.7373473759999882</v>
      </c>
      <c r="K27" s="68">
        <f t="shared" si="0"/>
        <v>9.2471308719999996</v>
      </c>
      <c r="L27" s="68">
        <f t="shared" si="0"/>
        <v>5.7237081010000139</v>
      </c>
    </row>
    <row r="28" spans="1:12" x14ac:dyDescent="0.25">
      <c r="A28"/>
      <c r="B28" s="501" t="s">
        <v>317</v>
      </c>
      <c r="C28" s="85">
        <f>+C27+C26</f>
        <v>77.886078761899995</v>
      </c>
      <c r="D28" s="85">
        <f>+D27+D26</f>
        <v>76.686613221599998</v>
      </c>
      <c r="E28" s="85">
        <f>+E27+E26</f>
        <v>79.048374122999988</v>
      </c>
      <c r="F28" s="85">
        <f>+F27+F26</f>
        <v>88.002175466199986</v>
      </c>
      <c r="G28" s="85">
        <f>+G27+G26</f>
        <v>93.7366114987</v>
      </c>
      <c r="H28" s="30" t="s">
        <v>457</v>
      </c>
      <c r="I28" s="12">
        <f>+SUM(I26:I27)</f>
        <v>-1.1994655402999919</v>
      </c>
      <c r="J28" s="12">
        <f>+SUM(J26:J27)</f>
        <v>2.3617609013999878</v>
      </c>
      <c r="K28" s="12">
        <f>+SUM(K26:K27)</f>
        <v>8.9538013432000003</v>
      </c>
      <c r="L28" s="12">
        <f>+SUM(L26:L27)</f>
        <v>5.7344360325000139</v>
      </c>
    </row>
    <row r="29" spans="1:12" x14ac:dyDescent="0.25">
      <c r="A29" s="370" t="s">
        <v>549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5" t="s">
        <v>316</v>
      </c>
      <c r="D33" s="134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81" si="1">YEAR(B34)</f>
        <v>2016</v>
      </c>
      <c r="B34" s="450">
        <v>42370</v>
      </c>
      <c r="C34" s="451">
        <v>78.560495516000003</v>
      </c>
      <c r="D34" s="143" t="e">
        <v>#N/A</v>
      </c>
      <c r="E34" s="452"/>
      <c r="F34" s="452">
        <v>78.560495516000003</v>
      </c>
      <c r="G34" s="140"/>
    </row>
    <row r="35" spans="1:7" x14ac:dyDescent="0.25">
      <c r="A35" s="149">
        <f t="shared" si="1"/>
        <v>2016</v>
      </c>
      <c r="B35" s="450">
        <v>42401</v>
      </c>
      <c r="C35" s="451">
        <v>79.673152793</v>
      </c>
      <c r="D35" s="143" t="e">
        <v>#N/A</v>
      </c>
      <c r="E35" s="452">
        <f t="shared" ref="E35:E44" si="2">AVERAGEIF($A$34:$A$95,A35,$F$34:$F$95)</f>
        <v>77.603996198666664</v>
      </c>
      <c r="F35" s="452">
        <v>79.673152793</v>
      </c>
      <c r="G35" s="140"/>
    </row>
    <row r="36" spans="1:7" x14ac:dyDescent="0.25">
      <c r="A36" s="149">
        <f t="shared" si="1"/>
        <v>2016</v>
      </c>
      <c r="B36" s="450">
        <v>42430</v>
      </c>
      <c r="C36" s="451">
        <v>78.773416452000006</v>
      </c>
      <c r="D36" s="143" t="e">
        <v>#N/A</v>
      </c>
      <c r="E36" s="452">
        <f t="shared" si="2"/>
        <v>77.603996198666664</v>
      </c>
      <c r="F36" s="452">
        <v>78.773416452000006</v>
      </c>
      <c r="G36" s="140"/>
    </row>
    <row r="37" spans="1:7" x14ac:dyDescent="0.25">
      <c r="A37" s="149">
        <f t="shared" si="1"/>
        <v>2016</v>
      </c>
      <c r="B37" s="450">
        <v>42461</v>
      </c>
      <c r="C37" s="451">
        <v>78.718453533000002</v>
      </c>
      <c r="D37" s="143" t="e">
        <v>#N/A</v>
      </c>
      <c r="E37" s="452">
        <f t="shared" si="2"/>
        <v>77.603996198666664</v>
      </c>
      <c r="F37" s="452">
        <v>78.718453533000002</v>
      </c>
      <c r="G37" s="140"/>
    </row>
    <row r="38" spans="1:7" x14ac:dyDescent="0.25">
      <c r="A38" s="149">
        <f t="shared" si="1"/>
        <v>2016</v>
      </c>
      <c r="B38" s="450">
        <v>42491</v>
      </c>
      <c r="C38" s="451">
        <v>77.821785289999994</v>
      </c>
      <c r="D38" s="143" t="e">
        <v>#N/A</v>
      </c>
      <c r="E38" s="452">
        <f t="shared" si="2"/>
        <v>77.603996198666664</v>
      </c>
      <c r="F38" s="452">
        <v>77.821785289999994</v>
      </c>
      <c r="G38" s="140"/>
    </row>
    <row r="39" spans="1:7" x14ac:dyDescent="0.25">
      <c r="A39" s="149">
        <f t="shared" si="1"/>
        <v>2016</v>
      </c>
      <c r="B39" s="450">
        <v>42522</v>
      </c>
      <c r="C39" s="451">
        <v>77.076280967000002</v>
      </c>
      <c r="D39" s="143" t="e">
        <v>#N/A</v>
      </c>
      <c r="E39" s="452">
        <f t="shared" si="2"/>
        <v>77.603996198666664</v>
      </c>
      <c r="F39" s="452">
        <v>77.076280967000002</v>
      </c>
      <c r="G39" s="140"/>
    </row>
    <row r="40" spans="1:7" x14ac:dyDescent="0.25">
      <c r="A40" s="149">
        <f t="shared" si="1"/>
        <v>2016</v>
      </c>
      <c r="B40" s="450">
        <v>42552</v>
      </c>
      <c r="C40" s="451">
        <v>77.706927194000002</v>
      </c>
      <c r="D40" s="143" t="e">
        <v>#N/A</v>
      </c>
      <c r="E40" s="452">
        <f t="shared" si="2"/>
        <v>77.603996198666664</v>
      </c>
      <c r="F40" s="452">
        <v>77.706927194000002</v>
      </c>
      <c r="G40" s="140"/>
    </row>
    <row r="41" spans="1:7" x14ac:dyDescent="0.25">
      <c r="A41" s="149">
        <f t="shared" si="1"/>
        <v>2016</v>
      </c>
      <c r="B41" s="450">
        <v>42583</v>
      </c>
      <c r="C41" s="451">
        <v>77.090734257999998</v>
      </c>
      <c r="D41" s="143" t="e">
        <v>#N/A</v>
      </c>
      <c r="E41" s="452">
        <f t="shared" si="2"/>
        <v>77.603996198666664</v>
      </c>
      <c r="F41" s="452">
        <v>77.090734257999998</v>
      </c>
      <c r="G41" s="140"/>
    </row>
    <row r="42" spans="1:7" x14ac:dyDescent="0.25">
      <c r="A42" s="149">
        <f t="shared" si="1"/>
        <v>2016</v>
      </c>
      <c r="B42" s="450">
        <v>42614</v>
      </c>
      <c r="C42" s="451">
        <v>76.580057832999998</v>
      </c>
      <c r="D42" s="143" t="e">
        <v>#N/A</v>
      </c>
      <c r="E42" s="452">
        <f t="shared" si="2"/>
        <v>77.603996198666664</v>
      </c>
      <c r="F42" s="452">
        <v>76.580057832999998</v>
      </c>
      <c r="G42" s="140"/>
    </row>
    <row r="43" spans="1:7" x14ac:dyDescent="0.25">
      <c r="A43" s="149">
        <f t="shared" si="1"/>
        <v>2016</v>
      </c>
      <c r="B43" s="450">
        <v>42644</v>
      </c>
      <c r="C43" s="451">
        <v>76.279981226000004</v>
      </c>
      <c r="D43" s="143" t="e">
        <v>#N/A</v>
      </c>
      <c r="E43" s="452">
        <f t="shared" si="2"/>
        <v>77.603996198666664</v>
      </c>
      <c r="F43" s="452">
        <v>76.279981226000004</v>
      </c>
      <c r="G43" s="140"/>
    </row>
    <row r="44" spans="1:7" x14ac:dyDescent="0.25">
      <c r="A44" s="149">
        <f t="shared" si="1"/>
        <v>2016</v>
      </c>
      <c r="B44" s="450">
        <v>42675</v>
      </c>
      <c r="C44" s="451">
        <v>76.916482966999993</v>
      </c>
      <c r="D44" s="143" t="e">
        <v>#N/A</v>
      </c>
      <c r="E44" s="452">
        <f t="shared" si="2"/>
        <v>77.603996198666664</v>
      </c>
      <c r="F44" s="452">
        <v>76.916482966999993</v>
      </c>
      <c r="G44" s="140"/>
    </row>
    <row r="45" spans="1:7" x14ac:dyDescent="0.25">
      <c r="A45" s="149">
        <f t="shared" si="1"/>
        <v>2016</v>
      </c>
      <c r="B45" s="450">
        <v>42705</v>
      </c>
      <c r="C45" s="451">
        <v>76.050186354999994</v>
      </c>
      <c r="D45" s="143" t="e">
        <v>#N/A</v>
      </c>
      <c r="E45" s="452"/>
      <c r="F45" s="452">
        <v>76.050186354999994</v>
      </c>
      <c r="G45" s="140"/>
    </row>
    <row r="46" spans="1:7" x14ac:dyDescent="0.25">
      <c r="A46" s="149">
        <f t="shared" si="1"/>
        <v>2017</v>
      </c>
      <c r="B46" s="450">
        <v>42736</v>
      </c>
      <c r="C46" s="451">
        <v>75.979681515999999</v>
      </c>
      <c r="D46" s="143" t="e">
        <v>#N/A</v>
      </c>
      <c r="E46" s="452"/>
      <c r="F46" s="452">
        <v>75.979681515999999</v>
      </c>
      <c r="G46" s="140"/>
    </row>
    <row r="47" spans="1:7" x14ac:dyDescent="0.25">
      <c r="A47" s="149">
        <f t="shared" si="1"/>
        <v>2017</v>
      </c>
      <c r="B47" s="450">
        <v>42767</v>
      </c>
      <c r="C47" s="451">
        <v>76.625913749999995</v>
      </c>
      <c r="D47" s="143" t="e">
        <v>#N/A</v>
      </c>
      <c r="E47" s="452">
        <f t="shared" ref="E47" si="3">AVERAGEIF($A$34:$A$95,A47,$F$34:$F$95)</f>
        <v>79.973231072749996</v>
      </c>
      <c r="F47" s="452">
        <v>76.625913749999995</v>
      </c>
      <c r="G47" s="140"/>
    </row>
    <row r="48" spans="1:7" x14ac:dyDescent="0.25">
      <c r="A48" s="149">
        <f t="shared" si="1"/>
        <v>2017</v>
      </c>
      <c r="B48" s="450">
        <v>42795</v>
      </c>
      <c r="C48" s="451">
        <v>78.418810065000002</v>
      </c>
      <c r="D48" s="143" t="e">
        <v>#N/A</v>
      </c>
      <c r="E48" s="452">
        <f t="shared" ref="E48:E56" si="4">AVERAGEIF($A$34:$A$95,A48,$F$34:$F$95)</f>
        <v>79.973231072749996</v>
      </c>
      <c r="F48" s="452">
        <v>78.418810065000002</v>
      </c>
      <c r="G48" s="140"/>
    </row>
    <row r="49" spans="1:7" x14ac:dyDescent="0.25">
      <c r="A49" s="149">
        <f t="shared" si="1"/>
        <v>2017</v>
      </c>
      <c r="B49" s="450">
        <v>42826</v>
      </c>
      <c r="C49" s="451">
        <v>78.502159832999993</v>
      </c>
      <c r="D49" s="143" t="e">
        <v>#N/A</v>
      </c>
      <c r="E49" s="452">
        <f t="shared" si="4"/>
        <v>79.973231072749996</v>
      </c>
      <c r="F49" s="452">
        <v>78.502159832999993</v>
      </c>
      <c r="G49" s="140"/>
    </row>
    <row r="50" spans="1:7" x14ac:dyDescent="0.25">
      <c r="A50" s="149">
        <f t="shared" si="1"/>
        <v>2017</v>
      </c>
      <c r="B50" s="450">
        <v>42856</v>
      </c>
      <c r="C50" s="451">
        <v>78.371707870999998</v>
      </c>
      <c r="D50" s="143" t="e">
        <v>#N/A</v>
      </c>
      <c r="E50" s="452">
        <f t="shared" si="4"/>
        <v>79.973231072749996</v>
      </c>
      <c r="F50" s="452">
        <v>78.371707870999998</v>
      </c>
      <c r="G50" s="140"/>
    </row>
    <row r="51" spans="1:7" x14ac:dyDescent="0.25">
      <c r="A51" s="149">
        <f t="shared" si="1"/>
        <v>2017</v>
      </c>
      <c r="B51" s="450">
        <v>42887</v>
      </c>
      <c r="C51" s="451">
        <v>78.987322599999999</v>
      </c>
      <c r="D51" s="143" t="e">
        <v>#N/A</v>
      </c>
      <c r="E51" s="452">
        <f t="shared" si="4"/>
        <v>79.973231072749996</v>
      </c>
      <c r="F51" s="452">
        <v>78.987322599999999</v>
      </c>
      <c r="G51" s="140"/>
    </row>
    <row r="52" spans="1:7" x14ac:dyDescent="0.25">
      <c r="A52" s="149">
        <f t="shared" si="1"/>
        <v>2017</v>
      </c>
      <c r="B52" s="450">
        <v>42917</v>
      </c>
      <c r="C52" s="451">
        <v>79.955689226000004</v>
      </c>
      <c r="D52" s="143" t="e">
        <v>#N/A</v>
      </c>
      <c r="E52" s="452">
        <f t="shared" si="4"/>
        <v>79.973231072749996</v>
      </c>
      <c r="F52" s="452">
        <v>79.955689226000004</v>
      </c>
      <c r="G52" s="140"/>
    </row>
    <row r="53" spans="1:7" x14ac:dyDescent="0.25">
      <c r="A53" s="149">
        <f t="shared" si="1"/>
        <v>2017</v>
      </c>
      <c r="B53" s="450">
        <v>42948</v>
      </c>
      <c r="C53" s="451">
        <v>79.936718225999996</v>
      </c>
      <c r="D53" s="143" t="e">
        <v>#N/A</v>
      </c>
      <c r="E53" s="452">
        <f t="shared" si="4"/>
        <v>79.973231072749996</v>
      </c>
      <c r="F53" s="452">
        <v>79.936718225999996</v>
      </c>
      <c r="G53" s="140"/>
    </row>
    <row r="54" spans="1:7" x14ac:dyDescent="0.25">
      <c r="A54" s="149">
        <f t="shared" si="1"/>
        <v>2017</v>
      </c>
      <c r="B54" s="450">
        <v>42979</v>
      </c>
      <c r="C54" s="451">
        <v>81.133553966999997</v>
      </c>
      <c r="D54" s="143" t="e">
        <v>#N/A</v>
      </c>
      <c r="E54" s="452">
        <f t="shared" si="4"/>
        <v>79.973231072749996</v>
      </c>
      <c r="F54" s="452">
        <v>81.133553966999997</v>
      </c>
      <c r="G54" s="140"/>
    </row>
    <row r="55" spans="1:7" x14ac:dyDescent="0.25">
      <c r="A55" s="149">
        <f t="shared" si="1"/>
        <v>2017</v>
      </c>
      <c r="B55" s="450">
        <v>43009</v>
      </c>
      <c r="C55" s="451">
        <v>82.268117064999998</v>
      </c>
      <c r="D55" s="143" t="e">
        <v>#N/A</v>
      </c>
      <c r="E55" s="452">
        <f t="shared" si="4"/>
        <v>79.973231072749996</v>
      </c>
      <c r="F55" s="452">
        <v>82.268117064999998</v>
      </c>
      <c r="G55" s="140"/>
    </row>
    <row r="56" spans="1:7" x14ac:dyDescent="0.25">
      <c r="A56" s="149">
        <f t="shared" si="1"/>
        <v>2017</v>
      </c>
      <c r="B56" s="450">
        <v>43040</v>
      </c>
      <c r="C56" s="451">
        <v>84.499417367000007</v>
      </c>
      <c r="D56" s="143" t="e">
        <v>#N/A</v>
      </c>
      <c r="E56" s="452">
        <f t="shared" si="4"/>
        <v>79.973231072749996</v>
      </c>
      <c r="F56" s="452">
        <v>84.499417367000007</v>
      </c>
      <c r="G56" s="140"/>
    </row>
    <row r="57" spans="1:7" x14ac:dyDescent="0.25">
      <c r="A57" s="149">
        <f t="shared" si="1"/>
        <v>2017</v>
      </c>
      <c r="B57" s="450">
        <v>43070</v>
      </c>
      <c r="C57" s="451">
        <v>84.999681386999995</v>
      </c>
      <c r="D57" s="143" t="e">
        <v>#N/A</v>
      </c>
      <c r="E57" s="452"/>
      <c r="F57" s="452">
        <v>84.999681386999995</v>
      </c>
      <c r="G57" s="140"/>
    </row>
    <row r="58" spans="1:7" x14ac:dyDescent="0.25">
      <c r="A58" s="149">
        <f t="shared" si="1"/>
        <v>2018</v>
      </c>
      <c r="B58" s="450">
        <v>43101</v>
      </c>
      <c r="C58" s="451">
        <v>83.432426323000001</v>
      </c>
      <c r="D58" s="143" t="e">
        <v>#N/A</v>
      </c>
      <c r="E58" s="452"/>
      <c r="F58" s="452">
        <v>83.432426323000001</v>
      </c>
      <c r="G58" s="140"/>
    </row>
    <row r="59" spans="1:7" x14ac:dyDescent="0.25">
      <c r="A59" s="149">
        <f t="shared" si="1"/>
        <v>2018</v>
      </c>
      <c r="B59" s="450">
        <v>43132</v>
      </c>
      <c r="C59" s="451">
        <v>85.163614499999994</v>
      </c>
      <c r="D59" s="143" t="e">
        <v>#N/A</v>
      </c>
      <c r="E59" s="452">
        <f t="shared" ref="E59" si="5">AVERAGEIF($A$34:$A$95,A59,$F$34:$F$95)</f>
        <v>88.913869693583322</v>
      </c>
      <c r="F59" s="452">
        <v>85.163614499999994</v>
      </c>
      <c r="G59" s="140"/>
    </row>
    <row r="60" spans="1:7" x14ac:dyDescent="0.25">
      <c r="A60" s="149">
        <f t="shared" si="1"/>
        <v>2018</v>
      </c>
      <c r="B60" s="450">
        <v>43160</v>
      </c>
      <c r="C60" s="451">
        <v>86.223440934999999</v>
      </c>
      <c r="D60" s="143" t="e">
        <v>#N/A</v>
      </c>
      <c r="E60" s="452">
        <f t="shared" ref="E60:E68" si="6">AVERAGEIF($A$34:$A$95,A60,$F$34:$F$95)</f>
        <v>88.913869693583322</v>
      </c>
      <c r="F60" s="452">
        <v>86.223440934999999</v>
      </c>
      <c r="G60" s="140"/>
    </row>
    <row r="61" spans="1:7" x14ac:dyDescent="0.25">
      <c r="A61" s="149">
        <f t="shared" si="1"/>
        <v>2018</v>
      </c>
      <c r="B61" s="450">
        <v>43191</v>
      </c>
      <c r="C61" s="451">
        <v>86.596001200000003</v>
      </c>
      <c r="D61" s="143" t="e">
        <v>#N/A</v>
      </c>
      <c r="E61" s="452">
        <f t="shared" si="6"/>
        <v>88.913869693583322</v>
      </c>
      <c r="F61" s="452">
        <v>86.596001200000003</v>
      </c>
      <c r="G61" s="140"/>
    </row>
    <row r="62" spans="1:7" x14ac:dyDescent="0.25">
      <c r="A62" s="149">
        <f t="shared" si="1"/>
        <v>2018</v>
      </c>
      <c r="B62" s="450">
        <v>43221</v>
      </c>
      <c r="C62" s="451">
        <v>87.530164612999997</v>
      </c>
      <c r="D62" s="143" t="e">
        <v>#N/A</v>
      </c>
      <c r="E62" s="452">
        <f t="shared" si="6"/>
        <v>88.913869693583322</v>
      </c>
      <c r="F62" s="452">
        <v>87.530164612999997</v>
      </c>
      <c r="G62" s="140"/>
    </row>
    <row r="63" spans="1:7" x14ac:dyDescent="0.25">
      <c r="A63" s="149">
        <f t="shared" si="1"/>
        <v>2018</v>
      </c>
      <c r="B63" s="450">
        <v>43252</v>
      </c>
      <c r="C63" s="451">
        <v>88.092216332999996</v>
      </c>
      <c r="D63" s="143" t="e">
        <v>#N/A</v>
      </c>
      <c r="E63" s="452">
        <f t="shared" si="6"/>
        <v>88.913869693583322</v>
      </c>
      <c r="F63" s="452">
        <v>88.092216332999996</v>
      </c>
      <c r="G63" s="140"/>
    </row>
    <row r="64" spans="1:7" x14ac:dyDescent="0.25">
      <c r="A64" s="149">
        <f t="shared" si="1"/>
        <v>2018</v>
      </c>
      <c r="B64" s="450">
        <v>43282</v>
      </c>
      <c r="C64" s="451">
        <v>89.770812418999995</v>
      </c>
      <c r="D64" s="143" t="e">
        <v>#N/A</v>
      </c>
      <c r="E64" s="452">
        <f t="shared" si="6"/>
        <v>88.913869693583322</v>
      </c>
      <c r="F64" s="452">
        <v>89.770812418999995</v>
      </c>
      <c r="G64" s="140"/>
    </row>
    <row r="65" spans="1:7" x14ac:dyDescent="0.25">
      <c r="A65" s="149">
        <f t="shared" si="1"/>
        <v>2018</v>
      </c>
      <c r="B65" s="450">
        <v>43313</v>
      </c>
      <c r="C65" s="451">
        <v>91.016419999999997</v>
      </c>
      <c r="D65" s="143" t="e">
        <v>#N/A</v>
      </c>
      <c r="E65" s="452">
        <f t="shared" si="6"/>
        <v>88.913869693583322</v>
      </c>
      <c r="F65" s="452">
        <v>91.016419999999997</v>
      </c>
      <c r="G65" s="140"/>
    </row>
    <row r="66" spans="1:7" x14ac:dyDescent="0.25">
      <c r="A66" s="149">
        <f t="shared" si="1"/>
        <v>2018</v>
      </c>
      <c r="B66" s="450">
        <v>43344</v>
      </c>
      <c r="C66" s="451">
        <v>91.671329999999998</v>
      </c>
      <c r="D66" s="143">
        <v>91.671329999999998</v>
      </c>
      <c r="E66" s="452">
        <f t="shared" si="6"/>
        <v>88.913869693583322</v>
      </c>
      <c r="F66" s="452">
        <v>91.671329999999998</v>
      </c>
      <c r="G66" s="140"/>
    </row>
    <row r="67" spans="1:7" x14ac:dyDescent="0.25">
      <c r="A67" s="149">
        <f t="shared" si="1"/>
        <v>2018</v>
      </c>
      <c r="B67" s="450">
        <v>43374</v>
      </c>
      <c r="C67" s="451" t="e">
        <v>#N/A</v>
      </c>
      <c r="D67" s="143">
        <v>92.044970000000006</v>
      </c>
      <c r="E67" s="452">
        <f t="shared" si="6"/>
        <v>88.913869693583322</v>
      </c>
      <c r="F67" s="452">
        <v>92.044970000000006</v>
      </c>
      <c r="G67" s="140"/>
    </row>
    <row r="68" spans="1:7" x14ac:dyDescent="0.25">
      <c r="A68" s="149">
        <f t="shared" si="1"/>
        <v>2018</v>
      </c>
      <c r="B68" s="450">
        <v>43405</v>
      </c>
      <c r="C68" s="451" t="e">
        <v>#N/A</v>
      </c>
      <c r="D68" s="143">
        <v>92.536850000000001</v>
      </c>
      <c r="E68" s="452">
        <f t="shared" si="6"/>
        <v>88.913869693583322</v>
      </c>
      <c r="F68" s="452">
        <v>92.536850000000001</v>
      </c>
      <c r="G68" s="140"/>
    </row>
    <row r="69" spans="1:7" x14ac:dyDescent="0.25">
      <c r="A69" s="149">
        <f t="shared" si="1"/>
        <v>2018</v>
      </c>
      <c r="B69" s="450">
        <v>43435</v>
      </c>
      <c r="C69" s="451" t="e">
        <v>#N/A</v>
      </c>
      <c r="D69" s="143">
        <v>92.888189999999994</v>
      </c>
      <c r="E69" s="452"/>
      <c r="F69" s="452">
        <v>92.888189999999994</v>
      </c>
      <c r="G69" s="140"/>
    </row>
    <row r="70" spans="1:7" x14ac:dyDescent="0.25">
      <c r="A70" s="149">
        <f t="shared" si="1"/>
        <v>2019</v>
      </c>
      <c r="B70" s="450">
        <v>43466</v>
      </c>
      <c r="C70" s="451" t="e">
        <v>#N/A</v>
      </c>
      <c r="D70" s="143">
        <v>93.226349999999996</v>
      </c>
      <c r="E70" s="452"/>
      <c r="F70" s="452">
        <v>93.226349999999996</v>
      </c>
      <c r="G70" s="140"/>
    </row>
    <row r="71" spans="1:7" x14ac:dyDescent="0.25">
      <c r="A71" s="149">
        <f t="shared" si="1"/>
        <v>2019</v>
      </c>
      <c r="B71" s="450">
        <v>43497</v>
      </c>
      <c r="C71" s="451" t="e">
        <v>#N/A</v>
      </c>
      <c r="D71" s="143">
        <v>93.618560000000002</v>
      </c>
      <c r="E71" s="452">
        <f t="shared" ref="E71" si="7">AVERAGEIF($A$34:$A$95,A71,$F$34:$F$95)</f>
        <v>94.629934999999989</v>
      </c>
      <c r="F71" s="452">
        <v>93.618560000000002</v>
      </c>
      <c r="G71" s="140"/>
    </row>
    <row r="72" spans="1:7" x14ac:dyDescent="0.25">
      <c r="A72" s="149">
        <f t="shared" si="1"/>
        <v>2019</v>
      </c>
      <c r="B72" s="450">
        <v>43525</v>
      </c>
      <c r="C72" s="451" t="e">
        <v>#N/A</v>
      </c>
      <c r="D72" s="143">
        <v>93.900620000000004</v>
      </c>
      <c r="E72" s="452">
        <f t="shared" ref="E72:E80" si="8">AVERAGEIF($A$34:$A$95,A72,$F$34:$F$95)</f>
        <v>94.629934999999989</v>
      </c>
      <c r="F72" s="452">
        <v>93.900620000000004</v>
      </c>
      <c r="G72" s="140"/>
    </row>
    <row r="73" spans="1:7" x14ac:dyDescent="0.25">
      <c r="A73" s="149">
        <f t="shared" si="1"/>
        <v>2019</v>
      </c>
      <c r="B73" s="450">
        <v>43556</v>
      </c>
      <c r="C73" s="451" t="e">
        <v>#N/A</v>
      </c>
      <c r="D73" s="143">
        <v>94.066590000000005</v>
      </c>
      <c r="E73" s="452">
        <f t="shared" si="8"/>
        <v>94.629934999999989</v>
      </c>
      <c r="F73" s="452">
        <v>94.066590000000005</v>
      </c>
      <c r="G73" s="140"/>
    </row>
    <row r="74" spans="1:7" x14ac:dyDescent="0.25">
      <c r="A74" s="149">
        <f t="shared" si="1"/>
        <v>2019</v>
      </c>
      <c r="B74" s="450">
        <v>43586</v>
      </c>
      <c r="C74" s="451" t="e">
        <v>#N/A</v>
      </c>
      <c r="D74" s="143">
        <v>94.197950000000006</v>
      </c>
      <c r="E74" s="452">
        <f t="shared" si="8"/>
        <v>94.629934999999989</v>
      </c>
      <c r="F74" s="452">
        <v>94.197950000000006</v>
      </c>
      <c r="G74" s="140"/>
    </row>
    <row r="75" spans="1:7" x14ac:dyDescent="0.25">
      <c r="A75" s="149">
        <f t="shared" si="1"/>
        <v>2019</v>
      </c>
      <c r="B75" s="450">
        <v>43617</v>
      </c>
      <c r="C75" s="451" t="e">
        <v>#N/A</v>
      </c>
      <c r="D75" s="143">
        <v>94.352519999999998</v>
      </c>
      <c r="E75" s="452">
        <f t="shared" si="8"/>
        <v>94.629934999999989</v>
      </c>
      <c r="F75" s="452">
        <v>94.352519999999998</v>
      </c>
      <c r="G75" s="140"/>
    </row>
    <row r="76" spans="1:7" x14ac:dyDescent="0.25">
      <c r="A76" s="149">
        <f t="shared" si="1"/>
        <v>2019</v>
      </c>
      <c r="B76" s="450">
        <v>43647</v>
      </c>
      <c r="C76" s="451" t="e">
        <v>#N/A</v>
      </c>
      <c r="D76" s="143">
        <v>94.475110000000001</v>
      </c>
      <c r="E76" s="452">
        <f t="shared" si="8"/>
        <v>94.629934999999989</v>
      </c>
      <c r="F76" s="452">
        <v>94.475110000000001</v>
      </c>
      <c r="G76" s="140"/>
    </row>
    <row r="77" spans="1:7" x14ac:dyDescent="0.25">
      <c r="A77" s="149">
        <f t="shared" si="1"/>
        <v>2019</v>
      </c>
      <c r="B77" s="450">
        <v>43678</v>
      </c>
      <c r="C77" s="451" t="e">
        <v>#N/A</v>
      </c>
      <c r="D77" s="143">
        <v>94.902709999999999</v>
      </c>
      <c r="E77" s="452">
        <f t="shared" si="8"/>
        <v>94.629934999999989</v>
      </c>
      <c r="F77" s="452">
        <v>94.902709999999999</v>
      </c>
      <c r="G77" s="140"/>
    </row>
    <row r="78" spans="1:7" x14ac:dyDescent="0.25">
      <c r="A78" s="149">
        <f t="shared" si="1"/>
        <v>2019</v>
      </c>
      <c r="B78" s="450">
        <v>43709</v>
      </c>
      <c r="C78" s="451" t="e">
        <v>#N/A</v>
      </c>
      <c r="D78" s="143">
        <v>95.213629999999995</v>
      </c>
      <c r="E78" s="452">
        <f t="shared" si="8"/>
        <v>94.629934999999989</v>
      </c>
      <c r="F78" s="452">
        <v>95.213629999999995</v>
      </c>
      <c r="G78" s="140"/>
    </row>
    <row r="79" spans="1:7" x14ac:dyDescent="0.25">
      <c r="A79" s="149">
        <f t="shared" si="1"/>
        <v>2019</v>
      </c>
      <c r="B79" s="450">
        <v>43739</v>
      </c>
      <c r="C79" s="451" t="e">
        <v>#N/A</v>
      </c>
      <c r="D79" s="143">
        <v>95.562989999999999</v>
      </c>
      <c r="E79" s="452">
        <f t="shared" si="8"/>
        <v>94.629934999999989</v>
      </c>
      <c r="F79" s="452">
        <v>95.562989999999999</v>
      </c>
      <c r="G79" s="140"/>
    </row>
    <row r="80" spans="1:7" x14ac:dyDescent="0.25">
      <c r="A80" s="149">
        <f t="shared" si="1"/>
        <v>2019</v>
      </c>
      <c r="B80" s="450">
        <v>43770</v>
      </c>
      <c r="C80" s="451" t="e">
        <v>#N/A</v>
      </c>
      <c r="D80" s="143">
        <v>95.895570000000006</v>
      </c>
      <c r="E80" s="452">
        <f t="shared" si="8"/>
        <v>94.629934999999989</v>
      </c>
      <c r="F80" s="452">
        <v>95.895570000000006</v>
      </c>
      <c r="G80" s="140"/>
    </row>
    <row r="81" spans="1:7" x14ac:dyDescent="0.25">
      <c r="A81" s="149">
        <f t="shared" si="1"/>
        <v>2019</v>
      </c>
      <c r="B81" s="450">
        <v>43800</v>
      </c>
      <c r="C81" s="451" t="e">
        <v>#N/A</v>
      </c>
      <c r="D81" s="143">
        <v>96.146619999999999</v>
      </c>
      <c r="E81" s="452"/>
      <c r="F81" s="452">
        <v>96.146619999999999</v>
      </c>
      <c r="G81" s="140"/>
    </row>
    <row r="82" spans="1:7" x14ac:dyDescent="0.25">
      <c r="A82" s="149"/>
      <c r="B82" s="450"/>
      <c r="C82" s="149"/>
      <c r="D82" s="452"/>
      <c r="E82" s="149"/>
      <c r="F82" s="452"/>
      <c r="G82" s="140"/>
    </row>
    <row r="83" spans="1:7" x14ac:dyDescent="0.25">
      <c r="A83" s="149"/>
      <c r="B83" s="450"/>
      <c r="C83" s="149"/>
      <c r="D83" s="452"/>
      <c r="E83" s="149"/>
      <c r="F83" s="452"/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75"/>
      <c r="B88" s="75" t="s">
        <v>0</v>
      </c>
      <c r="C88" s="149"/>
      <c r="D88" s="452"/>
      <c r="E88" s="149"/>
      <c r="F88" s="452"/>
      <c r="G88" s="140"/>
    </row>
    <row r="89" spans="1:7" x14ac:dyDescent="0.25">
      <c r="A89" s="30">
        <v>2.5</v>
      </c>
      <c r="B89" s="29">
        <v>-2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10</v>
      </c>
      <c r="C90" s="149"/>
      <c r="D90" s="452"/>
      <c r="E90" s="149"/>
      <c r="F90" s="452"/>
      <c r="G90" s="140"/>
    </row>
    <row r="91" spans="1:7" x14ac:dyDescent="0.25">
      <c r="B91" s="136"/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5.85546875" style="133" customWidth="1"/>
    <col min="18" max="18" width="11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N1" s="150"/>
      <c r="Q1" s="150"/>
    </row>
    <row r="2" spans="1:18" ht="15.75" x14ac:dyDescent="0.25">
      <c r="A2" s="44" t="s">
        <v>547</v>
      </c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56" t="s">
        <v>272</v>
      </c>
      <c r="R6" s="237" t="s">
        <v>277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57" t="s">
        <v>273</v>
      </c>
      <c r="R7" s="238" t="s">
        <v>278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57" t="s">
        <v>481</v>
      </c>
      <c r="R8" s="302" t="s">
        <v>279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357" t="s">
        <v>480</v>
      </c>
      <c r="R9" s="302" t="s">
        <v>482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  <c r="Q10" s="355" t="s">
        <v>210</v>
      </c>
      <c r="R10" s="299" t="s">
        <v>276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13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13" x14ac:dyDescent="0.25">
      <c r="A24"/>
      <c r="B24"/>
      <c r="C24" s="575" t="s">
        <v>74</v>
      </c>
      <c r="D24" s="575"/>
      <c r="E24" s="575"/>
      <c r="F24" s="575"/>
      <c r="G24" s="575"/>
      <c r="H24" s="32"/>
      <c r="I24" s="575" t="s">
        <v>75</v>
      </c>
      <c r="J24" s="575"/>
      <c r="K24" s="575"/>
      <c r="L24" s="575"/>
    </row>
    <row r="25" spans="1:13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135"/>
      <c r="B26" s="144" t="s">
        <v>272</v>
      </c>
      <c r="C26" s="6">
        <v>26.338000428000001</v>
      </c>
      <c r="D26" s="6">
        <v>27.282158559999999</v>
      </c>
      <c r="E26" s="6">
        <v>25.342647883000001</v>
      </c>
      <c r="F26" s="6">
        <v>28.718896764</v>
      </c>
      <c r="G26" s="6">
        <v>28.212264219000001</v>
      </c>
      <c r="H26" s="420" t="s">
        <v>272</v>
      </c>
      <c r="I26" s="6">
        <f t="shared" ref="I26:L29" si="0">D26-C26</f>
        <v>0.94415813199999832</v>
      </c>
      <c r="J26" s="6">
        <f t="shared" si="0"/>
        <v>-1.9395106769999977</v>
      </c>
      <c r="K26" s="6">
        <f t="shared" si="0"/>
        <v>3.3762488809999986</v>
      </c>
      <c r="L26" s="6">
        <f t="shared" si="0"/>
        <v>-0.50663254499999866</v>
      </c>
    </row>
    <row r="27" spans="1:13" x14ac:dyDescent="0.25">
      <c r="A27" s="135"/>
      <c r="B27" s="144" t="s">
        <v>273</v>
      </c>
      <c r="C27" s="6">
        <v>20.607936985999999</v>
      </c>
      <c r="D27" s="6">
        <v>21.116617485999999</v>
      </c>
      <c r="E27" s="6">
        <v>21.778613699000001</v>
      </c>
      <c r="F27" s="6">
        <v>22.548175644000001</v>
      </c>
      <c r="G27" s="6">
        <v>22.497284574999998</v>
      </c>
      <c r="H27" s="420" t="s">
        <v>273</v>
      </c>
      <c r="I27" s="6">
        <f t="shared" si="0"/>
        <v>0.50868050000000054</v>
      </c>
      <c r="J27" s="6">
        <f t="shared" si="0"/>
        <v>0.66199621300000189</v>
      </c>
      <c r="K27" s="6">
        <f t="shared" si="0"/>
        <v>0.76956194499999953</v>
      </c>
      <c r="L27" s="6">
        <f t="shared" si="0"/>
        <v>-5.0891069000002176E-2</v>
      </c>
    </row>
    <row r="28" spans="1:13" x14ac:dyDescent="0.25">
      <c r="A28" s="135"/>
      <c r="B28" s="144" t="s">
        <v>274</v>
      </c>
      <c r="C28" s="6">
        <v>21.409895890000001</v>
      </c>
      <c r="D28" s="6">
        <v>20.3720300546</v>
      </c>
      <c r="E28" s="6">
        <v>20.757120548</v>
      </c>
      <c r="F28" s="6">
        <v>22.286109263500002</v>
      </c>
      <c r="G28" s="6">
        <v>22.190219323699999</v>
      </c>
      <c r="H28" s="420" t="s">
        <v>274</v>
      </c>
      <c r="I28" s="6">
        <f t="shared" si="0"/>
        <v>-1.0378658354000017</v>
      </c>
      <c r="J28" s="6">
        <f t="shared" si="0"/>
        <v>0.3850904933999999</v>
      </c>
      <c r="K28" s="6">
        <f t="shared" si="0"/>
        <v>1.5289887155000024</v>
      </c>
      <c r="L28" s="6">
        <f t="shared" si="0"/>
        <v>-9.5889939800002821E-2</v>
      </c>
    </row>
    <row r="29" spans="1:13" x14ac:dyDescent="0.25">
      <c r="A29" s="135"/>
      <c r="B29" s="145" t="s">
        <v>263</v>
      </c>
      <c r="C29" s="66">
        <f>+C30-SUM(C26:C28)</f>
        <v>6.2847835620000012</v>
      </c>
      <c r="D29" s="66">
        <f t="shared" ref="D29:G29" si="1">+D30-SUM(D26:D28)</f>
        <v>6.2133224054000067</v>
      </c>
      <c r="E29" s="66">
        <f t="shared" si="1"/>
        <v>6.3962438349999928</v>
      </c>
      <c r="F29" s="66">
        <f t="shared" si="1"/>
        <v>7.0258846775000023</v>
      </c>
      <c r="G29" s="66">
        <f t="shared" si="1"/>
        <v>7.5167284852999927</v>
      </c>
      <c r="H29" s="417" t="s">
        <v>263</v>
      </c>
      <c r="I29" s="66">
        <f t="shared" si="0"/>
        <v>-7.1461156599994524E-2</v>
      </c>
      <c r="J29" s="66">
        <f t="shared" si="0"/>
        <v>0.18292142959998614</v>
      </c>
      <c r="K29" s="66">
        <f t="shared" si="0"/>
        <v>0.62964084250000951</v>
      </c>
      <c r="L29" s="66">
        <f t="shared" si="0"/>
        <v>0.49084380779999037</v>
      </c>
    </row>
    <row r="30" spans="1:13" x14ac:dyDescent="0.25">
      <c r="A30"/>
      <c r="B30" s="128" t="s">
        <v>235</v>
      </c>
      <c r="C30" s="6">
        <v>74.640616866000002</v>
      </c>
      <c r="D30" s="6">
        <v>74.984128506000005</v>
      </c>
      <c r="E30" s="6">
        <v>74.274625964999998</v>
      </c>
      <c r="F30" s="6">
        <v>80.579066349000001</v>
      </c>
      <c r="G30" s="6">
        <v>80.416496602999999</v>
      </c>
      <c r="H30" s="6"/>
      <c r="I30" s="12">
        <f>+SUM(I26:I29)</f>
        <v>0.34351164000000267</v>
      </c>
      <c r="J30" s="12">
        <f>+SUM(J26:J29)</f>
        <v>-0.70950254100000976</v>
      </c>
      <c r="K30" s="12">
        <f>+SUM(K26:K29)</f>
        <v>6.3044403840000101</v>
      </c>
      <c r="L30" s="12">
        <f>+SUM(L26:L29)</f>
        <v>-0.16256974600001328</v>
      </c>
    </row>
    <row r="31" spans="1:13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275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2">YEAR(B36)</f>
        <v>2016</v>
      </c>
      <c r="B36" s="450">
        <v>42370</v>
      </c>
      <c r="C36" s="492">
        <v>99.732019773999994</v>
      </c>
      <c r="D36" s="138" t="e">
        <v>#N/A</v>
      </c>
      <c r="E36" s="491"/>
      <c r="F36" s="491">
        <v>99.732019773999994</v>
      </c>
      <c r="G36" s="140"/>
    </row>
    <row r="37" spans="1:7" x14ac:dyDescent="0.25">
      <c r="A37" s="149">
        <f t="shared" si="2"/>
        <v>2016</v>
      </c>
      <c r="B37" s="450">
        <v>42401</v>
      </c>
      <c r="C37" s="492">
        <v>91.457169726999993</v>
      </c>
      <c r="D37" s="138" t="e">
        <v>#N/A</v>
      </c>
      <c r="E37" s="491">
        <f t="shared" ref="E37:E46" si="3">AVERAGEIF($A$36:$A$97,A37,$F$36:$F$97)</f>
        <v>75.000434950916656</v>
      </c>
      <c r="F37" s="491">
        <v>91.457169726999993</v>
      </c>
      <c r="G37" s="140"/>
    </row>
    <row r="38" spans="1:7" x14ac:dyDescent="0.25">
      <c r="A38" s="149">
        <f t="shared" si="2"/>
        <v>2016</v>
      </c>
      <c r="B38" s="450">
        <v>42430</v>
      </c>
      <c r="C38" s="492">
        <v>76.009562127999999</v>
      </c>
      <c r="D38" s="138" t="e">
        <v>#N/A</v>
      </c>
      <c r="E38" s="491">
        <f t="shared" si="3"/>
        <v>75.000434950916656</v>
      </c>
      <c r="F38" s="491">
        <v>76.009562127999999</v>
      </c>
      <c r="G38" s="140"/>
    </row>
    <row r="39" spans="1:7" x14ac:dyDescent="0.25">
      <c r="A39" s="149">
        <f t="shared" si="2"/>
        <v>2016</v>
      </c>
      <c r="B39" s="450">
        <v>42461</v>
      </c>
      <c r="C39" s="492">
        <v>69.461554766999996</v>
      </c>
      <c r="D39" s="138" t="e">
        <v>#N/A</v>
      </c>
      <c r="E39" s="491">
        <f t="shared" si="3"/>
        <v>75.000434950916656</v>
      </c>
      <c r="F39" s="491">
        <v>69.461554766999996</v>
      </c>
      <c r="G39" s="140"/>
    </row>
    <row r="40" spans="1:7" x14ac:dyDescent="0.25">
      <c r="A40" s="149">
        <f t="shared" si="2"/>
        <v>2016</v>
      </c>
      <c r="B40" s="450">
        <v>42491</v>
      </c>
      <c r="C40" s="492">
        <v>63.412751839000002</v>
      </c>
      <c r="D40" s="138" t="e">
        <v>#N/A</v>
      </c>
      <c r="E40" s="491">
        <f t="shared" si="3"/>
        <v>75.000434950916656</v>
      </c>
      <c r="F40" s="491">
        <v>63.412751839000002</v>
      </c>
      <c r="G40" s="140"/>
    </row>
    <row r="41" spans="1:7" x14ac:dyDescent="0.25">
      <c r="A41" s="149">
        <f t="shared" si="2"/>
        <v>2016</v>
      </c>
      <c r="B41" s="450">
        <v>42522</v>
      </c>
      <c r="C41" s="492">
        <v>66.688463866999996</v>
      </c>
      <c r="D41" s="138" t="e">
        <v>#N/A</v>
      </c>
      <c r="E41" s="491">
        <f t="shared" si="3"/>
        <v>75.000434950916656</v>
      </c>
      <c r="F41" s="491">
        <v>66.688463866999996</v>
      </c>
      <c r="G41" s="140"/>
    </row>
    <row r="42" spans="1:7" x14ac:dyDescent="0.25">
      <c r="A42" s="149">
        <f t="shared" si="2"/>
        <v>2016</v>
      </c>
      <c r="B42" s="450">
        <v>42552</v>
      </c>
      <c r="C42" s="492">
        <v>70.535909384999997</v>
      </c>
      <c r="D42" s="138" t="e">
        <v>#N/A</v>
      </c>
      <c r="E42" s="491">
        <f t="shared" si="3"/>
        <v>75.000434950916656</v>
      </c>
      <c r="F42" s="491">
        <v>70.535909384999997</v>
      </c>
      <c r="G42" s="140"/>
    </row>
    <row r="43" spans="1:7" x14ac:dyDescent="0.25">
      <c r="A43" s="149">
        <f t="shared" si="2"/>
        <v>2016</v>
      </c>
      <c r="B43" s="450">
        <v>42583</v>
      </c>
      <c r="C43" s="492">
        <v>71.237811579999999</v>
      </c>
      <c r="D43" s="138" t="e">
        <v>#N/A</v>
      </c>
      <c r="E43" s="491">
        <f t="shared" si="3"/>
        <v>75.000434950916656</v>
      </c>
      <c r="F43" s="491">
        <v>71.237811579999999</v>
      </c>
      <c r="G43" s="140"/>
    </row>
    <row r="44" spans="1:7" x14ac:dyDescent="0.25">
      <c r="A44" s="149">
        <f t="shared" si="2"/>
        <v>2016</v>
      </c>
      <c r="B44" s="450">
        <v>42614</v>
      </c>
      <c r="C44" s="492">
        <v>64.924982063000002</v>
      </c>
      <c r="D44" s="138" t="e">
        <v>#N/A</v>
      </c>
      <c r="E44" s="491">
        <f t="shared" si="3"/>
        <v>75.000434950916656</v>
      </c>
      <c r="F44" s="491">
        <v>64.924982063000002</v>
      </c>
      <c r="G44" s="140"/>
    </row>
    <row r="45" spans="1:7" x14ac:dyDescent="0.25">
      <c r="A45" s="149">
        <f t="shared" si="2"/>
        <v>2016</v>
      </c>
      <c r="B45" s="450">
        <v>42644</v>
      </c>
      <c r="C45" s="492">
        <v>62.103255230000002</v>
      </c>
      <c r="D45" s="138" t="e">
        <v>#N/A</v>
      </c>
      <c r="E45" s="491">
        <f t="shared" si="3"/>
        <v>75.000434950916656</v>
      </c>
      <c r="F45" s="491">
        <v>62.103255230000002</v>
      </c>
      <c r="G45" s="140"/>
    </row>
    <row r="46" spans="1:7" x14ac:dyDescent="0.25">
      <c r="A46" s="149">
        <f t="shared" si="2"/>
        <v>2016</v>
      </c>
      <c r="B46" s="450">
        <v>42675</v>
      </c>
      <c r="C46" s="492">
        <v>71.981428532999999</v>
      </c>
      <c r="D46" s="138" t="e">
        <v>#N/A</v>
      </c>
      <c r="E46" s="491">
        <f t="shared" si="3"/>
        <v>75.000434950916656</v>
      </c>
      <c r="F46" s="491">
        <v>71.981428532999999</v>
      </c>
      <c r="G46" s="140"/>
    </row>
    <row r="47" spans="1:7" x14ac:dyDescent="0.25">
      <c r="A47" s="149">
        <f t="shared" si="2"/>
        <v>2016</v>
      </c>
      <c r="B47" s="450">
        <v>42705</v>
      </c>
      <c r="C47" s="492">
        <v>92.460310518</v>
      </c>
      <c r="D47" s="138" t="e">
        <v>#N/A</v>
      </c>
      <c r="E47" s="491"/>
      <c r="F47" s="491">
        <v>92.460310518</v>
      </c>
      <c r="G47" s="140"/>
    </row>
    <row r="48" spans="1:7" x14ac:dyDescent="0.25">
      <c r="A48" s="149">
        <f t="shared" si="2"/>
        <v>2017</v>
      </c>
      <c r="B48" s="450">
        <v>42736</v>
      </c>
      <c r="C48" s="492">
        <v>93.575921093000005</v>
      </c>
      <c r="D48" s="138" t="e">
        <v>#N/A</v>
      </c>
      <c r="E48" s="491"/>
      <c r="F48" s="491">
        <v>93.575921093000005</v>
      </c>
      <c r="G48" s="140"/>
    </row>
    <row r="49" spans="1:7" x14ac:dyDescent="0.25">
      <c r="A49" s="149">
        <f t="shared" si="2"/>
        <v>2017</v>
      </c>
      <c r="B49" s="450">
        <v>42767</v>
      </c>
      <c r="C49" s="492">
        <v>83.182613962999994</v>
      </c>
      <c r="D49" s="138" t="e">
        <v>#N/A</v>
      </c>
      <c r="E49" s="491">
        <f t="shared" ref="E49" si="4">AVERAGEIF($A$36:$A$97,A49,$F$36:$F$97)</f>
        <v>74.274852144583335</v>
      </c>
      <c r="F49" s="491">
        <v>83.182613962999994</v>
      </c>
      <c r="G49" s="140"/>
    </row>
    <row r="50" spans="1:7" x14ac:dyDescent="0.25">
      <c r="A50" s="149">
        <f t="shared" si="2"/>
        <v>2017</v>
      </c>
      <c r="B50" s="450">
        <v>42795</v>
      </c>
      <c r="C50" s="492">
        <v>81.591391552000005</v>
      </c>
      <c r="D50" s="138" t="e">
        <v>#N/A</v>
      </c>
      <c r="E50" s="491">
        <f t="shared" ref="E50" si="5">AVERAGEIF($A$36:$A$97,A50,$F$36:$F$97)</f>
        <v>74.274852144583335</v>
      </c>
      <c r="F50" s="491">
        <v>81.591391552000005</v>
      </c>
      <c r="G50" s="140"/>
    </row>
    <row r="51" spans="1:7" x14ac:dyDescent="0.25">
      <c r="A51" s="149">
        <f t="shared" si="2"/>
        <v>2017</v>
      </c>
      <c r="B51" s="450">
        <v>42826</v>
      </c>
      <c r="C51" s="492">
        <v>64.261881567000003</v>
      </c>
      <c r="D51" s="138" t="e">
        <v>#N/A</v>
      </c>
      <c r="E51" s="491">
        <f t="shared" ref="E51:E58" si="6">AVERAGEIF($A$36:$A$97,A51,$F$36:$F$97)</f>
        <v>74.274852144583335</v>
      </c>
      <c r="F51" s="491">
        <v>64.261881567000003</v>
      </c>
      <c r="G51" s="140"/>
    </row>
    <row r="52" spans="1:7" x14ac:dyDescent="0.25">
      <c r="A52" s="149">
        <f t="shared" si="2"/>
        <v>2017</v>
      </c>
      <c r="B52" s="450">
        <v>42856</v>
      </c>
      <c r="C52" s="492">
        <v>61.189743069000002</v>
      </c>
      <c r="D52" s="138" t="e">
        <v>#N/A</v>
      </c>
      <c r="E52" s="491">
        <f t="shared" si="6"/>
        <v>74.274852144583335</v>
      </c>
      <c r="F52" s="491">
        <v>61.189743069000002</v>
      </c>
      <c r="G52" s="140"/>
    </row>
    <row r="53" spans="1:7" x14ac:dyDescent="0.25">
      <c r="A53" s="149">
        <f t="shared" si="2"/>
        <v>2017</v>
      </c>
      <c r="B53" s="450">
        <v>42887</v>
      </c>
      <c r="C53" s="492">
        <v>63.73566907</v>
      </c>
      <c r="D53" s="138" t="e">
        <v>#N/A</v>
      </c>
      <c r="E53" s="491">
        <f t="shared" si="6"/>
        <v>74.274852144583335</v>
      </c>
      <c r="F53" s="491">
        <v>63.73566907</v>
      </c>
      <c r="G53" s="140"/>
    </row>
    <row r="54" spans="1:7" x14ac:dyDescent="0.25">
      <c r="A54" s="149">
        <f t="shared" si="2"/>
        <v>2017</v>
      </c>
      <c r="B54" s="450">
        <v>42917</v>
      </c>
      <c r="C54" s="492">
        <v>68.796721069</v>
      </c>
      <c r="D54" s="138" t="e">
        <v>#N/A</v>
      </c>
      <c r="E54" s="491">
        <f t="shared" si="6"/>
        <v>74.274852144583335</v>
      </c>
      <c r="F54" s="491">
        <v>68.796721069</v>
      </c>
      <c r="G54" s="140"/>
    </row>
    <row r="55" spans="1:7" x14ac:dyDescent="0.25">
      <c r="A55" s="149">
        <f t="shared" si="2"/>
        <v>2017</v>
      </c>
      <c r="B55" s="450">
        <v>42948</v>
      </c>
      <c r="C55" s="492">
        <v>67.899483226000001</v>
      </c>
      <c r="D55" s="138" t="e">
        <v>#N/A</v>
      </c>
      <c r="E55" s="491">
        <f t="shared" si="6"/>
        <v>74.274852144583335</v>
      </c>
      <c r="F55" s="491">
        <v>67.899483226000001</v>
      </c>
      <c r="G55" s="140"/>
    </row>
    <row r="56" spans="1:7" x14ac:dyDescent="0.25">
      <c r="A56" s="149">
        <f t="shared" si="2"/>
        <v>2017</v>
      </c>
      <c r="B56" s="450">
        <v>42979</v>
      </c>
      <c r="C56" s="492">
        <v>64.085240202999998</v>
      </c>
      <c r="D56" s="138" t="e">
        <v>#N/A</v>
      </c>
      <c r="E56" s="491">
        <f t="shared" si="6"/>
        <v>74.274852144583335</v>
      </c>
      <c r="F56" s="491">
        <v>64.085240202999998</v>
      </c>
      <c r="G56" s="140"/>
    </row>
    <row r="57" spans="1:7" x14ac:dyDescent="0.25">
      <c r="A57" s="149">
        <f t="shared" si="2"/>
        <v>2017</v>
      </c>
      <c r="B57" s="450">
        <v>43009</v>
      </c>
      <c r="C57" s="492">
        <v>65.707732063999998</v>
      </c>
      <c r="D57" s="138" t="e">
        <v>#N/A</v>
      </c>
      <c r="E57" s="491">
        <f t="shared" si="6"/>
        <v>74.274852144583335</v>
      </c>
      <c r="F57" s="491">
        <v>65.707732063999998</v>
      </c>
      <c r="G57" s="140"/>
    </row>
    <row r="58" spans="1:7" x14ac:dyDescent="0.25">
      <c r="A58" s="149">
        <f t="shared" si="2"/>
        <v>2017</v>
      </c>
      <c r="B58" s="450">
        <v>43040</v>
      </c>
      <c r="C58" s="492">
        <v>78.375887669999997</v>
      </c>
      <c r="D58" s="138" t="e">
        <v>#N/A</v>
      </c>
      <c r="E58" s="491">
        <f t="shared" si="6"/>
        <v>74.274852144583335</v>
      </c>
      <c r="F58" s="491">
        <v>78.375887669999997</v>
      </c>
      <c r="G58" s="140"/>
    </row>
    <row r="59" spans="1:7" x14ac:dyDescent="0.25">
      <c r="A59" s="149">
        <f t="shared" si="2"/>
        <v>2017</v>
      </c>
      <c r="B59" s="450">
        <v>43070</v>
      </c>
      <c r="C59" s="492">
        <v>98.895941188999998</v>
      </c>
      <c r="D59" s="138" t="e">
        <v>#N/A</v>
      </c>
      <c r="E59" s="491"/>
      <c r="F59" s="491">
        <v>98.895941188999998</v>
      </c>
      <c r="G59" s="140"/>
    </row>
    <row r="60" spans="1:7" x14ac:dyDescent="0.25">
      <c r="A60" s="149">
        <f t="shared" si="2"/>
        <v>2018</v>
      </c>
      <c r="B60" s="450">
        <v>43101</v>
      </c>
      <c r="C60" s="492">
        <v>107.03821177</v>
      </c>
      <c r="D60" s="138" t="e">
        <v>#N/A</v>
      </c>
      <c r="E60" s="491"/>
      <c r="F60" s="491">
        <v>107.03821177</v>
      </c>
      <c r="G60" s="140"/>
    </row>
    <row r="61" spans="1:7" x14ac:dyDescent="0.25">
      <c r="A61" s="149">
        <f t="shared" si="2"/>
        <v>2018</v>
      </c>
      <c r="B61" s="450">
        <v>43132</v>
      </c>
      <c r="C61" s="492">
        <v>95.255299359000006</v>
      </c>
      <c r="D61" s="138" t="e">
        <v>#N/A</v>
      </c>
      <c r="E61" s="491">
        <f t="shared" ref="E61:E70" si="7">AVERAGEIF($A$36:$A$97,A61,$F$36:$F$97)</f>
        <v>80.627581419999999</v>
      </c>
      <c r="F61" s="491">
        <v>95.255299359000006</v>
      </c>
      <c r="G61" s="140"/>
    </row>
    <row r="62" spans="1:7" x14ac:dyDescent="0.25">
      <c r="A62" s="149">
        <f t="shared" si="2"/>
        <v>2018</v>
      </c>
      <c r="B62" s="450">
        <v>43160</v>
      </c>
      <c r="C62" s="492">
        <v>88.972438773999997</v>
      </c>
      <c r="D62" s="138" t="e">
        <v>#N/A</v>
      </c>
      <c r="E62" s="491">
        <f t="shared" si="7"/>
        <v>80.627581419999999</v>
      </c>
      <c r="F62" s="491">
        <v>88.972438773999997</v>
      </c>
      <c r="G62" s="140"/>
    </row>
    <row r="63" spans="1:7" x14ac:dyDescent="0.25">
      <c r="A63" s="149">
        <f t="shared" si="2"/>
        <v>2018</v>
      </c>
      <c r="B63" s="450">
        <v>43191</v>
      </c>
      <c r="C63" s="492">
        <v>77.867854332999997</v>
      </c>
      <c r="D63" s="138" t="e">
        <v>#N/A</v>
      </c>
      <c r="E63" s="491">
        <f t="shared" si="7"/>
        <v>80.627581419999999</v>
      </c>
      <c r="F63" s="491">
        <v>77.867854332999997</v>
      </c>
      <c r="G63" s="140"/>
    </row>
    <row r="64" spans="1:7" x14ac:dyDescent="0.25">
      <c r="A64" s="149">
        <f t="shared" si="2"/>
        <v>2018</v>
      </c>
      <c r="B64" s="450">
        <v>43221</v>
      </c>
      <c r="C64" s="492">
        <v>65.902644288000005</v>
      </c>
      <c r="D64" s="138" t="e">
        <v>#N/A</v>
      </c>
      <c r="E64" s="491">
        <f t="shared" si="7"/>
        <v>80.627581419999999</v>
      </c>
      <c r="F64" s="491">
        <v>65.902644288000005</v>
      </c>
      <c r="G64" s="140"/>
    </row>
    <row r="65" spans="1:7" x14ac:dyDescent="0.25">
      <c r="A65" s="149">
        <f t="shared" si="2"/>
        <v>2018</v>
      </c>
      <c r="B65" s="450">
        <v>43252</v>
      </c>
      <c r="C65" s="492">
        <v>68.371613999999994</v>
      </c>
      <c r="D65" s="138" t="e">
        <v>#N/A</v>
      </c>
      <c r="E65" s="491">
        <f t="shared" si="7"/>
        <v>80.627581419999999</v>
      </c>
      <c r="F65" s="491">
        <v>68.371613999999994</v>
      </c>
      <c r="G65" s="140"/>
    </row>
    <row r="66" spans="1:7" x14ac:dyDescent="0.25">
      <c r="A66" s="149">
        <f t="shared" si="2"/>
        <v>2018</v>
      </c>
      <c r="B66" s="450">
        <v>43282</v>
      </c>
      <c r="C66" s="492">
        <v>75.360531515999995</v>
      </c>
      <c r="D66" s="138" t="e">
        <v>#N/A</v>
      </c>
      <c r="E66" s="491">
        <f t="shared" si="7"/>
        <v>80.627581419999999</v>
      </c>
      <c r="F66" s="491">
        <v>75.360531515999995</v>
      </c>
      <c r="G66" s="140"/>
    </row>
    <row r="67" spans="1:7" x14ac:dyDescent="0.25">
      <c r="A67" s="149">
        <f t="shared" si="2"/>
        <v>2018</v>
      </c>
      <c r="B67" s="450">
        <v>43313</v>
      </c>
      <c r="C67" s="492">
        <v>72.529738499999993</v>
      </c>
      <c r="D67" s="138" t="e">
        <v>#N/A</v>
      </c>
      <c r="E67" s="491">
        <f t="shared" si="7"/>
        <v>80.627581419999999</v>
      </c>
      <c r="F67" s="491">
        <v>72.529738499999993</v>
      </c>
      <c r="G67" s="140"/>
    </row>
    <row r="68" spans="1:7" x14ac:dyDescent="0.25">
      <c r="A68" s="149">
        <f t="shared" si="2"/>
        <v>2018</v>
      </c>
      <c r="B68" s="450">
        <v>43344</v>
      </c>
      <c r="C68" s="492">
        <v>69.469374500000001</v>
      </c>
      <c r="D68" s="138">
        <v>69.469374500000001</v>
      </c>
      <c r="E68" s="491">
        <f t="shared" si="7"/>
        <v>80.627581419999999</v>
      </c>
      <c r="F68" s="491">
        <v>69.469374500000001</v>
      </c>
      <c r="G68" s="140"/>
    </row>
    <row r="69" spans="1:7" x14ac:dyDescent="0.25">
      <c r="A69" s="149">
        <f t="shared" si="2"/>
        <v>2018</v>
      </c>
      <c r="B69" s="450">
        <v>43374</v>
      </c>
      <c r="C69" s="492" t="e">
        <v>#N/A</v>
      </c>
      <c r="D69" s="138">
        <v>69.245580000000004</v>
      </c>
      <c r="E69" s="491">
        <f t="shared" si="7"/>
        <v>80.627581419999999</v>
      </c>
      <c r="F69" s="491">
        <v>69.245580000000004</v>
      </c>
      <c r="G69" s="140"/>
    </row>
    <row r="70" spans="1:7" x14ac:dyDescent="0.25">
      <c r="A70" s="149">
        <f t="shared" si="2"/>
        <v>2018</v>
      </c>
      <c r="B70" s="450">
        <v>43405</v>
      </c>
      <c r="C70" s="492" t="e">
        <v>#N/A</v>
      </c>
      <c r="D70" s="138">
        <v>80.626329999999996</v>
      </c>
      <c r="E70" s="491">
        <f t="shared" si="7"/>
        <v>80.627581419999999</v>
      </c>
      <c r="F70" s="491">
        <v>80.626329999999996</v>
      </c>
      <c r="G70" s="140"/>
    </row>
    <row r="71" spans="1:7" x14ac:dyDescent="0.25">
      <c r="A71" s="149">
        <f t="shared" si="2"/>
        <v>2018</v>
      </c>
      <c r="B71" s="450">
        <v>43435</v>
      </c>
      <c r="C71" s="492" t="e">
        <v>#N/A</v>
      </c>
      <c r="D71" s="138">
        <v>96.891360000000006</v>
      </c>
      <c r="E71" s="491"/>
      <c r="F71" s="491">
        <v>96.891360000000006</v>
      </c>
      <c r="G71" s="140"/>
    </row>
    <row r="72" spans="1:7" x14ac:dyDescent="0.25">
      <c r="A72" s="149">
        <f t="shared" si="2"/>
        <v>2019</v>
      </c>
      <c r="B72" s="450">
        <v>43466</v>
      </c>
      <c r="C72" s="492" t="e">
        <v>#N/A</v>
      </c>
      <c r="D72" s="138">
        <v>104.96040000000001</v>
      </c>
      <c r="E72" s="491"/>
      <c r="F72" s="491">
        <v>104.96040000000001</v>
      </c>
      <c r="G72" s="140"/>
    </row>
    <row r="73" spans="1:7" x14ac:dyDescent="0.25">
      <c r="A73" s="149">
        <f t="shared" si="2"/>
        <v>2019</v>
      </c>
      <c r="B73" s="450">
        <v>43497</v>
      </c>
      <c r="C73" s="492" t="e">
        <v>#N/A</v>
      </c>
      <c r="D73" s="138">
        <v>98.792670000000001</v>
      </c>
      <c r="E73" s="491">
        <f t="shared" ref="E73:E82" si="8">AVERAGEIF($A$36:$A$97,A73,$F$36:$F$97)</f>
        <v>80.488497499999994</v>
      </c>
      <c r="F73" s="491">
        <v>98.792670000000001</v>
      </c>
      <c r="G73" s="140"/>
    </row>
    <row r="74" spans="1:7" x14ac:dyDescent="0.25">
      <c r="A74" s="149">
        <f t="shared" si="2"/>
        <v>2019</v>
      </c>
      <c r="B74" s="450">
        <v>43525</v>
      </c>
      <c r="C74" s="492" t="e">
        <v>#N/A</v>
      </c>
      <c r="D74" s="138">
        <v>86.901340000000005</v>
      </c>
      <c r="E74" s="491">
        <f t="shared" si="8"/>
        <v>80.488497499999994</v>
      </c>
      <c r="F74" s="491">
        <v>86.901340000000005</v>
      </c>
      <c r="G74" s="140"/>
    </row>
    <row r="75" spans="1:7" x14ac:dyDescent="0.25">
      <c r="A75" s="149">
        <f t="shared" si="2"/>
        <v>2019</v>
      </c>
      <c r="B75" s="450">
        <v>43556</v>
      </c>
      <c r="C75" s="492" t="e">
        <v>#N/A</v>
      </c>
      <c r="D75" s="138">
        <v>73.101060000000004</v>
      </c>
      <c r="E75" s="491">
        <f t="shared" si="8"/>
        <v>80.488497499999994</v>
      </c>
      <c r="F75" s="491">
        <v>73.101060000000004</v>
      </c>
      <c r="G75" s="140"/>
    </row>
    <row r="76" spans="1:7" x14ac:dyDescent="0.25">
      <c r="A76" s="149">
        <f t="shared" si="2"/>
        <v>2019</v>
      </c>
      <c r="B76" s="450">
        <v>43586</v>
      </c>
      <c r="C76" s="492" t="e">
        <v>#N/A</v>
      </c>
      <c r="D76" s="138">
        <v>67.497529999999998</v>
      </c>
      <c r="E76" s="491">
        <f t="shared" si="8"/>
        <v>80.488497499999994</v>
      </c>
      <c r="F76" s="491">
        <v>67.497529999999998</v>
      </c>
      <c r="G76" s="140"/>
    </row>
    <row r="77" spans="1:7" x14ac:dyDescent="0.25">
      <c r="A77" s="149">
        <f t="shared" si="2"/>
        <v>2019</v>
      </c>
      <c r="B77" s="450">
        <v>43617</v>
      </c>
      <c r="C77" s="492" t="e">
        <v>#N/A</v>
      </c>
      <c r="D77" s="138">
        <v>69.673150000000007</v>
      </c>
      <c r="E77" s="491">
        <f t="shared" si="8"/>
        <v>80.488497499999994</v>
      </c>
      <c r="F77" s="491">
        <v>69.673150000000007</v>
      </c>
      <c r="G77" s="140"/>
    </row>
    <row r="78" spans="1:7" x14ac:dyDescent="0.25">
      <c r="A78" s="149">
        <f t="shared" si="2"/>
        <v>2019</v>
      </c>
      <c r="B78" s="450">
        <v>43647</v>
      </c>
      <c r="C78" s="492" t="e">
        <v>#N/A</v>
      </c>
      <c r="D78" s="138">
        <v>72.796710000000004</v>
      </c>
      <c r="E78" s="491">
        <f t="shared" si="8"/>
        <v>80.488497499999994</v>
      </c>
      <c r="F78" s="491">
        <v>72.796710000000004</v>
      </c>
      <c r="G78" s="140"/>
    </row>
    <row r="79" spans="1:7" x14ac:dyDescent="0.25">
      <c r="A79" s="149">
        <f t="shared" si="2"/>
        <v>2019</v>
      </c>
      <c r="B79" s="450">
        <v>43678</v>
      </c>
      <c r="C79" s="492" t="e">
        <v>#N/A</v>
      </c>
      <c r="D79" s="138">
        <v>72.984840000000005</v>
      </c>
      <c r="E79" s="491">
        <f t="shared" si="8"/>
        <v>80.488497499999994</v>
      </c>
      <c r="F79" s="491">
        <v>72.984840000000005</v>
      </c>
      <c r="G79" s="140"/>
    </row>
    <row r="80" spans="1:7" x14ac:dyDescent="0.25">
      <c r="A80" s="149">
        <f t="shared" si="2"/>
        <v>2019</v>
      </c>
      <c r="B80" s="450">
        <v>43709</v>
      </c>
      <c r="C80" s="492" t="e">
        <v>#N/A</v>
      </c>
      <c r="D80" s="138">
        <v>68.545649999999995</v>
      </c>
      <c r="E80" s="491">
        <f t="shared" si="8"/>
        <v>80.488497499999994</v>
      </c>
      <c r="F80" s="491">
        <v>68.545649999999995</v>
      </c>
      <c r="G80" s="140"/>
    </row>
    <row r="81" spans="1:7" x14ac:dyDescent="0.25">
      <c r="A81" s="149">
        <f t="shared" si="2"/>
        <v>2019</v>
      </c>
      <c r="B81" s="450">
        <v>43739</v>
      </c>
      <c r="C81" s="492" t="e">
        <v>#N/A</v>
      </c>
      <c r="D81" s="138">
        <v>70.636399999999995</v>
      </c>
      <c r="E81" s="491">
        <f t="shared" si="8"/>
        <v>80.488497499999994</v>
      </c>
      <c r="F81" s="491">
        <v>70.636399999999995</v>
      </c>
      <c r="G81" s="140"/>
    </row>
    <row r="82" spans="1:7" x14ac:dyDescent="0.25">
      <c r="A82" s="149">
        <f t="shared" si="2"/>
        <v>2019</v>
      </c>
      <c r="B82" s="450">
        <v>43770</v>
      </c>
      <c r="C82" s="492" t="e">
        <v>#N/A</v>
      </c>
      <c r="D82" s="138">
        <v>82.001940000000005</v>
      </c>
      <c r="E82" s="491">
        <f t="shared" si="8"/>
        <v>80.488497499999994</v>
      </c>
      <c r="F82" s="491">
        <v>82.001940000000005</v>
      </c>
      <c r="G82" s="140"/>
    </row>
    <row r="83" spans="1:7" x14ac:dyDescent="0.25">
      <c r="A83" s="149">
        <f t="shared" si="2"/>
        <v>2019</v>
      </c>
      <c r="B83" s="450">
        <v>43800</v>
      </c>
      <c r="C83" s="492" t="e">
        <v>#N/A</v>
      </c>
      <c r="D83" s="138">
        <v>97.970280000000002</v>
      </c>
      <c r="E83" s="491"/>
      <c r="F83" s="491">
        <v>97.970280000000002</v>
      </c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149"/>
      <c r="B88" s="450"/>
      <c r="C88" s="149"/>
      <c r="D88" s="452"/>
      <c r="E88" s="149"/>
      <c r="F88" s="452"/>
      <c r="G88" s="140"/>
    </row>
    <row r="89" spans="1:7" x14ac:dyDescent="0.25">
      <c r="A89" s="75"/>
      <c r="B89" s="75" t="s">
        <v>0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-2</v>
      </c>
      <c r="C90" s="149"/>
      <c r="D90" s="452"/>
      <c r="E90" s="149"/>
      <c r="F90" s="452"/>
      <c r="G90" s="140"/>
    </row>
    <row r="91" spans="1:7" x14ac:dyDescent="0.25">
      <c r="A91" s="30">
        <v>2.5</v>
      </c>
      <c r="B91" s="29">
        <v>4</v>
      </c>
      <c r="C91" s="149"/>
      <c r="D91" s="452"/>
      <c r="E91" s="149"/>
      <c r="F91" s="452"/>
      <c r="G91" s="140"/>
    </row>
    <row r="92" spans="1:7" x14ac:dyDescent="0.25">
      <c r="A92" s="149"/>
      <c r="B92" s="450"/>
      <c r="C92" s="149"/>
      <c r="D92" s="452"/>
      <c r="E92" s="149"/>
      <c r="F92" s="45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100"/>
    <col min="11" max="11" width="10.42578125" style="100" customWidth="1"/>
    <col min="12" max="16" width="9.140625" style="100"/>
    <col min="17" max="17" width="27.5703125" style="100" customWidth="1"/>
    <col min="18" max="18" width="14.5703125" style="100" customWidth="1"/>
    <col min="19" max="16384" width="9.140625" style="100"/>
  </cols>
  <sheetData>
    <row r="1" spans="1:31" x14ac:dyDescent="0.2">
      <c r="A1" s="121" t="s">
        <v>95</v>
      </c>
    </row>
    <row r="2" spans="1:31" ht="15.75" x14ac:dyDescent="0.25">
      <c r="A2" s="44" t="s">
        <v>547</v>
      </c>
      <c r="F2" s="122"/>
    </row>
    <row r="3" spans="1:31" x14ac:dyDescent="0.2">
      <c r="A3" s="22" t="s">
        <v>16</v>
      </c>
      <c r="F3" s="122"/>
    </row>
    <row r="4" spans="1:31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  <c r="M4" s="101"/>
    </row>
    <row r="5" spans="1:31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82" t="s">
        <v>369</v>
      </c>
      <c r="R5" s="183"/>
    </row>
    <row r="6" spans="1:31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M6" s="101"/>
      <c r="Q6" s="358" t="s">
        <v>464</v>
      </c>
      <c r="R6" s="359" t="s">
        <v>357</v>
      </c>
      <c r="AE6"/>
    </row>
    <row r="7" spans="1:31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360" t="s">
        <v>467</v>
      </c>
      <c r="R7" s="361" t="s">
        <v>366</v>
      </c>
      <c r="U7"/>
    </row>
    <row r="8" spans="1:31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360" t="s">
        <v>469</v>
      </c>
      <c r="R8" s="361" t="s">
        <v>359</v>
      </c>
    </row>
    <row r="9" spans="1:31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360" t="s">
        <v>465</v>
      </c>
      <c r="R9" s="361" t="s">
        <v>276</v>
      </c>
    </row>
    <row r="10" spans="1:31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Q10" s="360" t="s">
        <v>466</v>
      </c>
      <c r="R10" s="361" t="s">
        <v>367</v>
      </c>
    </row>
    <row r="11" spans="1:31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Q11" s="362" t="s">
        <v>468</v>
      </c>
      <c r="R11" s="363" t="s">
        <v>358</v>
      </c>
    </row>
    <row r="12" spans="1:31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</row>
    <row r="13" spans="1:31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31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31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</row>
    <row r="16" spans="1:31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</row>
    <row r="17" spans="1:14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4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</row>
    <row r="19" spans="1:14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4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</row>
    <row r="21" spans="1:14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1:14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  <c r="K22" s="186"/>
    </row>
    <row r="23" spans="1:14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  <c r="K23" s="186"/>
    </row>
    <row r="24" spans="1:14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  <c r="K24" s="186"/>
    </row>
    <row r="25" spans="1:14" x14ac:dyDescent="0.2">
      <c r="A25" s="186"/>
      <c r="B25" s="186"/>
      <c r="C25" s="186"/>
      <c r="D25" s="186"/>
      <c r="E25" s="186"/>
      <c r="F25" s="186"/>
      <c r="G25" s="186"/>
      <c r="H25" s="186"/>
      <c r="I25" s="186"/>
      <c r="J25" s="186"/>
      <c r="K25" s="186"/>
    </row>
    <row r="26" spans="1:14" x14ac:dyDescent="0.2">
      <c r="A26" s="121"/>
      <c r="B26" s="469"/>
      <c r="C26" s="121"/>
      <c r="D26" s="469"/>
      <c r="E26" s="469"/>
      <c r="F26" s="470"/>
      <c r="G26" s="121"/>
      <c r="H26" s="470"/>
      <c r="I26" s="470"/>
      <c r="J26" s="121"/>
      <c r="K26" s="121"/>
      <c r="N26" s="121"/>
    </row>
    <row r="27" spans="1:14" x14ac:dyDescent="0.2">
      <c r="A27" s="121"/>
      <c r="B27" s="469"/>
      <c r="C27" s="121"/>
      <c r="D27" s="469"/>
      <c r="E27" s="470"/>
      <c r="F27" s="470"/>
      <c r="G27" s="121"/>
      <c r="H27" s="470"/>
      <c r="I27" s="470"/>
      <c r="J27" s="121"/>
      <c r="K27" s="121"/>
      <c r="N27" s="121"/>
    </row>
    <row r="28" spans="1:14" ht="48" x14ac:dyDescent="0.2">
      <c r="A28" s="513" t="s">
        <v>15</v>
      </c>
      <c r="B28" s="158"/>
      <c r="C28" s="162"/>
      <c r="D28" s="513" t="s">
        <v>73</v>
      </c>
      <c r="E28" s="514" t="s">
        <v>501</v>
      </c>
      <c r="F28" s="514" t="s">
        <v>521</v>
      </c>
      <c r="G28" s="515" t="s">
        <v>469</v>
      </c>
      <c r="H28" s="514" t="s">
        <v>502</v>
      </c>
      <c r="I28" s="514" t="s">
        <v>520</v>
      </c>
      <c r="J28" s="515" t="s">
        <v>365</v>
      </c>
      <c r="K28" s="515" t="s">
        <v>468</v>
      </c>
      <c r="L28" s="515" t="s">
        <v>523</v>
      </c>
      <c r="M28" s="515" t="s">
        <v>522</v>
      </c>
    </row>
    <row r="29" spans="1:14" x14ac:dyDescent="0.2">
      <c r="A29" s="505" t="s">
        <v>551</v>
      </c>
      <c r="B29" s="585" t="str">
        <f>LEFT(A29,4)</f>
        <v>2013</v>
      </c>
      <c r="C29" s="506" t="str">
        <f t="shared" ref="C29:C56" si="0">RIGHT(A29,2)</f>
        <v>Q1</v>
      </c>
      <c r="D29" s="507">
        <v>41275</v>
      </c>
      <c r="E29" s="29">
        <v>65.322388888999996</v>
      </c>
      <c r="F29" s="29">
        <v>8.4804834000000007</v>
      </c>
      <c r="G29" s="29">
        <v>0.17787305367</v>
      </c>
      <c r="H29" s="29">
        <v>88.522688286999994</v>
      </c>
      <c r="I29" s="29">
        <v>4.8443237222000004</v>
      </c>
      <c r="J29" s="508">
        <f>+F29-I29</f>
        <v>3.6361596778000003</v>
      </c>
      <c r="K29" s="29">
        <v>19.238800000000001</v>
      </c>
      <c r="L29" s="508">
        <f>+IF(K29&gt;0,+K29,0)*-1</f>
        <v>-19.238800000000001</v>
      </c>
      <c r="M29" s="508">
        <f>+IF(K29&lt;0,+K29,0)*-1</f>
        <v>0</v>
      </c>
    </row>
    <row r="30" spans="1:14" x14ac:dyDescent="0.2">
      <c r="A30" s="505" t="s">
        <v>552</v>
      </c>
      <c r="B30" s="584"/>
      <c r="C30" s="506" t="str">
        <f t="shared" si="0"/>
        <v>Q2</v>
      </c>
      <c r="D30" s="507">
        <v>41365</v>
      </c>
      <c r="E30" s="29">
        <v>65.931626374000004</v>
      </c>
      <c r="F30" s="29">
        <v>7.5987026373999997</v>
      </c>
      <c r="G30" s="29">
        <v>1.1612410885</v>
      </c>
      <c r="H30" s="29">
        <v>60.031168428999997</v>
      </c>
      <c r="I30" s="29">
        <v>4.4137313407000001</v>
      </c>
      <c r="J30" s="508">
        <f t="shared" ref="J30:J56" si="1">+F30-I30</f>
        <v>3.1849712966999997</v>
      </c>
      <c r="K30" s="29">
        <v>-10.395516484</v>
      </c>
      <c r="L30" s="508">
        <f t="shared" ref="L30:L56" si="2">+IF(K30&gt;0,+K30,0)*-1</f>
        <v>0</v>
      </c>
      <c r="M30" s="508">
        <f t="shared" ref="M30:M56" si="3">+IF(K30&lt;0,+K30,0)*-1</f>
        <v>10.395516484</v>
      </c>
      <c r="N30" s="508"/>
    </row>
    <row r="31" spans="1:14" x14ac:dyDescent="0.2">
      <c r="A31" s="505" t="s">
        <v>553</v>
      </c>
      <c r="B31" s="584"/>
      <c r="C31" s="506" t="str">
        <f t="shared" si="0"/>
        <v>Q3</v>
      </c>
      <c r="D31" s="507">
        <v>41456</v>
      </c>
      <c r="E31" s="29">
        <v>66.938793477999994</v>
      </c>
      <c r="F31" s="29">
        <v>7.7861628913000001</v>
      </c>
      <c r="G31" s="29">
        <v>0.35793700988999999</v>
      </c>
      <c r="H31" s="29">
        <v>61.094280042000001</v>
      </c>
      <c r="I31" s="29">
        <v>4.1451894238999998</v>
      </c>
      <c r="J31" s="508">
        <f t="shared" si="1"/>
        <v>3.6409734674000003</v>
      </c>
      <c r="K31" s="29">
        <v>-9.9945326087000002</v>
      </c>
      <c r="L31" s="508">
        <f t="shared" si="2"/>
        <v>0</v>
      </c>
      <c r="M31" s="508">
        <f t="shared" si="3"/>
        <v>9.9945326087000002</v>
      </c>
      <c r="N31" s="508"/>
    </row>
    <row r="32" spans="1:14" x14ac:dyDescent="0.2">
      <c r="A32" s="505" t="s">
        <v>554</v>
      </c>
      <c r="B32" s="584"/>
      <c r="C32" s="506" t="str">
        <f t="shared" si="0"/>
        <v>Q4</v>
      </c>
      <c r="D32" s="507">
        <v>41548</v>
      </c>
      <c r="E32" s="29">
        <v>67.047358696000003</v>
      </c>
      <c r="F32" s="29">
        <v>7.7424245217000003</v>
      </c>
      <c r="G32" s="29">
        <v>-1.2699499343</v>
      </c>
      <c r="H32" s="29">
        <v>77.222712228999995</v>
      </c>
      <c r="I32" s="29">
        <v>3.8414906196</v>
      </c>
      <c r="J32" s="508">
        <f t="shared" si="1"/>
        <v>3.9009339021000002</v>
      </c>
      <c r="K32" s="29">
        <v>7.3930108696000003</v>
      </c>
      <c r="L32" s="508">
        <f t="shared" si="2"/>
        <v>-7.3930108696000003</v>
      </c>
      <c r="M32" s="508">
        <f t="shared" si="3"/>
        <v>0</v>
      </c>
      <c r="N32" s="508"/>
    </row>
    <row r="33" spans="1:14" x14ac:dyDescent="0.2">
      <c r="A33" s="505" t="s">
        <v>555</v>
      </c>
      <c r="B33" s="584" t="str">
        <f>LEFT(A33,4)</f>
        <v>2014</v>
      </c>
      <c r="C33" s="506" t="str">
        <f t="shared" si="0"/>
        <v>Q1</v>
      </c>
      <c r="D33" s="507">
        <v>41640</v>
      </c>
      <c r="E33" s="29">
        <v>67.987677778000005</v>
      </c>
      <c r="F33" s="29">
        <v>8.6107464999999994</v>
      </c>
      <c r="G33" s="29">
        <v>-0.91108997767</v>
      </c>
      <c r="H33" s="29">
        <v>94.480549389000004</v>
      </c>
      <c r="I33" s="29">
        <v>4.6984960221999996</v>
      </c>
      <c r="J33" s="508">
        <f t="shared" si="1"/>
        <v>3.9122504777999998</v>
      </c>
      <c r="K33" s="29">
        <v>23.335100000000001</v>
      </c>
      <c r="L33" s="508">
        <f t="shared" si="2"/>
        <v>-23.335100000000001</v>
      </c>
      <c r="M33" s="508">
        <f t="shared" si="3"/>
        <v>0</v>
      </c>
      <c r="N33" s="508"/>
    </row>
    <row r="34" spans="1:14" x14ac:dyDescent="0.2">
      <c r="A34" s="74" t="s">
        <v>556</v>
      </c>
      <c r="B34" s="584"/>
      <c r="C34" s="506" t="str">
        <f t="shared" si="0"/>
        <v>Q2</v>
      </c>
      <c r="D34" s="507">
        <v>41730</v>
      </c>
      <c r="E34" s="29">
        <v>70.404945054999999</v>
      </c>
      <c r="F34" s="29">
        <v>6.6920889670000001</v>
      </c>
      <c r="G34" s="29">
        <v>0.30533504143000001</v>
      </c>
      <c r="H34" s="29">
        <v>60.629018051999999</v>
      </c>
      <c r="I34" s="29">
        <v>3.9109554065999999</v>
      </c>
      <c r="J34" s="508">
        <f t="shared" si="1"/>
        <v>2.7811335604000003</v>
      </c>
      <c r="K34" s="29">
        <v>-13.024571429</v>
      </c>
      <c r="L34" s="508">
        <f t="shared" si="2"/>
        <v>0</v>
      </c>
      <c r="M34" s="508">
        <f t="shared" si="3"/>
        <v>13.024571429</v>
      </c>
      <c r="N34" s="508"/>
    </row>
    <row r="35" spans="1:14" x14ac:dyDescent="0.2">
      <c r="A35" s="74" t="s">
        <v>557</v>
      </c>
      <c r="B35" s="584"/>
      <c r="C35" s="506" t="str">
        <f t="shared" si="0"/>
        <v>Q3</v>
      </c>
      <c r="D35" s="507">
        <v>41821</v>
      </c>
      <c r="E35" s="29">
        <v>72.273456522000004</v>
      </c>
      <c r="F35" s="29">
        <v>6.6233909999999998</v>
      </c>
      <c r="G35" s="29">
        <v>-0.71122712054000004</v>
      </c>
      <c r="H35" s="29">
        <v>61.123470302999998</v>
      </c>
      <c r="I35" s="29">
        <v>3.9409544457000001</v>
      </c>
      <c r="J35" s="508">
        <f t="shared" si="1"/>
        <v>2.6824365542999997</v>
      </c>
      <c r="K35" s="29">
        <v>-13.287673913000001</v>
      </c>
      <c r="L35" s="508">
        <f t="shared" si="2"/>
        <v>0</v>
      </c>
      <c r="M35" s="508">
        <f t="shared" si="3"/>
        <v>13.287673913000001</v>
      </c>
      <c r="N35" s="508"/>
    </row>
    <row r="36" spans="1:14" x14ac:dyDescent="0.2">
      <c r="A36" s="74" t="s">
        <v>558</v>
      </c>
      <c r="B36" s="584"/>
      <c r="C36" s="506" t="str">
        <f t="shared" si="0"/>
        <v>Q4</v>
      </c>
      <c r="D36" s="507">
        <v>41913</v>
      </c>
      <c r="E36" s="29">
        <v>72.985858695999994</v>
      </c>
      <c r="F36" s="29">
        <v>7.6312957390999996</v>
      </c>
      <c r="G36" s="29">
        <v>-1.7812177899999999</v>
      </c>
      <c r="H36" s="29">
        <v>75.537899134</v>
      </c>
      <c r="I36" s="29">
        <v>4.0533962065000004</v>
      </c>
      <c r="J36" s="508">
        <f t="shared" si="1"/>
        <v>3.5778995325999992</v>
      </c>
      <c r="K36" s="29">
        <v>0.58723913042999998</v>
      </c>
      <c r="L36" s="508">
        <f t="shared" si="2"/>
        <v>-0.58723913042999998</v>
      </c>
      <c r="M36" s="508">
        <f t="shared" si="3"/>
        <v>0</v>
      </c>
      <c r="N36" s="508"/>
    </row>
    <row r="37" spans="1:14" x14ac:dyDescent="0.2">
      <c r="A37" s="74" t="s">
        <v>559</v>
      </c>
      <c r="B37" s="584" t="str">
        <f>LEFT(A37,4)</f>
        <v>2015</v>
      </c>
      <c r="C37" s="506" t="str">
        <f t="shared" si="0"/>
        <v>Q1</v>
      </c>
      <c r="D37" s="507">
        <v>42005</v>
      </c>
      <c r="E37" s="29">
        <v>73.796366667000001</v>
      </c>
      <c r="F37" s="29">
        <v>8.7877897888999996</v>
      </c>
      <c r="G37" s="29">
        <v>-0.67454482166999996</v>
      </c>
      <c r="H37" s="29">
        <v>95.905291656000003</v>
      </c>
      <c r="I37" s="29">
        <v>5.0382644222000001</v>
      </c>
      <c r="J37" s="508">
        <f t="shared" si="1"/>
        <v>3.7495253666999995</v>
      </c>
      <c r="K37" s="29">
        <v>18.874111111000001</v>
      </c>
      <c r="L37" s="508">
        <f t="shared" si="2"/>
        <v>-18.874111111000001</v>
      </c>
      <c r="M37" s="508">
        <f t="shared" si="3"/>
        <v>0</v>
      </c>
      <c r="N37" s="508"/>
    </row>
    <row r="38" spans="1:14" x14ac:dyDescent="0.2">
      <c r="A38" s="74" t="s">
        <v>560</v>
      </c>
      <c r="B38" s="584"/>
      <c r="C38" s="506" t="str">
        <f t="shared" si="0"/>
        <v>Q2</v>
      </c>
      <c r="D38" s="507">
        <v>42095</v>
      </c>
      <c r="E38" s="29">
        <v>74.423439560000006</v>
      </c>
      <c r="F38" s="29">
        <v>6.7663856043999999</v>
      </c>
      <c r="G38" s="29">
        <v>-0.30560804253000001</v>
      </c>
      <c r="H38" s="29">
        <v>63.362289979000003</v>
      </c>
      <c r="I38" s="29">
        <v>4.4261689010999996</v>
      </c>
      <c r="J38" s="508">
        <f t="shared" si="1"/>
        <v>2.3402167033000003</v>
      </c>
      <c r="K38" s="29">
        <v>-13.256956044000001</v>
      </c>
      <c r="L38" s="508">
        <f t="shared" si="2"/>
        <v>0</v>
      </c>
      <c r="M38" s="508">
        <f t="shared" si="3"/>
        <v>13.256956044000001</v>
      </c>
      <c r="N38" s="508"/>
    </row>
    <row r="39" spans="1:14" x14ac:dyDescent="0.2">
      <c r="A39" s="74" t="s">
        <v>561</v>
      </c>
      <c r="B39" s="584"/>
      <c r="C39" s="506" t="str">
        <f t="shared" si="0"/>
        <v>Q3</v>
      </c>
      <c r="D39" s="507">
        <v>42186</v>
      </c>
      <c r="E39" s="29">
        <v>74.394119564999997</v>
      </c>
      <c r="F39" s="29">
        <v>6.9528910978000003</v>
      </c>
      <c r="G39" s="29">
        <v>-0.39754909934999999</v>
      </c>
      <c r="H39" s="29">
        <v>65.454016856999999</v>
      </c>
      <c r="I39" s="29">
        <v>4.905183837</v>
      </c>
      <c r="J39" s="508">
        <f t="shared" si="1"/>
        <v>2.0477072608000002</v>
      </c>
      <c r="K39" s="29">
        <v>-10.751391304</v>
      </c>
      <c r="L39" s="508">
        <f t="shared" si="2"/>
        <v>0</v>
      </c>
      <c r="M39" s="508">
        <f t="shared" si="3"/>
        <v>10.751391304</v>
      </c>
      <c r="N39" s="508"/>
    </row>
    <row r="40" spans="1:14" x14ac:dyDescent="0.2">
      <c r="A40" s="74" t="s">
        <v>562</v>
      </c>
      <c r="B40" s="584"/>
      <c r="C40" s="506" t="str">
        <f t="shared" si="0"/>
        <v>Q4</v>
      </c>
      <c r="D40" s="507">
        <v>42278</v>
      </c>
      <c r="E40" s="29">
        <v>73.989010870000001</v>
      </c>
      <c r="F40" s="29">
        <v>7.3020150978</v>
      </c>
      <c r="G40" s="29">
        <v>-1.5525762489999999</v>
      </c>
      <c r="H40" s="29">
        <v>74.180554001000004</v>
      </c>
      <c r="I40" s="29">
        <v>5.1740261521999997</v>
      </c>
      <c r="J40" s="508">
        <f t="shared" si="1"/>
        <v>2.1279889456000003</v>
      </c>
      <c r="K40" s="29">
        <v>-0.54411956522000005</v>
      </c>
      <c r="L40" s="508">
        <f t="shared" si="2"/>
        <v>0</v>
      </c>
      <c r="M40" s="508">
        <f t="shared" si="3"/>
        <v>0.54411956522000005</v>
      </c>
      <c r="N40" s="508"/>
    </row>
    <row r="41" spans="1:14" x14ac:dyDescent="0.2">
      <c r="A41" s="74" t="s">
        <v>563</v>
      </c>
      <c r="B41" s="584" t="str">
        <f>LEFT(A41,4)</f>
        <v>2016</v>
      </c>
      <c r="C41" s="506" t="str">
        <f t="shared" si="0"/>
        <v>Q1</v>
      </c>
      <c r="D41" s="507">
        <v>42370</v>
      </c>
      <c r="E41" s="29">
        <v>73.959274725</v>
      </c>
      <c r="F41" s="29">
        <v>8.4191165274999999</v>
      </c>
      <c r="G41" s="29">
        <v>-0.98358408758000004</v>
      </c>
      <c r="H41" s="29">
        <v>89.013702867999996</v>
      </c>
      <c r="I41" s="29">
        <v>5.7823350658999999</v>
      </c>
      <c r="J41" s="508">
        <f t="shared" si="1"/>
        <v>2.6367814616</v>
      </c>
      <c r="K41" s="29">
        <v>13.242186813</v>
      </c>
      <c r="L41" s="508">
        <f t="shared" si="2"/>
        <v>-13.242186813</v>
      </c>
      <c r="M41" s="508">
        <f t="shared" si="3"/>
        <v>0</v>
      </c>
      <c r="N41" s="508"/>
    </row>
    <row r="42" spans="1:14" x14ac:dyDescent="0.2">
      <c r="A42" s="74" t="s">
        <v>564</v>
      </c>
      <c r="B42" s="584"/>
      <c r="C42" s="506" t="str">
        <f t="shared" si="0"/>
        <v>Q2</v>
      </c>
      <c r="D42" s="507">
        <v>42461</v>
      </c>
      <c r="E42" s="29">
        <v>72.914340659000004</v>
      </c>
      <c r="F42" s="29">
        <v>8.0386799451000002</v>
      </c>
      <c r="G42" s="29">
        <v>-0.49796526374</v>
      </c>
      <c r="H42" s="29">
        <v>66.486767757999999</v>
      </c>
      <c r="I42" s="29">
        <v>6.0345073626000003</v>
      </c>
      <c r="J42" s="508">
        <f t="shared" si="1"/>
        <v>2.0041725824999999</v>
      </c>
      <c r="K42" s="29">
        <v>-8.0905714286000006</v>
      </c>
      <c r="L42" s="508">
        <f t="shared" si="2"/>
        <v>0</v>
      </c>
      <c r="M42" s="508">
        <f t="shared" si="3"/>
        <v>8.0905714286000006</v>
      </c>
      <c r="N42" s="508"/>
    </row>
    <row r="43" spans="1:14" x14ac:dyDescent="0.2">
      <c r="A43" s="74" t="s">
        <v>565</v>
      </c>
      <c r="B43" s="584"/>
      <c r="C43" s="506" t="str">
        <f t="shared" si="0"/>
        <v>Q3</v>
      </c>
      <c r="D43" s="507">
        <v>42552</v>
      </c>
      <c r="E43" s="29">
        <v>72.221652173999999</v>
      </c>
      <c r="F43" s="29">
        <v>8.3206048696000003</v>
      </c>
      <c r="G43" s="29">
        <v>0.66983319390999996</v>
      </c>
      <c r="H43" s="29">
        <v>68.942769694000006</v>
      </c>
      <c r="I43" s="29">
        <v>6.5749401086999999</v>
      </c>
      <c r="J43" s="508">
        <f t="shared" si="1"/>
        <v>1.7456647609000004</v>
      </c>
      <c r="K43" s="29">
        <v>-5.8496847825999998</v>
      </c>
      <c r="L43" s="508">
        <f t="shared" si="2"/>
        <v>0</v>
      </c>
      <c r="M43" s="508">
        <f t="shared" si="3"/>
        <v>5.8496847825999998</v>
      </c>
      <c r="N43" s="508"/>
    </row>
    <row r="44" spans="1:14" x14ac:dyDescent="0.2">
      <c r="A44" s="74" t="s">
        <v>566</v>
      </c>
      <c r="B44" s="584"/>
      <c r="C44" s="506" t="str">
        <f t="shared" si="0"/>
        <v>Q4</v>
      </c>
      <c r="D44" s="507">
        <v>42644</v>
      </c>
      <c r="E44" s="29">
        <v>71.545858695999996</v>
      </c>
      <c r="F44" s="29">
        <v>8.0791769457000004</v>
      </c>
      <c r="G44" s="29">
        <v>-1.5576506176</v>
      </c>
      <c r="H44" s="29">
        <v>75.553406457999998</v>
      </c>
      <c r="I44" s="29">
        <v>7.1219676957000004</v>
      </c>
      <c r="J44" s="508">
        <f t="shared" si="1"/>
        <v>0.95720925000000001</v>
      </c>
      <c r="K44" s="29">
        <v>4.4541413043000002</v>
      </c>
      <c r="L44" s="508">
        <f t="shared" si="2"/>
        <v>-4.4541413043000002</v>
      </c>
      <c r="M44" s="508">
        <f t="shared" si="3"/>
        <v>0</v>
      </c>
      <c r="N44" s="508"/>
    </row>
    <row r="45" spans="1:14" x14ac:dyDescent="0.2">
      <c r="A45" s="74" t="s">
        <v>567</v>
      </c>
      <c r="B45" s="584" t="str">
        <f>LEFT(A45,4)</f>
        <v>2017</v>
      </c>
      <c r="C45" s="506" t="str">
        <f t="shared" si="0"/>
        <v>Q1</v>
      </c>
      <c r="D45" s="507">
        <v>42736</v>
      </c>
      <c r="E45" s="29">
        <v>71.993366667000004</v>
      </c>
      <c r="F45" s="29">
        <v>9.1868909777999992</v>
      </c>
      <c r="G45" s="29">
        <v>-2.7868338888999999E-3</v>
      </c>
      <c r="H45" s="29">
        <v>86.214443144000001</v>
      </c>
      <c r="I45" s="29">
        <v>8.8739609999999995</v>
      </c>
      <c r="J45" s="508">
        <f t="shared" si="1"/>
        <v>0.31292997779999965</v>
      </c>
      <c r="K45" s="29">
        <v>13.737655556</v>
      </c>
      <c r="L45" s="508">
        <f t="shared" si="2"/>
        <v>-13.737655556</v>
      </c>
      <c r="M45" s="508">
        <f t="shared" si="3"/>
        <v>0</v>
      </c>
      <c r="N45" s="508"/>
    </row>
    <row r="46" spans="1:14" x14ac:dyDescent="0.2">
      <c r="A46" s="74" t="s">
        <v>568</v>
      </c>
      <c r="B46" s="584"/>
      <c r="C46" s="506" t="str">
        <f t="shared" si="0"/>
        <v>Q2</v>
      </c>
      <c r="D46" s="507">
        <v>42826</v>
      </c>
      <c r="E46" s="29">
        <v>73.485934065999999</v>
      </c>
      <c r="F46" s="29">
        <v>7.9388673625999999</v>
      </c>
      <c r="G46" s="29">
        <v>-1.2538195467</v>
      </c>
      <c r="H46" s="29">
        <v>63.041852245000001</v>
      </c>
      <c r="I46" s="29">
        <v>8.2905142526999995</v>
      </c>
      <c r="J46" s="508">
        <f t="shared" si="1"/>
        <v>-0.35164689009999961</v>
      </c>
      <c r="K46" s="29">
        <v>-9.0154945054999995</v>
      </c>
      <c r="L46" s="508">
        <f t="shared" si="2"/>
        <v>0</v>
      </c>
      <c r="M46" s="508">
        <f t="shared" si="3"/>
        <v>9.0154945054999995</v>
      </c>
      <c r="N46" s="508"/>
    </row>
    <row r="47" spans="1:14" x14ac:dyDescent="0.2">
      <c r="A47" s="74" t="s">
        <v>569</v>
      </c>
      <c r="B47" s="584"/>
      <c r="C47" s="506" t="str">
        <f t="shared" si="0"/>
        <v>Q3</v>
      </c>
      <c r="D47" s="507">
        <v>42917</v>
      </c>
      <c r="E47" s="29">
        <v>75.089652173999994</v>
      </c>
      <c r="F47" s="29">
        <v>7.9117121303999998</v>
      </c>
      <c r="G47" s="29">
        <v>-0.92366524727999999</v>
      </c>
      <c r="H47" s="29">
        <v>66.958038470000005</v>
      </c>
      <c r="I47" s="29">
        <v>8.1046388478000004</v>
      </c>
      <c r="J47" s="508">
        <f t="shared" si="1"/>
        <v>-0.19292671740000067</v>
      </c>
      <c r="K47" s="29">
        <v>-7.1957608695999999</v>
      </c>
      <c r="L47" s="508">
        <f t="shared" si="2"/>
        <v>0</v>
      </c>
      <c r="M47" s="508">
        <f t="shared" si="3"/>
        <v>7.1957608695999999</v>
      </c>
      <c r="N47" s="508"/>
    </row>
    <row r="48" spans="1:14" x14ac:dyDescent="0.2">
      <c r="A48" s="74" t="s">
        <v>570</v>
      </c>
      <c r="B48" s="584"/>
      <c r="C48" s="506" t="str">
        <f t="shared" si="0"/>
        <v>Q4</v>
      </c>
      <c r="D48" s="507">
        <v>43009</v>
      </c>
      <c r="E48" s="29">
        <v>78.438543478</v>
      </c>
      <c r="F48" s="29">
        <v>8.3180007499999995</v>
      </c>
      <c r="G48" s="29">
        <v>-2.2409327072999998</v>
      </c>
      <c r="H48" s="29">
        <v>81.021635880000005</v>
      </c>
      <c r="I48" s="29">
        <v>9.4471386848000005</v>
      </c>
      <c r="J48" s="508">
        <f t="shared" si="1"/>
        <v>-1.129137934800001</v>
      </c>
      <c r="K48" s="29">
        <v>5.7643586957000004</v>
      </c>
      <c r="L48" s="508">
        <f t="shared" si="2"/>
        <v>-5.7643586957000004</v>
      </c>
      <c r="M48" s="508">
        <f t="shared" si="3"/>
        <v>0</v>
      </c>
      <c r="N48" s="508"/>
    </row>
    <row r="49" spans="1:14" x14ac:dyDescent="0.2">
      <c r="A49" s="74" t="s">
        <v>571</v>
      </c>
      <c r="B49" s="584" t="str">
        <f>LEFT(A49,4)</f>
        <v>2018</v>
      </c>
      <c r="C49" s="506" t="str">
        <f t="shared" si="0"/>
        <v>Q1</v>
      </c>
      <c r="D49" s="507">
        <v>43101</v>
      </c>
      <c r="E49" s="29">
        <v>79.143855556000005</v>
      </c>
      <c r="F49" s="29">
        <v>9.0944984666999993</v>
      </c>
      <c r="G49" s="29">
        <v>7.2831056111000006E-2</v>
      </c>
      <c r="H49" s="29">
        <v>97.149761655999995</v>
      </c>
      <c r="I49" s="29">
        <v>9.6587011999999994</v>
      </c>
      <c r="J49" s="508">
        <f t="shared" si="1"/>
        <v>-0.56420273330000015</v>
      </c>
      <c r="K49" s="29">
        <v>18.290777777999999</v>
      </c>
      <c r="L49" s="508">
        <f t="shared" si="2"/>
        <v>-18.290777777999999</v>
      </c>
      <c r="M49" s="508">
        <f t="shared" si="3"/>
        <v>0</v>
      </c>
      <c r="N49" s="508"/>
    </row>
    <row r="50" spans="1:14" x14ac:dyDescent="0.2">
      <c r="A50" s="74" t="s">
        <v>572</v>
      </c>
      <c r="B50" s="584"/>
      <c r="C50" s="506" t="str">
        <f t="shared" si="0"/>
        <v>Q2</v>
      </c>
      <c r="D50" s="507">
        <v>43191</v>
      </c>
      <c r="E50" s="29">
        <v>81.213769231000001</v>
      </c>
      <c r="F50" s="29">
        <v>7.7231951978</v>
      </c>
      <c r="G50" s="29">
        <v>-0.66652240736000001</v>
      </c>
      <c r="H50" s="29">
        <v>70.661165087000001</v>
      </c>
      <c r="I50" s="29">
        <v>8.9434747363000007</v>
      </c>
      <c r="J50" s="508">
        <f t="shared" si="1"/>
        <v>-1.2202795385000007</v>
      </c>
      <c r="K50" s="29">
        <v>-8.8314945055000003</v>
      </c>
      <c r="L50" s="508">
        <f t="shared" si="2"/>
        <v>0</v>
      </c>
      <c r="M50" s="508">
        <f t="shared" si="3"/>
        <v>8.8314945055000003</v>
      </c>
      <c r="N50" s="508"/>
    </row>
    <row r="51" spans="1:14" x14ac:dyDescent="0.2">
      <c r="A51" s="74" t="s">
        <v>573</v>
      </c>
      <c r="B51" s="584"/>
      <c r="C51" s="506" t="str">
        <f t="shared" si="0"/>
        <v>Q3</v>
      </c>
      <c r="D51" s="507">
        <v>43282</v>
      </c>
      <c r="E51" s="29">
        <v>84.356030109000002</v>
      </c>
      <c r="F51" s="29">
        <v>7.5471902608999999</v>
      </c>
      <c r="G51" s="29">
        <v>-1.5120226449</v>
      </c>
      <c r="H51" s="29">
        <v>72.485647885999995</v>
      </c>
      <c r="I51" s="29">
        <v>10.080769402</v>
      </c>
      <c r="J51" s="508">
        <f t="shared" si="1"/>
        <v>-2.5335791410999997</v>
      </c>
      <c r="K51" s="29">
        <v>-8.0138090062000007</v>
      </c>
      <c r="L51" s="508">
        <f t="shared" si="2"/>
        <v>0</v>
      </c>
      <c r="M51" s="508">
        <f t="shared" si="3"/>
        <v>8.0138090062000007</v>
      </c>
      <c r="N51" s="508"/>
    </row>
    <row r="52" spans="1:14" x14ac:dyDescent="0.2">
      <c r="A52" s="74" t="s">
        <v>574</v>
      </c>
      <c r="B52" s="584"/>
      <c r="C52" s="506" t="str">
        <f t="shared" si="0"/>
        <v>Q4</v>
      </c>
      <c r="D52" s="507">
        <v>43374</v>
      </c>
      <c r="E52" s="29">
        <v>85.863108478000001</v>
      </c>
      <c r="F52" s="29">
        <v>7.5830606087000003</v>
      </c>
      <c r="G52" s="29">
        <v>-1.1094341054000001</v>
      </c>
      <c r="H52" s="29">
        <v>82.272120000000001</v>
      </c>
      <c r="I52" s="29">
        <v>11.705226739</v>
      </c>
      <c r="J52" s="508">
        <f t="shared" si="1"/>
        <v>-4.1221661303000001</v>
      </c>
      <c r="K52" s="29">
        <v>1.4398798370000001</v>
      </c>
      <c r="L52" s="508">
        <f t="shared" si="2"/>
        <v>-1.4398798370000001</v>
      </c>
      <c r="M52" s="508">
        <f t="shared" si="3"/>
        <v>0</v>
      </c>
      <c r="N52" s="508"/>
    </row>
    <row r="53" spans="1:14" x14ac:dyDescent="0.2">
      <c r="A53" s="74" t="s">
        <v>575</v>
      </c>
      <c r="B53" s="584" t="str">
        <f>LEFT(A53,4)</f>
        <v>2019</v>
      </c>
      <c r="C53" s="506" t="str">
        <f t="shared" si="0"/>
        <v>Q1</v>
      </c>
      <c r="D53" s="507">
        <v>43466</v>
      </c>
      <c r="E53" s="29">
        <v>86.826559000000003</v>
      </c>
      <c r="F53" s="29">
        <v>7.7032525443999997</v>
      </c>
      <c r="G53" s="29">
        <v>1.3026298889000001E-2</v>
      </c>
      <c r="H53" s="29">
        <v>96.821207778000002</v>
      </c>
      <c r="I53" s="29">
        <v>13.772710667</v>
      </c>
      <c r="J53" s="508">
        <f t="shared" si="1"/>
        <v>-6.0694581226000004</v>
      </c>
      <c r="K53" s="29">
        <v>15.848095455999999</v>
      </c>
      <c r="L53" s="508">
        <f t="shared" si="2"/>
        <v>-15.848095455999999</v>
      </c>
      <c r="M53" s="508">
        <f t="shared" si="3"/>
        <v>0</v>
      </c>
      <c r="N53" s="508"/>
    </row>
    <row r="54" spans="1:14" x14ac:dyDescent="0.2">
      <c r="A54" s="74" t="s">
        <v>576</v>
      </c>
      <c r="B54" s="584"/>
      <c r="C54" s="506" t="str">
        <f t="shared" si="0"/>
        <v>Q2</v>
      </c>
      <c r="D54" s="507">
        <v>43556</v>
      </c>
      <c r="E54" s="29">
        <v>87.357240110000006</v>
      </c>
      <c r="F54" s="29">
        <v>6.0015723297000001</v>
      </c>
      <c r="G54" s="29">
        <v>7.6045054945000001E-5</v>
      </c>
      <c r="H54" s="29">
        <v>70.062084944999995</v>
      </c>
      <c r="I54" s="29">
        <v>13.092846813</v>
      </c>
      <c r="J54" s="508">
        <f t="shared" si="1"/>
        <v>-7.0912744832999994</v>
      </c>
      <c r="K54" s="29">
        <v>-10.408185824</v>
      </c>
      <c r="L54" s="508">
        <f t="shared" si="2"/>
        <v>0</v>
      </c>
      <c r="M54" s="508">
        <f t="shared" si="3"/>
        <v>10.408185824</v>
      </c>
      <c r="N54" s="508"/>
    </row>
    <row r="55" spans="1:14" x14ac:dyDescent="0.2">
      <c r="A55" s="74" t="s">
        <v>577</v>
      </c>
      <c r="B55" s="584"/>
      <c r="C55" s="506" t="str">
        <f t="shared" si="0"/>
        <v>Q3</v>
      </c>
      <c r="D55" s="507">
        <v>43647</v>
      </c>
      <c r="E55" s="29">
        <v>87.914815434999994</v>
      </c>
      <c r="F55" s="29">
        <v>5.6195133042999998</v>
      </c>
      <c r="G55" s="29">
        <v>-0.56943459673999997</v>
      </c>
      <c r="H55" s="29">
        <v>71.473886413000002</v>
      </c>
      <c r="I55" s="29">
        <v>13.988272825999999</v>
      </c>
      <c r="J55" s="508">
        <f t="shared" si="1"/>
        <v>-8.3687595216999995</v>
      </c>
      <c r="K55" s="29">
        <v>-7.7082676086999999</v>
      </c>
      <c r="L55" s="508">
        <f t="shared" si="2"/>
        <v>0</v>
      </c>
      <c r="M55" s="508">
        <f t="shared" si="3"/>
        <v>7.7082676086999999</v>
      </c>
      <c r="N55" s="508"/>
    </row>
    <row r="56" spans="1:14" x14ac:dyDescent="0.2">
      <c r="A56" s="75" t="s">
        <v>578</v>
      </c>
      <c r="B56" s="584"/>
      <c r="C56" s="504" t="str">
        <f t="shared" si="0"/>
        <v>Q4</v>
      </c>
      <c r="D56" s="509">
        <v>43739</v>
      </c>
      <c r="E56" s="67">
        <v>88.798739022000007</v>
      </c>
      <c r="F56" s="67">
        <v>6.3594968261</v>
      </c>
      <c r="G56" s="67">
        <v>-0.34473623696</v>
      </c>
      <c r="H56" s="67">
        <v>83.552883477999998</v>
      </c>
      <c r="I56" s="67">
        <v>15.371955978000001</v>
      </c>
      <c r="J56" s="510">
        <f t="shared" si="1"/>
        <v>-9.0124591518999999</v>
      </c>
      <c r="K56" s="67">
        <v>3.9037446086999998</v>
      </c>
      <c r="L56" s="510">
        <f t="shared" si="2"/>
        <v>-3.9037446086999998</v>
      </c>
      <c r="M56" s="510">
        <f t="shared" si="3"/>
        <v>0</v>
      </c>
      <c r="N56" s="510"/>
    </row>
    <row r="57" spans="1:14" x14ac:dyDescent="0.2">
      <c r="A57" s="121"/>
      <c r="B57" s="121"/>
      <c r="C57" s="30"/>
      <c r="D57" s="30"/>
      <c r="E57" s="121"/>
      <c r="F57" s="29"/>
      <c r="G57" s="121"/>
      <c r="H57" s="30"/>
      <c r="I57" s="121"/>
      <c r="J57" s="121"/>
      <c r="K57" s="121"/>
      <c r="L57" s="121"/>
      <c r="M57" s="121"/>
      <c r="N57" s="121"/>
    </row>
    <row r="58" spans="1:14" x14ac:dyDescent="0.2">
      <c r="A58" s="30"/>
      <c r="B58" s="379" t="s">
        <v>549</v>
      </c>
      <c r="C58" s="30"/>
      <c r="D58" s="121"/>
      <c r="E58" s="30"/>
      <c r="F58" s="121"/>
      <c r="G58" s="30"/>
      <c r="H58" s="121"/>
      <c r="I58" s="121"/>
      <c r="J58" s="121"/>
      <c r="K58" s="121"/>
      <c r="L58" s="121"/>
      <c r="M58" s="121"/>
      <c r="N58" s="121"/>
    </row>
    <row r="59" spans="1:14" x14ac:dyDescent="0.2">
      <c r="A59" s="75"/>
      <c r="B59" s="75" t="s">
        <v>0</v>
      </c>
      <c r="C59" s="30"/>
      <c r="D59" s="121"/>
      <c r="E59" s="30"/>
      <c r="F59" s="121"/>
      <c r="G59" s="30"/>
      <c r="H59" s="121"/>
      <c r="I59" s="121"/>
      <c r="J59" s="121"/>
      <c r="K59" s="121"/>
      <c r="L59" s="121"/>
      <c r="M59" s="121"/>
      <c r="N59" s="121"/>
    </row>
    <row r="60" spans="1:14" x14ac:dyDescent="0.2">
      <c r="A60" s="30">
        <v>23.5</v>
      </c>
      <c r="B60" s="511">
        <v>-25</v>
      </c>
      <c r="C60" s="30"/>
      <c r="D60" s="121"/>
      <c r="E60" s="30"/>
      <c r="F60" s="121"/>
      <c r="G60" s="30"/>
      <c r="H60" s="121"/>
      <c r="I60" s="121"/>
      <c r="J60" s="121"/>
      <c r="K60" s="121"/>
      <c r="L60" s="121"/>
      <c r="M60" s="121"/>
      <c r="N60" s="121"/>
    </row>
    <row r="61" spans="1:14" x14ac:dyDescent="0.2">
      <c r="A61" s="30">
        <v>23.5</v>
      </c>
      <c r="B61" s="511">
        <v>125</v>
      </c>
      <c r="C61" s="30"/>
      <c r="D61" s="121"/>
      <c r="E61" s="30"/>
      <c r="F61" s="121"/>
      <c r="G61" s="30"/>
      <c r="H61" s="121"/>
      <c r="I61" s="121"/>
      <c r="J61" s="121"/>
      <c r="K61" s="121"/>
      <c r="L61" s="121"/>
      <c r="M61" s="121"/>
      <c r="N61" s="121"/>
    </row>
    <row r="62" spans="1:14" x14ac:dyDescent="0.2">
      <c r="A62" s="121"/>
      <c r="B62" s="504" t="s">
        <v>0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</row>
    <row r="63" spans="1:14" x14ac:dyDescent="0.2">
      <c r="A63" s="30">
        <v>23.5</v>
      </c>
      <c r="B63" s="512">
        <v>-50</v>
      </c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</row>
    <row r="64" spans="1:14" x14ac:dyDescent="0.2">
      <c r="A64" s="30">
        <v>23.5</v>
      </c>
      <c r="B64" s="512">
        <v>50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6.7109375" style="173" customWidth="1"/>
    <col min="18" max="18" width="14.28515625" style="173" customWidth="1"/>
    <col min="19" max="24" width="9.140625" style="173"/>
    <col min="25" max="25" width="27" style="173" customWidth="1"/>
    <col min="26" max="16384" width="9.140625" style="17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18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8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</row>
    <row r="6" spans="1:18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522" t="s">
        <v>363</v>
      </c>
      <c r="R6" s="523" t="s">
        <v>355</v>
      </c>
    </row>
    <row r="7" spans="1:18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524" t="s">
        <v>361</v>
      </c>
      <c r="R7" s="525" t="s">
        <v>353</v>
      </c>
    </row>
    <row r="8" spans="1:18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524" t="s">
        <v>364</v>
      </c>
      <c r="R8" s="525" t="s">
        <v>356</v>
      </c>
    </row>
    <row r="9" spans="1:18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526" t="s">
        <v>362</v>
      </c>
      <c r="R9" s="527" t="s">
        <v>354</v>
      </c>
    </row>
    <row r="10" spans="1:18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Q10" s="195"/>
    </row>
    <row r="11" spans="1:18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</row>
    <row r="12" spans="1:18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</row>
    <row r="13" spans="1:18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</row>
    <row r="14" spans="1:18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</row>
    <row r="15" spans="1:18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</row>
    <row r="16" spans="1:18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</row>
    <row r="17" spans="1:18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</row>
    <row r="18" spans="1:18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</row>
    <row r="19" spans="1:18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</row>
    <row r="20" spans="1:18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</row>
    <row r="21" spans="1:18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</row>
    <row r="23" spans="1:18" x14ac:dyDescent="0.25">
      <c r="N23" s="193"/>
    </row>
    <row r="24" spans="1:18" x14ac:dyDescent="0.25">
      <c r="N24" s="174"/>
      <c r="O24" s="174"/>
      <c r="P24" s="174"/>
      <c r="Q24" s="174"/>
    </row>
    <row r="25" spans="1:18" x14ac:dyDescent="0.25">
      <c r="B25" s="516" t="s">
        <v>12</v>
      </c>
      <c r="C25" s="516">
        <v>2015</v>
      </c>
      <c r="D25" s="516">
        <v>2016</v>
      </c>
      <c r="E25" s="516">
        <v>2017</v>
      </c>
      <c r="F25" s="516">
        <v>2018</v>
      </c>
      <c r="G25" s="516">
        <v>2019</v>
      </c>
    </row>
    <row r="26" spans="1:18" x14ac:dyDescent="0.25">
      <c r="B26" s="517" t="s">
        <v>363</v>
      </c>
      <c r="C26" s="518">
        <v>7.1953191151000002</v>
      </c>
      <c r="D26" s="518">
        <v>7.9720594179999997</v>
      </c>
      <c r="E26" s="518">
        <v>8.1206433562000004</v>
      </c>
      <c r="F26" s="518">
        <v>7.7908112959000002</v>
      </c>
      <c r="G26" s="518">
        <v>6.1982608711999996</v>
      </c>
      <c r="N26" s="174"/>
      <c r="O26" s="174"/>
      <c r="P26" s="174"/>
      <c r="Q26" s="174"/>
      <c r="R26" s="174"/>
    </row>
    <row r="27" spans="1:18" x14ac:dyDescent="0.25">
      <c r="B27" s="516" t="s">
        <v>361</v>
      </c>
      <c r="C27" s="519">
        <v>0.25071439177999999</v>
      </c>
      <c r="D27" s="519">
        <v>0.24144010929000001</v>
      </c>
      <c r="E27" s="519">
        <v>0.21372901095999999</v>
      </c>
      <c r="F27" s="519">
        <v>0.19022094629</v>
      </c>
      <c r="G27" s="519">
        <v>0.21682072297999999</v>
      </c>
      <c r="N27" s="174"/>
      <c r="O27" s="174"/>
      <c r="P27" s="174"/>
      <c r="Q27" s="174"/>
      <c r="R27" s="174"/>
    </row>
    <row r="28" spans="1:18" x14ac:dyDescent="0.25">
      <c r="B28" s="516" t="s">
        <v>364</v>
      </c>
      <c r="C28" s="519">
        <v>-4.8085807096000002</v>
      </c>
      <c r="D28" s="519">
        <v>-5.8705115519</v>
      </c>
      <c r="E28" s="519">
        <v>-6.7405887699000004</v>
      </c>
      <c r="F28" s="519">
        <v>-7.1487978985999998</v>
      </c>
      <c r="G28" s="519">
        <v>-8.8115466437999999</v>
      </c>
      <c r="N28" s="174"/>
      <c r="O28" s="174"/>
      <c r="P28" s="174"/>
      <c r="Q28" s="174"/>
      <c r="R28" s="174"/>
    </row>
    <row r="29" spans="1:18" x14ac:dyDescent="0.25">
      <c r="B29" s="516" t="s">
        <v>362</v>
      </c>
      <c r="C29" s="519">
        <v>-7.7754871232999997E-2</v>
      </c>
      <c r="D29" s="519">
        <v>-0.51049440164000004</v>
      </c>
      <c r="E29" s="519">
        <v>-1.9384710110000001</v>
      </c>
      <c r="F29" s="519">
        <v>-2.9538073498999999</v>
      </c>
      <c r="G29" s="519">
        <v>-5.2490949315000002</v>
      </c>
      <c r="N29" s="174"/>
      <c r="O29" s="174"/>
      <c r="P29" s="174"/>
      <c r="Q29" s="174"/>
      <c r="R29" s="174"/>
    </row>
    <row r="30" spans="1:18" x14ac:dyDescent="0.25">
      <c r="B30" s="520" t="s">
        <v>375</v>
      </c>
      <c r="C30" s="521">
        <f>+SUM(C26:C29)</f>
        <v>2.5596979260469999</v>
      </c>
      <c r="D30" s="521">
        <f t="shared" ref="D30:G30" si="0">+SUM(D26:D29)</f>
        <v>1.832493573749999</v>
      </c>
      <c r="E30" s="521">
        <f t="shared" si="0"/>
        <v>-0.34468741374000023</v>
      </c>
      <c r="F30" s="521">
        <f t="shared" si="0"/>
        <v>-2.1215730063099993</v>
      </c>
      <c r="G30" s="521">
        <f t="shared" si="0"/>
        <v>-7.6455599811200008</v>
      </c>
      <c r="N30" s="174"/>
      <c r="O30" s="174"/>
      <c r="P30" s="174"/>
      <c r="Q30" s="174"/>
      <c r="R30" s="174"/>
    </row>
    <row r="32" spans="1:18" x14ac:dyDescent="0.25">
      <c r="B32" s="379" t="s">
        <v>549</v>
      </c>
      <c r="C32" s="516"/>
    </row>
    <row r="33" spans="2:3" x14ac:dyDescent="0.25">
      <c r="B33" s="516"/>
      <c r="C33" s="516"/>
    </row>
    <row r="34" spans="2:3" x14ac:dyDescent="0.25">
      <c r="B34" s="516"/>
      <c r="C34" s="516"/>
    </row>
    <row r="35" spans="2:3" x14ac:dyDescent="0.25">
      <c r="B35" s="516"/>
      <c r="C35" s="516"/>
    </row>
    <row r="36" spans="2:3" x14ac:dyDescent="0.25">
      <c r="B36" s="516"/>
      <c r="C36" s="516"/>
    </row>
    <row r="37" spans="2:3" x14ac:dyDescent="0.25">
      <c r="B37" s="516"/>
      <c r="C37" s="516"/>
    </row>
    <row r="38" spans="2:3" x14ac:dyDescent="0.25">
      <c r="B38" s="516"/>
      <c r="C38" s="516"/>
    </row>
    <row r="39" spans="2:3" x14ac:dyDescent="0.25">
      <c r="B39" s="516"/>
      <c r="C39" s="516"/>
    </row>
    <row r="40" spans="2:3" x14ac:dyDescent="0.25">
      <c r="B40" s="516"/>
      <c r="C40" s="516"/>
    </row>
    <row r="41" spans="2:3" x14ac:dyDescent="0.25">
      <c r="B41" s="516"/>
      <c r="C41" s="516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9"/>
    </row>
    <row r="2" spans="1:18" ht="15.75" x14ac:dyDescent="0.25">
      <c r="A2" s="44" t="s">
        <v>547</v>
      </c>
      <c r="B2" s="328"/>
    </row>
    <row r="3" spans="1:18" x14ac:dyDescent="0.2">
      <c r="A3" s="22" t="s">
        <v>16</v>
      </c>
      <c r="B3" s="22"/>
    </row>
    <row r="4" spans="1:18" x14ac:dyDescent="0.2">
      <c r="A4" s="409"/>
      <c r="B4" s="325"/>
      <c r="C4" s="325"/>
      <c r="D4" s="325"/>
      <c r="E4" s="325"/>
      <c r="F4" s="325"/>
      <c r="G4" s="325"/>
      <c r="H4" s="325"/>
      <c r="I4" s="325"/>
      <c r="J4" s="325"/>
      <c r="K4" s="325"/>
    </row>
    <row r="5" spans="1:18" x14ac:dyDescent="0.2">
      <c r="A5" s="409"/>
      <c r="B5" s="325"/>
      <c r="C5" s="325"/>
      <c r="D5" s="325"/>
      <c r="E5" s="325"/>
      <c r="F5" s="325"/>
      <c r="G5" s="325"/>
      <c r="H5" s="325"/>
      <c r="I5" s="325"/>
      <c r="J5" s="325"/>
      <c r="K5" s="325"/>
      <c r="Q5" s="182" t="s">
        <v>369</v>
      </c>
      <c r="R5" s="183"/>
    </row>
    <row r="6" spans="1:18" x14ac:dyDescent="0.2">
      <c r="A6" s="409"/>
      <c r="B6" s="325"/>
      <c r="C6" s="325"/>
      <c r="D6" s="325"/>
      <c r="E6" s="325"/>
      <c r="F6" s="325"/>
      <c r="G6" s="325"/>
      <c r="H6" s="325"/>
      <c r="I6" s="325"/>
      <c r="J6" s="325"/>
      <c r="K6" s="325"/>
      <c r="Q6" s="332" t="s">
        <v>211</v>
      </c>
      <c r="R6" s="249" t="s">
        <v>360</v>
      </c>
    </row>
    <row r="7" spans="1:18" x14ac:dyDescent="0.2">
      <c r="A7" s="409"/>
      <c r="B7" s="325"/>
      <c r="C7" s="325"/>
      <c r="D7" s="325"/>
      <c r="E7" s="325"/>
      <c r="F7" s="325"/>
      <c r="G7" s="325"/>
      <c r="H7" s="325"/>
      <c r="I7" s="325"/>
      <c r="J7" s="325"/>
      <c r="K7" s="325"/>
    </row>
    <row r="8" spans="1:18" x14ac:dyDescent="0.2">
      <c r="A8" s="409"/>
      <c r="B8" s="325"/>
      <c r="C8" s="325"/>
      <c r="D8" s="325"/>
      <c r="E8" s="325"/>
      <c r="F8" s="325"/>
      <c r="G8" s="325"/>
      <c r="H8" s="325"/>
      <c r="I8" s="325"/>
      <c r="J8" s="325"/>
      <c r="K8" s="325"/>
    </row>
    <row r="9" spans="1:18" x14ac:dyDescent="0.2">
      <c r="A9" s="409"/>
      <c r="B9" s="325"/>
      <c r="C9" s="325"/>
      <c r="D9" s="325"/>
      <c r="E9" s="325"/>
      <c r="F9" s="325"/>
      <c r="G9" s="325"/>
      <c r="H9" s="325"/>
      <c r="I9" s="325"/>
      <c r="J9" s="325"/>
      <c r="K9" s="325"/>
    </row>
    <row r="10" spans="1:18" x14ac:dyDescent="0.2">
      <c r="A10" s="409"/>
      <c r="B10" s="325"/>
      <c r="C10" s="325"/>
      <c r="D10" s="325"/>
      <c r="E10" s="325"/>
      <c r="F10" s="325"/>
      <c r="G10" s="325"/>
      <c r="H10" s="325"/>
      <c r="I10" s="325"/>
      <c r="J10" s="325"/>
      <c r="K10" s="325"/>
    </row>
    <row r="11" spans="1:18" x14ac:dyDescent="0.2">
      <c r="A11" s="409"/>
      <c r="B11" s="325"/>
      <c r="C11" s="325"/>
      <c r="D11" s="325"/>
      <c r="E11" s="325"/>
      <c r="F11" s="325"/>
      <c r="G11" s="325"/>
      <c r="H11" s="325"/>
      <c r="I11" s="325"/>
      <c r="J11" s="325"/>
      <c r="K11" s="325"/>
    </row>
    <row r="12" spans="1:18" x14ac:dyDescent="0.2">
      <c r="A12" s="409"/>
      <c r="B12" s="325"/>
      <c r="C12" s="325"/>
      <c r="D12" s="325"/>
      <c r="E12" s="325"/>
      <c r="F12" s="325"/>
      <c r="G12" s="325"/>
      <c r="H12" s="325"/>
      <c r="I12" s="325"/>
      <c r="J12" s="325"/>
      <c r="K12" s="325"/>
    </row>
    <row r="13" spans="1:18" x14ac:dyDescent="0.2">
      <c r="A13" s="409"/>
      <c r="B13" s="325"/>
      <c r="C13" s="325"/>
      <c r="D13" s="325"/>
      <c r="E13" s="325"/>
      <c r="F13" s="325"/>
      <c r="G13" s="325"/>
      <c r="H13" s="325"/>
      <c r="I13" s="325"/>
      <c r="J13" s="325"/>
      <c r="K13" s="325"/>
    </row>
    <row r="14" spans="1:18" x14ac:dyDescent="0.2">
      <c r="A14" s="409"/>
      <c r="B14" s="325"/>
      <c r="C14" s="325"/>
      <c r="D14" s="325"/>
      <c r="E14" s="325"/>
      <c r="F14" s="325"/>
      <c r="G14" s="325"/>
      <c r="H14" s="325"/>
      <c r="I14" s="325"/>
      <c r="J14" s="325"/>
      <c r="K14" s="325"/>
    </row>
    <row r="15" spans="1:18" x14ac:dyDescent="0.2">
      <c r="A15" s="409"/>
      <c r="B15" s="325"/>
      <c r="C15" s="325"/>
      <c r="D15" s="325"/>
      <c r="E15" s="325"/>
      <c r="F15" s="325"/>
      <c r="G15" s="325"/>
      <c r="H15" s="325"/>
      <c r="I15" s="325"/>
      <c r="J15" s="325"/>
      <c r="K15" s="325"/>
    </row>
    <row r="16" spans="1:18" x14ac:dyDescent="0.2">
      <c r="A16" s="409"/>
      <c r="B16" s="325"/>
      <c r="C16" s="325"/>
      <c r="D16" s="325"/>
      <c r="E16" s="325"/>
      <c r="F16" s="325"/>
      <c r="G16" s="325"/>
      <c r="H16" s="325"/>
      <c r="I16" s="325"/>
      <c r="J16" s="325"/>
      <c r="K16" s="325"/>
    </row>
    <row r="17" spans="1:11" x14ac:dyDescent="0.2">
      <c r="A17" s="409"/>
      <c r="B17" s="325"/>
      <c r="C17" s="325"/>
      <c r="D17" s="325"/>
      <c r="E17" s="325"/>
      <c r="F17" s="325"/>
      <c r="G17" s="325"/>
      <c r="H17" s="325"/>
      <c r="I17" s="325"/>
      <c r="J17" s="325"/>
      <c r="K17" s="325"/>
    </row>
    <row r="18" spans="1:11" x14ac:dyDescent="0.2">
      <c r="A18" s="409"/>
      <c r="B18" s="325"/>
      <c r="C18" s="325"/>
      <c r="D18" s="325"/>
      <c r="E18" s="325"/>
      <c r="F18" s="325"/>
      <c r="G18" s="325"/>
      <c r="H18" s="325"/>
      <c r="I18" s="325"/>
      <c r="J18" s="325"/>
      <c r="K18" s="325"/>
    </row>
    <row r="19" spans="1:11" x14ac:dyDescent="0.2">
      <c r="A19" s="409"/>
      <c r="B19" s="325"/>
      <c r="C19" s="325"/>
      <c r="D19" s="325"/>
      <c r="E19" s="325"/>
      <c r="F19" s="325"/>
      <c r="G19" s="325"/>
      <c r="H19" s="325"/>
      <c r="I19" s="325"/>
      <c r="J19" s="325"/>
      <c r="K19" s="325"/>
    </row>
    <row r="20" spans="1:11" x14ac:dyDescent="0.2">
      <c r="A20" s="409"/>
      <c r="B20" s="325"/>
      <c r="C20" s="325"/>
      <c r="D20" s="325"/>
      <c r="E20" s="325"/>
      <c r="F20" s="325"/>
      <c r="G20" s="325"/>
      <c r="H20" s="325"/>
      <c r="I20" s="325"/>
      <c r="J20" s="325"/>
      <c r="K20" s="325"/>
    </row>
    <row r="21" spans="1:11" x14ac:dyDescent="0.2">
      <c r="A21" s="409"/>
      <c r="B21" s="325"/>
      <c r="C21" s="325"/>
      <c r="D21" s="325"/>
      <c r="E21" s="325"/>
      <c r="F21" s="325"/>
      <c r="G21" s="325"/>
      <c r="H21" s="325"/>
      <c r="I21" s="325"/>
      <c r="J21" s="325"/>
      <c r="K21" s="325"/>
    </row>
    <row r="22" spans="1:11" x14ac:dyDescent="0.2">
      <c r="A22" s="409"/>
      <c r="B22" s="325"/>
      <c r="C22" s="325"/>
      <c r="D22" s="325"/>
      <c r="E22" s="325"/>
      <c r="F22" s="325"/>
      <c r="G22" s="325"/>
      <c r="H22" s="325"/>
      <c r="I22" s="325"/>
      <c r="J22" s="325"/>
      <c r="K22" s="325"/>
    </row>
    <row r="23" spans="1:11" x14ac:dyDescent="0.2">
      <c r="A23" s="409"/>
      <c r="B23" s="325"/>
      <c r="C23" s="325"/>
      <c r="D23" s="325"/>
      <c r="E23" s="325"/>
      <c r="F23" s="325"/>
      <c r="G23" s="325"/>
      <c r="H23" s="325"/>
      <c r="I23" s="325"/>
      <c r="J23" s="325"/>
      <c r="K23" s="325"/>
    </row>
    <row r="24" spans="1:11" x14ac:dyDescent="0.2">
      <c r="A24" s="409"/>
      <c r="B24" s="325"/>
      <c r="C24" s="325"/>
      <c r="D24" s="325"/>
      <c r="E24" s="325"/>
      <c r="F24" s="325"/>
      <c r="G24" s="325"/>
      <c r="H24" s="325"/>
      <c r="I24" s="325"/>
      <c r="J24" s="325"/>
      <c r="K24" s="325"/>
    </row>
    <row r="25" spans="1:11" x14ac:dyDescent="0.2">
      <c r="A25" s="409"/>
      <c r="B25" s="325"/>
      <c r="C25" s="325"/>
      <c r="D25" s="325"/>
      <c r="E25" s="325"/>
      <c r="F25" s="325"/>
      <c r="G25" s="325"/>
      <c r="H25" s="325"/>
      <c r="I25" s="325"/>
      <c r="J25" s="325"/>
      <c r="K25" s="325"/>
    </row>
    <row r="26" spans="1:11" ht="25.15" customHeight="1" x14ac:dyDescent="0.2">
      <c r="A26" s="528"/>
      <c r="B26" s="586" t="s">
        <v>524</v>
      </c>
      <c r="C26" s="586"/>
      <c r="D26" s="586"/>
      <c r="E26" s="586"/>
      <c r="F26" s="586"/>
      <c r="G26" s="586"/>
    </row>
    <row r="27" spans="1:11" x14ac:dyDescent="0.2">
      <c r="A27" s="528"/>
      <c r="B27" s="529" t="s">
        <v>45</v>
      </c>
      <c r="C27" s="587" t="s">
        <v>580</v>
      </c>
      <c r="D27" s="587"/>
      <c r="E27" s="587"/>
      <c r="F27" s="587"/>
      <c r="G27" s="587"/>
    </row>
    <row r="28" spans="1:11" ht="12.75" customHeight="1" x14ac:dyDescent="0.2">
      <c r="A28" s="109"/>
      <c r="B28" s="433" t="s">
        <v>39</v>
      </c>
      <c r="C28" s="433" t="s">
        <v>8</v>
      </c>
      <c r="D28" s="433" t="s">
        <v>9</v>
      </c>
      <c r="E28" s="76" t="s">
        <v>13</v>
      </c>
      <c r="F28" s="76" t="s">
        <v>11</v>
      </c>
      <c r="G28" s="530" t="s">
        <v>46</v>
      </c>
      <c r="H28" t="s">
        <v>47</v>
      </c>
    </row>
    <row r="29" spans="1:11" x14ac:dyDescent="0.2">
      <c r="A29" s="531">
        <v>41275</v>
      </c>
      <c r="B29" s="532">
        <v>2699.2260000000001</v>
      </c>
      <c r="C29" s="532">
        <f>MIN($B$29,$B$41,$B$53,$B$65,$B$77)</f>
        <v>1924.922</v>
      </c>
      <c r="D29" s="532">
        <f>MAX($B$29,$B$41,$B$53,$B$65,$B$77)</f>
        <v>2938.0889999999999</v>
      </c>
      <c r="E29" s="532">
        <f t="shared" ref="E29:E92" si="0">D29-C29</f>
        <v>1013.1669999999999</v>
      </c>
      <c r="F29" s="532">
        <f>AVERAGE($B$29,$B$41,$B$53,$B$65,$B$77)</f>
        <v>2518.3031999999998</v>
      </c>
      <c r="G29" s="31">
        <f t="shared" ref="G29:G92" si="1">B29/F29-1</f>
        <v>7.184313628319261E-2</v>
      </c>
    </row>
    <row r="30" spans="1:11" x14ac:dyDescent="0.2">
      <c r="A30" s="531">
        <v>41306</v>
      </c>
      <c r="B30" s="532">
        <v>2099.3539999999998</v>
      </c>
      <c r="C30" s="532">
        <f>MIN($B$30,$B$42,$B$54,$B$66,$B$78)</f>
        <v>1199.9870000000001</v>
      </c>
      <c r="D30" s="532">
        <f>MAX($B$30,$B$42,$B$54,$B$66,$B$78)</f>
        <v>2534.2919999999999</v>
      </c>
      <c r="E30" s="532">
        <f t="shared" si="0"/>
        <v>1334.3049999999998</v>
      </c>
      <c r="F30" s="532">
        <f>AVERAGE($B$30,$B$42,$B$54,$B$66,$B$78)</f>
        <v>1967.3024</v>
      </c>
      <c r="G30" s="31">
        <f t="shared" si="1"/>
        <v>6.7123183502444617E-2</v>
      </c>
    </row>
    <row r="31" spans="1:11" x14ac:dyDescent="0.2">
      <c r="A31" s="531">
        <v>41334</v>
      </c>
      <c r="B31" s="532">
        <v>1719.8440000000001</v>
      </c>
      <c r="C31" s="532">
        <f>MIN($B$31,$B$43,$B$55,$B$67,$B$79)</f>
        <v>857.31</v>
      </c>
      <c r="D31" s="532">
        <f>MAX($B$31,$B$43,$B$55,$B$67,$B$79)</f>
        <v>2486.3220000000001</v>
      </c>
      <c r="E31" s="532">
        <f t="shared" si="0"/>
        <v>1629.0120000000002</v>
      </c>
      <c r="F31" s="532">
        <f>AVERAGE($B$31,$B$43,$B$55,$B$67,$B$79)</f>
        <v>1719.4911999999999</v>
      </c>
      <c r="G31" s="31">
        <f t="shared" si="1"/>
        <v>2.0517697328137352E-4</v>
      </c>
    </row>
    <row r="32" spans="1:11" x14ac:dyDescent="0.2">
      <c r="A32" s="531">
        <v>41365</v>
      </c>
      <c r="B32" s="532">
        <v>1855.1869999999999</v>
      </c>
      <c r="C32" s="532">
        <f>MIN($B$32,$B$44,$B$56,$B$68,$B$80)</f>
        <v>1066.3800000000001</v>
      </c>
      <c r="D32" s="532">
        <f>MAX($B$32,$B$44,$B$56,$B$68,$B$80)</f>
        <v>2645.56</v>
      </c>
      <c r="E32" s="532">
        <f t="shared" si="0"/>
        <v>1579.1799999999998</v>
      </c>
      <c r="F32" s="532">
        <f>AVERAGE($B$32,$B$44,$B$56,$B$68,$B$80)</f>
        <v>1930.2926</v>
      </c>
      <c r="G32" s="31">
        <f t="shared" si="1"/>
        <v>-3.8908919818684495E-2</v>
      </c>
    </row>
    <row r="33" spans="1:7" x14ac:dyDescent="0.2">
      <c r="A33" s="531">
        <v>41395</v>
      </c>
      <c r="B33" s="532">
        <v>2269.5630000000001</v>
      </c>
      <c r="C33" s="532">
        <f>MIN($B$33,$B$45,$B$57,$B$69,$B$81)</f>
        <v>1547.944</v>
      </c>
      <c r="D33" s="532">
        <f>MAX($B$33,$B$45,$B$57,$B$69,$B$81)</f>
        <v>2966.2649999999999</v>
      </c>
      <c r="E33" s="532">
        <f t="shared" si="0"/>
        <v>1418.3209999999999</v>
      </c>
      <c r="F33" s="532">
        <f>AVERAGE($B$33,$B$45,$B$57,$B$69,$B$81)</f>
        <v>2339.5034000000001</v>
      </c>
      <c r="G33" s="31">
        <f t="shared" si="1"/>
        <v>-2.989540429819415E-2</v>
      </c>
    </row>
    <row r="34" spans="1:7" x14ac:dyDescent="0.2">
      <c r="A34" s="531">
        <v>41426</v>
      </c>
      <c r="B34" s="532">
        <v>2642.6480000000001</v>
      </c>
      <c r="C34" s="532">
        <f>MIN($B$34,$B$46,$B$58,$B$70,$B$82)</f>
        <v>2005.4749999999999</v>
      </c>
      <c r="D34" s="532">
        <f>MAX($B$34,$B$46,$B$58,$B$70,$B$82)</f>
        <v>3186.0320000000002</v>
      </c>
      <c r="E34" s="532">
        <f t="shared" si="0"/>
        <v>1180.5570000000002</v>
      </c>
      <c r="F34" s="532">
        <f>AVERAGE($B$34,$B$46,$B$58,$B$70,$B$82)</f>
        <v>2677.4991999999997</v>
      </c>
      <c r="G34" s="31">
        <f t="shared" si="1"/>
        <v>-1.3016325084242664E-2</v>
      </c>
    </row>
    <row r="35" spans="1:7" x14ac:dyDescent="0.2">
      <c r="A35" s="531">
        <v>41456</v>
      </c>
      <c r="B35" s="532">
        <v>2936.86</v>
      </c>
      <c r="C35" s="532">
        <f>MIN($B$35,$B$47,$B$59,$B$71,$B$83)</f>
        <v>2399.9740000000002</v>
      </c>
      <c r="D35" s="532">
        <f>MAX($B$35,$B$47,$B$59,$B$71,$B$83)</f>
        <v>3318.1390000000001</v>
      </c>
      <c r="E35" s="532">
        <f t="shared" si="0"/>
        <v>918.16499999999996</v>
      </c>
      <c r="F35" s="532">
        <f>AVERAGE($B$35,$B$47,$B$59,$B$71,$B$83)</f>
        <v>2926.71</v>
      </c>
      <c r="G35" s="31">
        <f t="shared" si="1"/>
        <v>3.4680579900296937E-3</v>
      </c>
    </row>
    <row r="36" spans="1:7" x14ac:dyDescent="0.2">
      <c r="A36" s="531">
        <v>41487</v>
      </c>
      <c r="B36" s="532">
        <v>3212.0059999999999</v>
      </c>
      <c r="C36" s="532">
        <f>MIN($B$36,$B$48,$B$60,$B$72,$B$84)</f>
        <v>2768.3980000000001</v>
      </c>
      <c r="D36" s="532">
        <f>MAX($B$36,$B$48,$B$60,$B$72,$B$84)</f>
        <v>3441.3249999999998</v>
      </c>
      <c r="E36" s="532">
        <f t="shared" si="0"/>
        <v>672.92699999999968</v>
      </c>
      <c r="F36" s="532">
        <f>AVERAGE($B$36,$B$48,$B$60,$B$72,$B$84)</f>
        <v>3182.6512000000002</v>
      </c>
      <c r="G36" s="31">
        <f t="shared" si="1"/>
        <v>9.2233795522422835E-3</v>
      </c>
    </row>
    <row r="37" spans="1:7" x14ac:dyDescent="0.2">
      <c r="A37" s="531">
        <v>41518</v>
      </c>
      <c r="B37" s="532">
        <v>3564.5039999999999</v>
      </c>
      <c r="C37" s="532">
        <f>MIN($B$37,$B$49,$B$61,$B$73,$B$85)</f>
        <v>3187.0160000000001</v>
      </c>
      <c r="D37" s="532">
        <f>MAX($B$37,$B$49,$B$61,$B$73,$B$85)</f>
        <v>3705.1610000000001</v>
      </c>
      <c r="E37" s="532">
        <f t="shared" si="0"/>
        <v>518.14499999999998</v>
      </c>
      <c r="F37" s="532">
        <f>AVERAGE($B$37,$B$49,$B$61,$B$73,$B$85)</f>
        <v>3527.5978000000005</v>
      </c>
      <c r="G37" s="31">
        <f t="shared" si="1"/>
        <v>1.0462133750055003E-2</v>
      </c>
    </row>
    <row r="38" spans="1:7" x14ac:dyDescent="0.2">
      <c r="A38" s="531">
        <v>41548</v>
      </c>
      <c r="B38" s="532">
        <v>3816.9949999999999</v>
      </c>
      <c r="C38" s="532">
        <f>MIN($B$38,$B$50,$B$62,$B$74,$B$86)</f>
        <v>3587.27</v>
      </c>
      <c r="D38" s="532">
        <f>MAX($B$38,$B$50,$B$62,$B$74,$B$86)</f>
        <v>4012.723</v>
      </c>
      <c r="E38" s="532">
        <f t="shared" si="0"/>
        <v>425.45299999999997</v>
      </c>
      <c r="F38" s="532">
        <f>AVERAGE($B$38,$B$50,$B$62,$B$74,$B$86)</f>
        <v>3835.1525999999999</v>
      </c>
      <c r="G38" s="31">
        <f t="shared" si="1"/>
        <v>-4.7345182561966404E-3</v>
      </c>
    </row>
    <row r="39" spans="1:7" x14ac:dyDescent="0.2">
      <c r="A39" s="531">
        <v>41579</v>
      </c>
      <c r="B39" s="532">
        <v>3605.3359999999998</v>
      </c>
      <c r="C39" s="532">
        <f>MIN($B$39,$B$51,$B$63,$B$75,$B$87)</f>
        <v>3426.8679999999999</v>
      </c>
      <c r="D39" s="532">
        <f>MAX($B$39,$B$51,$B$63,$B$75,$B$87)</f>
        <v>3976.5810000000001</v>
      </c>
      <c r="E39" s="532">
        <f t="shared" si="0"/>
        <v>549.71300000000019</v>
      </c>
      <c r="F39" s="532">
        <f>AVERAGE($B$39,$B$51,$B$63,$B$75,$B$87)</f>
        <v>3728.9739999999997</v>
      </c>
      <c r="G39" s="31">
        <f t="shared" si="1"/>
        <v>-3.3156037022516127E-2</v>
      </c>
    </row>
    <row r="40" spans="1:7" x14ac:dyDescent="0.2">
      <c r="A40" s="531">
        <v>41609</v>
      </c>
      <c r="B40" s="532">
        <v>2889.8919999999998</v>
      </c>
      <c r="C40" s="532">
        <f>MIN($B$40,$B$52,$B$64,$B$76,$B$88)</f>
        <v>2889.8919999999998</v>
      </c>
      <c r="D40" s="532">
        <f>MAX($B$40,$B$52,$B$64,$B$76,$B$88)</f>
        <v>3666.6320000000001</v>
      </c>
      <c r="E40" s="532">
        <f t="shared" si="0"/>
        <v>776.74000000000024</v>
      </c>
      <c r="F40" s="532">
        <f>AVERAGE($B$40,$B$52,$B$64,$B$76,$B$88)</f>
        <v>3205.4582</v>
      </c>
      <c r="G40" s="31">
        <f t="shared" si="1"/>
        <v>-9.8446518503969349E-2</v>
      </c>
    </row>
    <row r="41" spans="1:7" x14ac:dyDescent="0.2">
      <c r="A41" s="531">
        <v>41640</v>
      </c>
      <c r="B41" s="532">
        <v>1924.922</v>
      </c>
      <c r="C41" s="532">
        <f>MIN($B$29,$B$41,$B$53,$B$65,$B$77)</f>
        <v>1924.922</v>
      </c>
      <c r="D41" s="532">
        <f>MAX($B$29,$B$41,$B$53,$B$65,$B$77)</f>
        <v>2938.0889999999999</v>
      </c>
      <c r="E41" s="532">
        <f t="shared" si="0"/>
        <v>1013.1669999999999</v>
      </c>
      <c r="F41" s="532">
        <f>AVERAGE($B$29,$B$41,$B$53,$B$65,$B$77)</f>
        <v>2518.3031999999998</v>
      </c>
      <c r="G41" s="31">
        <f t="shared" si="1"/>
        <v>-0.23562738593192423</v>
      </c>
    </row>
    <row r="42" spans="1:7" x14ac:dyDescent="0.2">
      <c r="A42" s="531">
        <v>41671</v>
      </c>
      <c r="B42" s="532">
        <v>1199.9870000000001</v>
      </c>
      <c r="C42" s="532">
        <f>MIN($B$30,$B$42,$B$54,$B$66,$B$78)</f>
        <v>1199.9870000000001</v>
      </c>
      <c r="D42" s="532">
        <f>MAX($B$30,$B$42,$B$54,$B$66,$B$78)</f>
        <v>2534.2919999999999</v>
      </c>
      <c r="E42" s="532">
        <f t="shared" si="0"/>
        <v>1334.3049999999998</v>
      </c>
      <c r="F42" s="532">
        <f>AVERAGE($B$30,$B$42,$B$54,$B$66,$B$78)</f>
        <v>1967.3024</v>
      </c>
      <c r="G42" s="31">
        <f t="shared" si="1"/>
        <v>-0.39003429264357115</v>
      </c>
    </row>
    <row r="43" spans="1:7" x14ac:dyDescent="0.2">
      <c r="A43" s="531">
        <v>41699</v>
      </c>
      <c r="B43" s="532">
        <v>857.31</v>
      </c>
      <c r="C43" s="532">
        <f>MIN($B$31,$B$43,$B$55,$B$67,$B$79)</f>
        <v>857.31</v>
      </c>
      <c r="D43" s="532">
        <f>MAX($B$31,$B$43,$B$55,$B$67,$B$79)</f>
        <v>2486.3220000000001</v>
      </c>
      <c r="E43" s="532">
        <f t="shared" si="0"/>
        <v>1629.0120000000002</v>
      </c>
      <c r="F43" s="532">
        <f>AVERAGE($B$31,$B$43,$B$55,$B$67,$B$79)</f>
        <v>1719.4911999999999</v>
      </c>
      <c r="G43" s="31">
        <f t="shared" si="1"/>
        <v>-0.50141646552189401</v>
      </c>
    </row>
    <row r="44" spans="1:7" x14ac:dyDescent="0.2">
      <c r="A44" s="531">
        <v>41730</v>
      </c>
      <c r="B44" s="532">
        <v>1066.3800000000001</v>
      </c>
      <c r="C44" s="532">
        <f>MIN($B$32,$B$44,$B$56,$B$68,$B$80)</f>
        <v>1066.3800000000001</v>
      </c>
      <c r="D44" s="532">
        <f>MAX($B$32,$B$44,$B$56,$B$68,$B$80)</f>
        <v>2645.56</v>
      </c>
      <c r="E44" s="532">
        <f t="shared" si="0"/>
        <v>1579.1799999999998</v>
      </c>
      <c r="F44" s="532">
        <f>AVERAGE($B$32,$B$44,$B$56,$B$68,$B$80)</f>
        <v>1930.2926</v>
      </c>
      <c r="G44" s="31">
        <f t="shared" si="1"/>
        <v>-0.44755525664865514</v>
      </c>
    </row>
    <row r="45" spans="1:7" x14ac:dyDescent="0.2">
      <c r="A45" s="531">
        <v>41760</v>
      </c>
      <c r="B45" s="532">
        <v>1547.944</v>
      </c>
      <c r="C45" s="532">
        <f>MIN($B$33,$B$45,$B$57,$B$69,$B$81)</f>
        <v>1547.944</v>
      </c>
      <c r="D45" s="532">
        <f>MAX($B$33,$B$45,$B$57,$B$69,$B$81)</f>
        <v>2966.2649999999999</v>
      </c>
      <c r="E45" s="532">
        <f t="shared" si="0"/>
        <v>1418.3209999999999</v>
      </c>
      <c r="F45" s="532">
        <f>AVERAGE($B$33,$B$45,$B$57,$B$69,$B$81)</f>
        <v>2339.5034000000001</v>
      </c>
      <c r="G45" s="31">
        <f t="shared" si="1"/>
        <v>-0.33834505220210409</v>
      </c>
    </row>
    <row r="46" spans="1:7" x14ac:dyDescent="0.2">
      <c r="A46" s="531">
        <v>41791</v>
      </c>
      <c r="B46" s="532">
        <v>2005.4749999999999</v>
      </c>
      <c r="C46" s="532">
        <f>MIN($B$34,$B$46,$B$58,$B$70,$B$82)</f>
        <v>2005.4749999999999</v>
      </c>
      <c r="D46" s="532">
        <f>MAX($B$34,$B$46,$B$58,$B$70,$B$82)</f>
        <v>3186.0320000000002</v>
      </c>
      <c r="E46" s="532">
        <f t="shared" si="0"/>
        <v>1180.5570000000002</v>
      </c>
      <c r="F46" s="532">
        <f>AVERAGE($B$34,$B$46,$B$58,$B$70,$B$82)</f>
        <v>2677.4991999999997</v>
      </c>
      <c r="G46" s="31">
        <f t="shared" si="1"/>
        <v>-0.25098950543103804</v>
      </c>
    </row>
    <row r="47" spans="1:7" x14ac:dyDescent="0.2">
      <c r="A47" s="531">
        <v>41821</v>
      </c>
      <c r="B47" s="532">
        <v>2399.9740000000002</v>
      </c>
      <c r="C47" s="532">
        <f>MIN($B$35,$B$47,$B$59,$B$71,$B$83)</f>
        <v>2399.9740000000002</v>
      </c>
      <c r="D47" s="532">
        <f>MAX($B$35,$B$47,$B$59,$B$71,$B$83)</f>
        <v>3318.1390000000001</v>
      </c>
      <c r="E47" s="532">
        <f t="shared" si="0"/>
        <v>918.16499999999996</v>
      </c>
      <c r="F47" s="532">
        <f>AVERAGE($B$35,$B$47,$B$59,$B$71,$B$83)</f>
        <v>2926.71</v>
      </c>
      <c r="G47" s="31">
        <f t="shared" si="1"/>
        <v>-0.17997546733362713</v>
      </c>
    </row>
    <row r="48" spans="1:7" x14ac:dyDescent="0.2">
      <c r="A48" s="531">
        <v>41852</v>
      </c>
      <c r="B48" s="532">
        <v>2768.3980000000001</v>
      </c>
      <c r="C48" s="532">
        <f>MIN($B$36,$B$48,$B$60,$B$72,$B$84)</f>
        <v>2768.3980000000001</v>
      </c>
      <c r="D48" s="532">
        <f>MAX($B$36,$B$48,$B$60,$B$72,$B$84)</f>
        <v>3441.3249999999998</v>
      </c>
      <c r="E48" s="532">
        <f t="shared" si="0"/>
        <v>672.92699999999968</v>
      </c>
      <c r="F48" s="532">
        <f>AVERAGE($B$36,$B$48,$B$60,$B$72,$B$84)</f>
        <v>3182.6512000000002</v>
      </c>
      <c r="G48" s="31">
        <f t="shared" si="1"/>
        <v>-0.13015978628132419</v>
      </c>
    </row>
    <row r="49" spans="1:7" x14ac:dyDescent="0.2">
      <c r="A49" s="531">
        <v>41883</v>
      </c>
      <c r="B49" s="532">
        <v>3187.0160000000001</v>
      </c>
      <c r="C49" s="532">
        <f>MIN($B$37,$B$49,$B$61,$B$73,$B$85)</f>
        <v>3187.0160000000001</v>
      </c>
      <c r="D49" s="532">
        <f>MAX($B$37,$B$49,$B$61,$B$73,$B$85)</f>
        <v>3705.1610000000001</v>
      </c>
      <c r="E49" s="532">
        <f t="shared" si="0"/>
        <v>518.14499999999998</v>
      </c>
      <c r="F49" s="532">
        <f>AVERAGE($B$37,$B$49,$B$61,$B$73,$B$85)</f>
        <v>3527.5978000000005</v>
      </c>
      <c r="G49" s="31">
        <f t="shared" si="1"/>
        <v>-9.6547798051127121E-2</v>
      </c>
    </row>
    <row r="50" spans="1:7" x14ac:dyDescent="0.2">
      <c r="A50" s="531">
        <v>41913</v>
      </c>
      <c r="B50" s="532">
        <v>3587.27</v>
      </c>
      <c r="C50" s="532">
        <f>MIN($B$38,$B$50,$B$62,$B$74,$B$86)</f>
        <v>3587.27</v>
      </c>
      <c r="D50" s="532">
        <f>MAX($B$38,$B$50,$B$62,$B$74,$B$86)</f>
        <v>4012.723</v>
      </c>
      <c r="E50" s="532">
        <f t="shared" si="0"/>
        <v>425.45299999999997</v>
      </c>
      <c r="F50" s="532">
        <f>AVERAGE($B$38,$B$50,$B$62,$B$74,$B$86)</f>
        <v>3835.1525999999999</v>
      </c>
      <c r="G50" s="31">
        <f t="shared" si="1"/>
        <v>-6.4634351185921535E-2</v>
      </c>
    </row>
    <row r="51" spans="1:7" x14ac:dyDescent="0.2">
      <c r="A51" s="531">
        <v>41944</v>
      </c>
      <c r="B51" s="532">
        <v>3426.8679999999999</v>
      </c>
      <c r="C51" s="532">
        <f>MIN($B$39,$B$51,$B$63,$B$75,$B$87)</f>
        <v>3426.8679999999999</v>
      </c>
      <c r="D51" s="532">
        <f>MAX($B$39,$B$51,$B$63,$B$75,$B$87)</f>
        <v>3976.5810000000001</v>
      </c>
      <c r="E51" s="532">
        <f t="shared" si="0"/>
        <v>549.71300000000019</v>
      </c>
      <c r="F51" s="532">
        <f>AVERAGE($B$39,$B$51,$B$63,$B$75,$B$87)</f>
        <v>3728.9739999999997</v>
      </c>
      <c r="G51" s="31">
        <f t="shared" si="1"/>
        <v>-8.1015850472542783E-2</v>
      </c>
    </row>
    <row r="52" spans="1:7" x14ac:dyDescent="0.2">
      <c r="A52" s="531">
        <v>41974</v>
      </c>
      <c r="B52" s="532">
        <v>3141.2220000000002</v>
      </c>
      <c r="C52" s="532">
        <f>MIN($B$40,$B$52,$B$64,$B$76,$B$88)</f>
        <v>2889.8919999999998</v>
      </c>
      <c r="D52" s="532">
        <f>MAX($B$40,$B$52,$B$64,$B$76,$B$88)</f>
        <v>3666.6320000000001</v>
      </c>
      <c r="E52" s="532">
        <f t="shared" si="0"/>
        <v>776.74000000000024</v>
      </c>
      <c r="F52" s="532">
        <f>AVERAGE($B$40,$B$52,$B$64,$B$76,$B$88)</f>
        <v>3205.4582</v>
      </c>
      <c r="G52" s="31">
        <f t="shared" si="1"/>
        <v>-2.0039631151639981E-2</v>
      </c>
    </row>
    <row r="53" spans="1:7" x14ac:dyDescent="0.2">
      <c r="A53" s="531">
        <v>42005</v>
      </c>
      <c r="B53" s="532">
        <v>2407.1210000000001</v>
      </c>
      <c r="C53" s="532">
        <f>MIN($B$29,$B$41,$B$53,$B$65,$B$77)</f>
        <v>1924.922</v>
      </c>
      <c r="D53" s="532">
        <f>MAX($B$29,$B$41,$B$53,$B$65,$B$77)</f>
        <v>2938.0889999999999</v>
      </c>
      <c r="E53" s="532">
        <f t="shared" si="0"/>
        <v>1013.1669999999999</v>
      </c>
      <c r="F53" s="532">
        <f>AVERAGE($B$29,$B$41,$B$53,$B$65,$B$77)</f>
        <v>2518.3031999999998</v>
      </c>
      <c r="G53" s="31">
        <f t="shared" si="1"/>
        <v>-4.4149648064617408E-2</v>
      </c>
    </row>
    <row r="54" spans="1:7" x14ac:dyDescent="0.2">
      <c r="A54" s="531">
        <v>42036</v>
      </c>
      <c r="B54" s="532">
        <v>1665.548</v>
      </c>
      <c r="C54" s="532">
        <f>MIN($B$30,$B$42,$B$54,$B$66,$B$78)</f>
        <v>1199.9870000000001</v>
      </c>
      <c r="D54" s="532">
        <f>MAX($B$30,$B$42,$B$54,$B$66,$B$78)</f>
        <v>2534.2919999999999</v>
      </c>
      <c r="E54" s="532">
        <f t="shared" si="0"/>
        <v>1334.3049999999998</v>
      </c>
      <c r="F54" s="532">
        <f>AVERAGE($B$30,$B$42,$B$54,$B$66,$B$78)</f>
        <v>1967.3024</v>
      </c>
      <c r="G54" s="31">
        <f t="shared" si="1"/>
        <v>-0.15338485837256133</v>
      </c>
    </row>
    <row r="55" spans="1:7" x14ac:dyDescent="0.2">
      <c r="A55" s="531">
        <v>42064</v>
      </c>
      <c r="B55" s="532">
        <v>1471.4760000000001</v>
      </c>
      <c r="C55" s="532">
        <f>MIN($B$31,$B$43,$B$55,$B$67,$B$79)</f>
        <v>857.31</v>
      </c>
      <c r="D55" s="532">
        <f>MAX($B$31,$B$43,$B$55,$B$67,$B$79)</f>
        <v>2486.3220000000001</v>
      </c>
      <c r="E55" s="532">
        <f t="shared" si="0"/>
        <v>1629.0120000000002</v>
      </c>
      <c r="F55" s="532">
        <f>AVERAGE($B$31,$B$43,$B$55,$B$67,$B$79)</f>
        <v>1719.4911999999999</v>
      </c>
      <c r="G55" s="31">
        <f t="shared" si="1"/>
        <v>-0.14423755120119242</v>
      </c>
    </row>
    <row r="56" spans="1:7" x14ac:dyDescent="0.2">
      <c r="A56" s="531">
        <v>42095</v>
      </c>
      <c r="B56" s="532">
        <v>1793.086</v>
      </c>
      <c r="C56" s="532">
        <f>MIN($B$32,$B$44,$B$56,$B$68,$B$80)</f>
        <v>1066.3800000000001</v>
      </c>
      <c r="D56" s="532">
        <f>MAX($B$32,$B$44,$B$56,$B$68,$B$80)</f>
        <v>2645.56</v>
      </c>
      <c r="E56" s="532">
        <f t="shared" si="0"/>
        <v>1579.1799999999998</v>
      </c>
      <c r="F56" s="532">
        <f>AVERAGE($B$32,$B$44,$B$56,$B$68,$B$80)</f>
        <v>1930.2926</v>
      </c>
      <c r="G56" s="31">
        <f t="shared" si="1"/>
        <v>-7.108072631061213E-2</v>
      </c>
    </row>
    <row r="57" spans="1:7" x14ac:dyDescent="0.2">
      <c r="A57" s="531">
        <v>42125</v>
      </c>
      <c r="B57" s="532">
        <v>2287.2379999999998</v>
      </c>
      <c r="C57" s="532">
        <f>MIN($B$33,$B$45,$B$57,$B$69,$B$81)</f>
        <v>1547.944</v>
      </c>
      <c r="D57" s="532">
        <f>MAX($B$33,$B$45,$B$57,$B$69,$B$81)</f>
        <v>2966.2649999999999</v>
      </c>
      <c r="E57" s="532">
        <f t="shared" si="0"/>
        <v>1418.3209999999999</v>
      </c>
      <c r="F57" s="532">
        <f>AVERAGE($B$33,$B$45,$B$57,$B$69,$B$81)</f>
        <v>2339.5034000000001</v>
      </c>
      <c r="G57" s="31">
        <f t="shared" si="1"/>
        <v>-2.23403821511865E-2</v>
      </c>
    </row>
    <row r="58" spans="1:7" x14ac:dyDescent="0.2">
      <c r="A58" s="531">
        <v>42156</v>
      </c>
      <c r="B58" s="532">
        <v>2646.5329999999999</v>
      </c>
      <c r="C58" s="532">
        <f>MIN($B$34,$B$46,$B$58,$B$70,$B$82)</f>
        <v>2005.4749999999999</v>
      </c>
      <c r="D58" s="532">
        <f>MAX($B$34,$B$46,$B$58,$B$70,$B$82)</f>
        <v>3186.0320000000002</v>
      </c>
      <c r="E58" s="532">
        <f t="shared" si="0"/>
        <v>1180.5570000000002</v>
      </c>
      <c r="F58" s="532">
        <f>AVERAGE($B$34,$B$46,$B$58,$B$70,$B$82)</f>
        <v>2677.4991999999997</v>
      </c>
      <c r="G58" s="31">
        <f t="shared" si="1"/>
        <v>-1.1565344258552823E-2</v>
      </c>
    </row>
    <row r="59" spans="1:7" x14ac:dyDescent="0.2">
      <c r="A59" s="531">
        <v>42186</v>
      </c>
      <c r="B59" s="532">
        <v>2924.4259999999999</v>
      </c>
      <c r="C59" s="532">
        <f>MIN($B$35,$B$47,$B$59,$B$71,$B$83)</f>
        <v>2399.9740000000002</v>
      </c>
      <c r="D59" s="532">
        <f>MAX($B$35,$B$47,$B$59,$B$71,$B$83)</f>
        <v>3318.1390000000001</v>
      </c>
      <c r="E59" s="532">
        <f t="shared" si="0"/>
        <v>918.16499999999996</v>
      </c>
      <c r="F59" s="532">
        <f>AVERAGE($B$35,$B$47,$B$59,$B$71,$B$83)</f>
        <v>2926.71</v>
      </c>
      <c r="G59" s="31">
        <f t="shared" si="1"/>
        <v>-7.8039846790423084E-4</v>
      </c>
    </row>
    <row r="60" spans="1:7" x14ac:dyDescent="0.2">
      <c r="A60" s="531">
        <v>42217</v>
      </c>
      <c r="B60" s="532">
        <v>3241.6309999999999</v>
      </c>
      <c r="C60" s="532">
        <f>MIN($B$36,$B$48,$B$60,$B$72,$B$84)</f>
        <v>2768.3980000000001</v>
      </c>
      <c r="D60" s="532">
        <f>MAX($B$36,$B$48,$B$60,$B$72,$B$84)</f>
        <v>3441.3249999999998</v>
      </c>
      <c r="E60" s="532">
        <f t="shared" si="0"/>
        <v>672.92699999999968</v>
      </c>
      <c r="F60" s="532">
        <f>AVERAGE($B$36,$B$48,$B$60,$B$72,$B$84)</f>
        <v>3182.6512000000002</v>
      </c>
      <c r="G60" s="31">
        <f t="shared" si="1"/>
        <v>1.8531656877762703E-2</v>
      </c>
    </row>
    <row r="61" spans="1:7" x14ac:dyDescent="0.2">
      <c r="A61" s="531">
        <v>42248</v>
      </c>
      <c r="B61" s="532">
        <v>3614.08</v>
      </c>
      <c r="C61" s="532">
        <f>MIN($B$37,$B$49,$B$61,$B$73,$B$85)</f>
        <v>3187.0160000000001</v>
      </c>
      <c r="D61" s="532">
        <f>MAX($B$37,$B$49,$B$61,$B$73,$B$85)</f>
        <v>3705.1610000000001</v>
      </c>
      <c r="E61" s="532">
        <f t="shared" si="0"/>
        <v>518.14499999999998</v>
      </c>
      <c r="F61" s="532">
        <f>AVERAGE($B$37,$B$49,$B$61,$B$73,$B$85)</f>
        <v>3527.5978000000005</v>
      </c>
      <c r="G61" s="31">
        <f t="shared" si="1"/>
        <v>2.4515890105158755E-2</v>
      </c>
    </row>
    <row r="62" spans="1:7" x14ac:dyDescent="0.2">
      <c r="A62" s="531">
        <v>42278</v>
      </c>
      <c r="B62" s="532">
        <v>3942.279</v>
      </c>
      <c r="C62" s="532">
        <f>MIN($B$38,$B$50,$B$62,$B$74,$B$86)</f>
        <v>3587.27</v>
      </c>
      <c r="D62" s="532">
        <f>MAX($B$38,$B$50,$B$62,$B$74,$B$86)</f>
        <v>4012.723</v>
      </c>
      <c r="E62" s="532">
        <f t="shared" si="0"/>
        <v>425.45299999999997</v>
      </c>
      <c r="F62" s="532">
        <f>AVERAGE($B$38,$B$50,$B$62,$B$74,$B$86)</f>
        <v>3835.1525999999999</v>
      </c>
      <c r="G62" s="31">
        <f t="shared" si="1"/>
        <v>2.793276074594786E-2</v>
      </c>
    </row>
    <row r="63" spans="1:7" x14ac:dyDescent="0.2">
      <c r="A63" s="531">
        <v>42309</v>
      </c>
      <c r="B63" s="532">
        <v>3926.8220000000001</v>
      </c>
      <c r="C63" s="532">
        <f>MIN($B$39,$B$51,$B$63,$B$75,$B$87)</f>
        <v>3426.8679999999999</v>
      </c>
      <c r="D63" s="532">
        <f>MAX($B$39,$B$51,$B$63,$B$75,$B$87)</f>
        <v>3976.5810000000001</v>
      </c>
      <c r="E63" s="532">
        <f t="shared" si="0"/>
        <v>549.71300000000019</v>
      </c>
      <c r="F63" s="532">
        <f>AVERAGE($B$39,$B$51,$B$63,$B$75,$B$87)</f>
        <v>3728.9739999999997</v>
      </c>
      <c r="G63" s="31">
        <f t="shared" si="1"/>
        <v>5.3056953467629508E-2</v>
      </c>
    </row>
    <row r="64" spans="1:7" x14ac:dyDescent="0.2">
      <c r="A64" s="531">
        <v>42339</v>
      </c>
      <c r="B64" s="532">
        <v>3666.6320000000001</v>
      </c>
      <c r="C64" s="532">
        <f>MIN($B$40,$B$52,$B$64,$B$76,$B$88)</f>
        <v>2889.8919999999998</v>
      </c>
      <c r="D64" s="532">
        <f>MAX($B$40,$B$52,$B$64,$B$76,$B$88)</f>
        <v>3666.6320000000001</v>
      </c>
      <c r="E64" s="532">
        <f t="shared" si="0"/>
        <v>776.74000000000024</v>
      </c>
      <c r="F64" s="532">
        <f>AVERAGE($B$40,$B$52,$B$64,$B$76,$B$88)</f>
        <v>3205.4582</v>
      </c>
      <c r="G64" s="31">
        <f t="shared" si="1"/>
        <v>0.14387141282952931</v>
      </c>
    </row>
    <row r="65" spans="1:7" x14ac:dyDescent="0.2">
      <c r="A65" s="531">
        <v>42370</v>
      </c>
      <c r="B65" s="532">
        <v>2938.0889999999999</v>
      </c>
      <c r="C65" s="532">
        <f>MIN($B$29,$B$41,$B$53,$B$65,$B$77)</f>
        <v>1924.922</v>
      </c>
      <c r="D65" s="532">
        <f>MAX($B$29,$B$41,$B$53,$B$65,$B$77)</f>
        <v>2938.0889999999999</v>
      </c>
      <c r="E65" s="532">
        <f t="shared" si="0"/>
        <v>1013.1669999999999</v>
      </c>
      <c r="F65" s="532">
        <f>AVERAGE($B$29,$B$41,$B$53,$B$65,$B$77)</f>
        <v>2518.3031999999998</v>
      </c>
      <c r="G65" s="31">
        <f t="shared" si="1"/>
        <v>0.16669390723086885</v>
      </c>
    </row>
    <row r="66" spans="1:7" x14ac:dyDescent="0.2">
      <c r="A66" s="531">
        <v>42401</v>
      </c>
      <c r="B66" s="532">
        <v>2534.2919999999999</v>
      </c>
      <c r="C66" s="532">
        <f>MIN($B$30,$B$42,$B$54,$B$66,$B$78)</f>
        <v>1199.9870000000001</v>
      </c>
      <c r="D66" s="532">
        <f>MAX($B$30,$B$42,$B$54,$B$66,$B$78)</f>
        <v>2534.2919999999999</v>
      </c>
      <c r="E66" s="532">
        <f t="shared" si="0"/>
        <v>1334.3049999999998</v>
      </c>
      <c r="F66" s="532">
        <f>AVERAGE($B$30,$B$42,$B$54,$B$66,$B$78)</f>
        <v>1967.3024</v>
      </c>
      <c r="G66" s="31">
        <f t="shared" si="1"/>
        <v>0.28820663259496859</v>
      </c>
    </row>
    <row r="67" spans="1:7" x14ac:dyDescent="0.2">
      <c r="A67" s="531">
        <v>42430</v>
      </c>
      <c r="B67" s="532">
        <v>2486.3220000000001</v>
      </c>
      <c r="C67" s="532">
        <f>MIN($B$31,$B$43,$B$55,$B$67,$B$79)</f>
        <v>857.31</v>
      </c>
      <c r="D67" s="532">
        <f>MAX($B$31,$B$43,$B$55,$B$67,$B$79)</f>
        <v>2486.3220000000001</v>
      </c>
      <c r="E67" s="532">
        <f t="shared" si="0"/>
        <v>1629.0120000000002</v>
      </c>
      <c r="F67" s="532">
        <f>AVERAGE($B$31,$B$43,$B$55,$B$67,$B$79)</f>
        <v>1719.4911999999999</v>
      </c>
      <c r="G67" s="31">
        <f t="shared" si="1"/>
        <v>0.44596378277481175</v>
      </c>
    </row>
    <row r="68" spans="1:7" x14ac:dyDescent="0.2">
      <c r="A68" s="531">
        <v>42461</v>
      </c>
      <c r="B68" s="532">
        <v>2645.56</v>
      </c>
      <c r="C68" s="532">
        <f>MIN($B$32,$B$44,$B$56,$B$68,$B$80)</f>
        <v>1066.3800000000001</v>
      </c>
      <c r="D68" s="532">
        <f>MAX($B$32,$B$44,$B$56,$B$68,$B$80)</f>
        <v>2645.56</v>
      </c>
      <c r="E68" s="532">
        <f t="shared" si="0"/>
        <v>1579.1799999999998</v>
      </c>
      <c r="F68" s="532">
        <f>AVERAGE($B$32,$B$44,$B$56,$B$68,$B$80)</f>
        <v>1930.2926</v>
      </c>
      <c r="G68" s="31">
        <f t="shared" si="1"/>
        <v>0.37054869298053572</v>
      </c>
    </row>
    <row r="69" spans="1:7" x14ac:dyDescent="0.2">
      <c r="A69" s="531">
        <v>42491</v>
      </c>
      <c r="B69" s="532">
        <v>2966.2649999999999</v>
      </c>
      <c r="C69" s="532">
        <f>MIN($B$33,$B$45,$B$57,$B$69,$B$81)</f>
        <v>1547.944</v>
      </c>
      <c r="D69" s="532">
        <f>MAX($B$33,$B$45,$B$57,$B$69,$B$81)</f>
        <v>2966.2649999999999</v>
      </c>
      <c r="E69" s="532">
        <f t="shared" si="0"/>
        <v>1418.3209999999999</v>
      </c>
      <c r="F69" s="532">
        <f>AVERAGE($B$33,$B$45,$B$57,$B$69,$B$81)</f>
        <v>2339.5034000000001</v>
      </c>
      <c r="G69" s="31">
        <f t="shared" si="1"/>
        <v>0.26790369272384895</v>
      </c>
    </row>
    <row r="70" spans="1:7" x14ac:dyDescent="0.2">
      <c r="A70" s="531">
        <v>42522</v>
      </c>
      <c r="B70" s="532">
        <v>3186.0320000000002</v>
      </c>
      <c r="C70" s="532">
        <f>MIN($B$34,$B$46,$B$58,$B$70,$B$82)</f>
        <v>2005.4749999999999</v>
      </c>
      <c r="D70" s="532">
        <f>MAX($B$34,$B$46,$B$58,$B$70,$B$82)</f>
        <v>3186.0320000000002</v>
      </c>
      <c r="E70" s="532">
        <f t="shared" si="0"/>
        <v>1180.5570000000002</v>
      </c>
      <c r="F70" s="532">
        <f>AVERAGE($B$34,$B$46,$B$58,$B$70,$B$82)</f>
        <v>2677.4991999999997</v>
      </c>
      <c r="G70" s="31">
        <f t="shared" si="1"/>
        <v>0.18992827336792506</v>
      </c>
    </row>
    <row r="71" spans="1:7" x14ac:dyDescent="0.2">
      <c r="A71" s="531">
        <v>42552</v>
      </c>
      <c r="B71" s="532">
        <v>3318.1390000000001</v>
      </c>
      <c r="C71" s="532">
        <f>MIN($B$35,$B$47,$B$59,$B$71,$B$83)</f>
        <v>2399.9740000000002</v>
      </c>
      <c r="D71" s="532">
        <f>MAX($B$35,$B$47,$B$59,$B$71,$B$83)</f>
        <v>3318.1390000000001</v>
      </c>
      <c r="E71" s="532">
        <f t="shared" si="0"/>
        <v>918.16499999999996</v>
      </c>
      <c r="F71" s="532">
        <f>AVERAGE($B$35,$B$47,$B$59,$B$71,$B$83)</f>
        <v>2926.71</v>
      </c>
      <c r="G71" s="31">
        <f t="shared" si="1"/>
        <v>0.13374369172210443</v>
      </c>
    </row>
    <row r="72" spans="1:7" x14ac:dyDescent="0.2">
      <c r="A72" s="531">
        <v>42583</v>
      </c>
      <c r="B72" s="532">
        <v>3441.3249999999998</v>
      </c>
      <c r="C72" s="532">
        <f>MIN($B$36,$B$48,$B$60,$B$72,$B$84)</f>
        <v>2768.3980000000001</v>
      </c>
      <c r="D72" s="532">
        <f>MAX($B$36,$B$48,$B$60,$B$72,$B$84)</f>
        <v>3441.3249999999998</v>
      </c>
      <c r="E72" s="532">
        <f t="shared" si="0"/>
        <v>672.92699999999968</v>
      </c>
      <c r="F72" s="532">
        <f>AVERAGE($B$36,$B$48,$B$60,$B$72,$B$84)</f>
        <v>3182.6512000000002</v>
      </c>
      <c r="G72" s="31">
        <f t="shared" si="1"/>
        <v>8.1276201426031092E-2</v>
      </c>
    </row>
    <row r="73" spans="1:7" x14ac:dyDescent="0.2">
      <c r="A73" s="531">
        <v>42614</v>
      </c>
      <c r="B73" s="532">
        <v>3705.1610000000001</v>
      </c>
      <c r="C73" s="532">
        <f>MIN($B$37,$B$49,$B$61,$B$73,$B$85)</f>
        <v>3187.0160000000001</v>
      </c>
      <c r="D73" s="532">
        <f>MAX($B$37,$B$49,$B$61,$B$73,$B$85)</f>
        <v>3705.1610000000001</v>
      </c>
      <c r="E73" s="532">
        <f t="shared" si="0"/>
        <v>518.14499999999998</v>
      </c>
      <c r="F73" s="532">
        <f>AVERAGE($B$37,$B$49,$B$61,$B$73,$B$85)</f>
        <v>3527.5978000000005</v>
      </c>
      <c r="G73" s="31">
        <f t="shared" si="1"/>
        <v>5.033544357012576E-2</v>
      </c>
    </row>
    <row r="74" spans="1:7" x14ac:dyDescent="0.2">
      <c r="A74" s="531">
        <v>42644</v>
      </c>
      <c r="B74" s="532">
        <v>4012.723</v>
      </c>
      <c r="C74" s="532">
        <f>MIN($B$38,$B$50,$B$62,$B$74,$B$86)</f>
        <v>3587.27</v>
      </c>
      <c r="D74" s="532">
        <f>MAX($B$38,$B$50,$B$62,$B$74,$B$86)</f>
        <v>4012.723</v>
      </c>
      <c r="E74" s="532">
        <f t="shared" si="0"/>
        <v>425.45299999999997</v>
      </c>
      <c r="F74" s="532">
        <f>AVERAGE($B$38,$B$50,$B$62,$B$74,$B$86)</f>
        <v>3835.1525999999999</v>
      </c>
      <c r="G74" s="31">
        <f t="shared" si="1"/>
        <v>4.6300739115309186E-2</v>
      </c>
    </row>
    <row r="75" spans="1:7" x14ac:dyDescent="0.2">
      <c r="A75" s="531">
        <v>42675</v>
      </c>
      <c r="B75" s="532">
        <v>3976.5810000000001</v>
      </c>
      <c r="C75" s="532">
        <f>MIN($B$39,$B$51,$B$63,$B$75,$B$87)</f>
        <v>3426.8679999999999</v>
      </c>
      <c r="D75" s="532">
        <f>MAX($B$39,$B$51,$B$63,$B$75,$B$87)</f>
        <v>3976.5810000000001</v>
      </c>
      <c r="E75" s="532">
        <f t="shared" si="0"/>
        <v>549.71300000000019</v>
      </c>
      <c r="F75" s="532">
        <f>AVERAGE($B$39,$B$51,$B$63,$B$75,$B$87)</f>
        <v>3728.9739999999997</v>
      </c>
      <c r="G75" s="31">
        <f t="shared" si="1"/>
        <v>6.6400838407562057E-2</v>
      </c>
    </row>
    <row r="76" spans="1:7" x14ac:dyDescent="0.2">
      <c r="A76" s="531">
        <v>42705</v>
      </c>
      <c r="B76" s="532">
        <v>3296.944</v>
      </c>
      <c r="C76" s="532">
        <f>MIN($B$40,$B$52,$B$64,$B$76,$B$88)</f>
        <v>2889.8919999999998</v>
      </c>
      <c r="D76" s="532">
        <f>MAX($B$40,$B$52,$B$64,$B$76,$B$88)</f>
        <v>3666.6320000000001</v>
      </c>
      <c r="E76" s="532">
        <f t="shared" si="0"/>
        <v>776.74000000000024</v>
      </c>
      <c r="F76" s="532">
        <f>AVERAGE($B$40,$B$52,$B$64,$B$76,$B$88)</f>
        <v>3205.4582</v>
      </c>
      <c r="G76" s="31">
        <f t="shared" si="1"/>
        <v>2.8540631102286662E-2</v>
      </c>
    </row>
    <row r="77" spans="1:7" x14ac:dyDescent="0.2">
      <c r="A77" s="531">
        <v>42736</v>
      </c>
      <c r="B77" s="532">
        <v>2622.1579999999999</v>
      </c>
      <c r="C77" s="532">
        <f>MIN($B$29,$B$41,$B$53,$B$65,$B$77)</f>
        <v>1924.922</v>
      </c>
      <c r="D77" s="532">
        <f>MAX($B$29,$B$41,$B$53,$B$65,$B$77)</f>
        <v>2938.0889999999999</v>
      </c>
      <c r="E77" s="532">
        <f t="shared" si="0"/>
        <v>1013.1669999999999</v>
      </c>
      <c r="F77" s="532">
        <f>AVERAGE($B$29,$B$41,$B$53,$B$65,$B$77)</f>
        <v>2518.3031999999998</v>
      </c>
      <c r="G77" s="31">
        <f t="shared" si="1"/>
        <v>4.1239990482480504E-2</v>
      </c>
    </row>
    <row r="78" spans="1:7" x14ac:dyDescent="0.2">
      <c r="A78" s="531">
        <v>42767</v>
      </c>
      <c r="B78" s="532">
        <v>2337.3310000000001</v>
      </c>
      <c r="C78" s="532">
        <f>MIN($B$30,$B$42,$B$54,$B$66,$B$78)</f>
        <v>1199.9870000000001</v>
      </c>
      <c r="D78" s="532">
        <f>MAX($B$30,$B$42,$B$54,$B$66,$B$78)</f>
        <v>2534.2919999999999</v>
      </c>
      <c r="E78" s="532">
        <f t="shared" si="0"/>
        <v>1334.3049999999998</v>
      </c>
      <c r="F78" s="532">
        <f>AVERAGE($B$30,$B$42,$B$54,$B$66,$B$78)</f>
        <v>1967.3024</v>
      </c>
      <c r="G78" s="31">
        <f t="shared" si="1"/>
        <v>0.18808933491871915</v>
      </c>
    </row>
    <row r="79" spans="1:7" x14ac:dyDescent="0.2">
      <c r="A79" s="531">
        <v>42795</v>
      </c>
      <c r="B79" s="532">
        <v>2062.5039999999999</v>
      </c>
      <c r="C79" s="532">
        <f>MIN($B$31,$B$43,$B$55,$B$67,$B$79)</f>
        <v>857.31</v>
      </c>
      <c r="D79" s="532">
        <f>MAX($B$31,$B$43,$B$55,$B$67,$B$79)</f>
        <v>2486.3220000000001</v>
      </c>
      <c r="E79" s="532">
        <f t="shared" si="0"/>
        <v>1629.0120000000002</v>
      </c>
      <c r="F79" s="532">
        <f>AVERAGE($B$31,$B$43,$B$55,$B$67,$B$79)</f>
        <v>1719.4911999999999</v>
      </c>
      <c r="G79" s="31">
        <f t="shared" si="1"/>
        <v>0.19948505697499352</v>
      </c>
    </row>
    <row r="80" spans="1:7" x14ac:dyDescent="0.2">
      <c r="A80" s="531">
        <v>42826</v>
      </c>
      <c r="B80" s="532">
        <v>2291.25</v>
      </c>
      <c r="C80" s="532">
        <f>MIN($B$32,$B$44,$B$56,$B$68,$B$80)</f>
        <v>1066.3800000000001</v>
      </c>
      <c r="D80" s="532">
        <f>MAX($B$32,$B$44,$B$56,$B$68,$B$80)</f>
        <v>2645.56</v>
      </c>
      <c r="E80" s="532">
        <f t="shared" si="0"/>
        <v>1579.1799999999998</v>
      </c>
      <c r="F80" s="532">
        <f>AVERAGE($B$32,$B$44,$B$56,$B$68,$B$80)</f>
        <v>1930.2926</v>
      </c>
      <c r="G80" s="31">
        <f t="shared" si="1"/>
        <v>0.18699620979741627</v>
      </c>
    </row>
    <row r="81" spans="1:7" x14ac:dyDescent="0.2">
      <c r="A81" s="531">
        <v>42856</v>
      </c>
      <c r="B81" s="532">
        <v>2626.5070000000001</v>
      </c>
      <c r="C81" s="532">
        <f>MIN($B$33,$B$45,$B$57,$B$69,$B$81)</f>
        <v>1547.944</v>
      </c>
      <c r="D81" s="532">
        <f>MAX($B$33,$B$45,$B$57,$B$69,$B$81)</f>
        <v>2966.2649999999999</v>
      </c>
      <c r="E81" s="532">
        <f t="shared" si="0"/>
        <v>1418.3209999999999</v>
      </c>
      <c r="F81" s="532">
        <f>AVERAGE($B$33,$B$45,$B$57,$B$69,$B$81)</f>
        <v>2339.5034000000001</v>
      </c>
      <c r="G81" s="31">
        <f t="shared" si="1"/>
        <v>0.12267714592763568</v>
      </c>
    </row>
    <row r="82" spans="1:7" x14ac:dyDescent="0.2">
      <c r="A82" s="531">
        <v>42887</v>
      </c>
      <c r="B82" s="532">
        <v>2906.808</v>
      </c>
      <c r="C82" s="532">
        <f>MIN($B$34,$B$46,$B$58,$B$70,$B$82)</f>
        <v>2005.4749999999999</v>
      </c>
      <c r="D82" s="532">
        <f>MAX($B$34,$B$46,$B$58,$B$70,$B$82)</f>
        <v>3186.0320000000002</v>
      </c>
      <c r="E82" s="532">
        <f t="shared" si="0"/>
        <v>1180.5570000000002</v>
      </c>
      <c r="F82" s="532">
        <f>AVERAGE($B$34,$B$46,$B$58,$B$70,$B$82)</f>
        <v>2677.4991999999997</v>
      </c>
      <c r="G82" s="31">
        <f t="shared" si="1"/>
        <v>8.5642901405909022E-2</v>
      </c>
    </row>
    <row r="83" spans="1:7" x14ac:dyDescent="0.2">
      <c r="A83" s="531">
        <v>42917</v>
      </c>
      <c r="B83" s="532">
        <v>3054.1509999999998</v>
      </c>
      <c r="C83" s="532">
        <f>MIN($B$35,$B$47,$B$59,$B$71,$B$83)</f>
        <v>2399.9740000000002</v>
      </c>
      <c r="D83" s="532">
        <f>MAX($B$35,$B$47,$B$59,$B$71,$B$83)</f>
        <v>3318.1390000000001</v>
      </c>
      <c r="E83" s="532">
        <f t="shared" si="0"/>
        <v>918.16499999999996</v>
      </c>
      <c r="F83" s="532">
        <f>AVERAGE($B$35,$B$47,$B$59,$B$71,$B$83)</f>
        <v>2926.71</v>
      </c>
      <c r="G83" s="31">
        <f t="shared" si="1"/>
        <v>4.3544116089397233E-2</v>
      </c>
    </row>
    <row r="84" spans="1:7" x14ac:dyDescent="0.2">
      <c r="A84" s="531">
        <v>42948</v>
      </c>
      <c r="B84" s="532">
        <v>3249.8960000000002</v>
      </c>
      <c r="C84" s="532">
        <f>MIN($B$36,$B$48,$B$60,$B$72,$B$84)</f>
        <v>2768.3980000000001</v>
      </c>
      <c r="D84" s="532">
        <f>MAX($B$36,$B$48,$B$60,$B$72,$B$84)</f>
        <v>3441.3249999999998</v>
      </c>
      <c r="E84" s="532">
        <f t="shared" si="0"/>
        <v>672.92699999999968</v>
      </c>
      <c r="F84" s="532">
        <f>AVERAGE($B$36,$B$48,$B$60,$B$72,$B$84)</f>
        <v>3182.6512000000002</v>
      </c>
      <c r="G84" s="31">
        <f t="shared" si="1"/>
        <v>2.1128548425287663E-2</v>
      </c>
    </row>
    <row r="85" spans="1:7" x14ac:dyDescent="0.2">
      <c r="A85" s="531">
        <v>42979</v>
      </c>
      <c r="B85" s="532">
        <v>3567.2280000000001</v>
      </c>
      <c r="C85" s="532">
        <f>MIN($B$37,$B$49,$B$61,$B$73,$B$85)</f>
        <v>3187.0160000000001</v>
      </c>
      <c r="D85" s="532">
        <f>MAX($B$37,$B$49,$B$61,$B$73,$B$85)</f>
        <v>3705.1610000000001</v>
      </c>
      <c r="E85" s="532">
        <f t="shared" si="0"/>
        <v>518.14499999999998</v>
      </c>
      <c r="F85" s="532">
        <f>AVERAGE($B$37,$B$49,$B$61,$B$73,$B$85)</f>
        <v>3527.5978000000005</v>
      </c>
      <c r="G85" s="31">
        <f t="shared" si="1"/>
        <v>1.1234330625787159E-2</v>
      </c>
    </row>
    <row r="86" spans="1:7" x14ac:dyDescent="0.2">
      <c r="A86" s="531">
        <v>43009</v>
      </c>
      <c r="B86" s="532">
        <v>3816.4960000000001</v>
      </c>
      <c r="C86" s="532">
        <f>MIN($B$38,$B$50,$B$62,$B$74,$B$86)</f>
        <v>3587.27</v>
      </c>
      <c r="D86" s="532">
        <f>MAX($B$38,$B$50,$B$62,$B$74,$B$86)</f>
        <v>4012.723</v>
      </c>
      <c r="E86" s="532">
        <f t="shared" si="0"/>
        <v>425.45299999999997</v>
      </c>
      <c r="F86" s="532">
        <f>AVERAGE($B$38,$B$50,$B$62,$B$74,$B$86)</f>
        <v>3835.1525999999999</v>
      </c>
      <c r="G86" s="31">
        <f t="shared" si="1"/>
        <v>-4.8646304191389822E-3</v>
      </c>
    </row>
    <row r="87" spans="1:7" x14ac:dyDescent="0.2">
      <c r="A87" s="531">
        <v>43040</v>
      </c>
      <c r="B87" s="532">
        <v>3709.2629999999999</v>
      </c>
      <c r="C87" s="532">
        <f>MIN($B$39,$B$51,$B$63,$B$75,$B$87)</f>
        <v>3426.8679999999999</v>
      </c>
      <c r="D87" s="532">
        <f>MAX($B$39,$B$51,$B$63,$B$75,$B$87)</f>
        <v>3976.5810000000001</v>
      </c>
      <c r="E87" s="532">
        <f t="shared" si="0"/>
        <v>549.71300000000019</v>
      </c>
      <c r="F87" s="532">
        <f>AVERAGE($B$39,$B$51,$B$63,$B$75,$B$87)</f>
        <v>3728.9739999999997</v>
      </c>
      <c r="G87" s="31">
        <f t="shared" si="1"/>
        <v>-5.2859043801324335E-3</v>
      </c>
    </row>
    <row r="88" spans="1:7" x14ac:dyDescent="0.2">
      <c r="A88" s="531">
        <v>43070</v>
      </c>
      <c r="B88" s="532">
        <v>3032.6010000000001</v>
      </c>
      <c r="C88" s="532">
        <f>MIN($B$40,$B$52,$B$64,$B$76,$B$88)</f>
        <v>2889.8919999999998</v>
      </c>
      <c r="D88" s="532">
        <f>MAX($B$40,$B$52,$B$64,$B$76,$B$88)</f>
        <v>3666.6320000000001</v>
      </c>
      <c r="E88" s="532">
        <f t="shared" si="0"/>
        <v>776.74000000000024</v>
      </c>
      <c r="F88" s="532">
        <f>AVERAGE($B$40,$B$52,$B$64,$B$76,$B$88)</f>
        <v>3205.4582</v>
      </c>
      <c r="G88" s="31">
        <f t="shared" si="1"/>
        <v>-5.3925894276206754E-2</v>
      </c>
    </row>
    <row r="89" spans="1:7" x14ac:dyDescent="0.2">
      <c r="A89" s="531">
        <v>43101</v>
      </c>
      <c r="B89" s="532">
        <v>2140.8690000000001</v>
      </c>
      <c r="C89" s="532">
        <f>MIN($B$29,$B$41,$B$53,$B$65,$B$77)</f>
        <v>1924.922</v>
      </c>
      <c r="D89" s="532">
        <f>MAX($B$29,$B$41,$B$53,$B$65,$B$77)</f>
        <v>2938.0889999999999</v>
      </c>
      <c r="E89" s="532">
        <f t="shared" si="0"/>
        <v>1013.1669999999999</v>
      </c>
      <c r="F89" s="532">
        <f>AVERAGE($B$29,$B$41,$B$53,$B$65,$B$77)</f>
        <v>2518.3031999999998</v>
      </c>
      <c r="G89" s="31">
        <f t="shared" si="1"/>
        <v>-0.14987639296173694</v>
      </c>
    </row>
    <row r="90" spans="1:7" x14ac:dyDescent="0.2">
      <c r="A90" s="531">
        <v>43132</v>
      </c>
      <c r="B90" s="532">
        <v>1673.327</v>
      </c>
      <c r="C90" s="532">
        <f>MIN($B$30,$B$42,$B$54,$B$66,$B$78)</f>
        <v>1199.9870000000001</v>
      </c>
      <c r="D90" s="532">
        <f>MAX($B$30,$B$42,$B$54,$B$66,$B$78)</f>
        <v>2534.2919999999999</v>
      </c>
      <c r="E90" s="532">
        <f t="shared" si="0"/>
        <v>1334.3049999999998</v>
      </c>
      <c r="F90" s="532">
        <f>AVERAGE($B$30,$B$42,$B$54,$B$66,$B$78)</f>
        <v>1967.3024</v>
      </c>
      <c r="G90" s="31">
        <f t="shared" si="1"/>
        <v>-0.14943071283804665</v>
      </c>
    </row>
    <row r="91" spans="1:7" x14ac:dyDescent="0.2">
      <c r="A91" s="531">
        <v>43160</v>
      </c>
      <c r="B91" s="532">
        <v>1392.328</v>
      </c>
      <c r="C91" s="532">
        <f>MIN($B$31,$B$43,$B$55,$B$67,$B$79)</f>
        <v>857.31</v>
      </c>
      <c r="D91" s="532">
        <f>MAX($B$31,$B$43,$B$55,$B$67,$B$79)</f>
        <v>2486.3220000000001</v>
      </c>
      <c r="E91" s="532">
        <f t="shared" si="0"/>
        <v>1629.0120000000002</v>
      </c>
      <c r="F91" s="532">
        <f>AVERAGE($B$31,$B$43,$B$55,$B$67,$B$79)</f>
        <v>1719.4911999999999</v>
      </c>
      <c r="G91" s="31">
        <f t="shared" si="1"/>
        <v>-0.19026744655628358</v>
      </c>
    </row>
    <row r="92" spans="1:7" x14ac:dyDescent="0.2">
      <c r="A92" s="531">
        <v>43191</v>
      </c>
      <c r="B92" s="532">
        <v>1427.489</v>
      </c>
      <c r="C92" s="532">
        <f>MIN($B$32,$B$44,$B$56,$B$68,$B$80)</f>
        <v>1066.3800000000001</v>
      </c>
      <c r="D92" s="532">
        <f>MAX($B$32,$B$44,$B$56,$B$68,$B$80)</f>
        <v>2645.56</v>
      </c>
      <c r="E92" s="532">
        <f t="shared" si="0"/>
        <v>1579.1799999999998</v>
      </c>
      <c r="F92" s="532">
        <f>AVERAGE($B$32,$B$44,$B$56,$B$68,$B$80)</f>
        <v>1930.2926</v>
      </c>
      <c r="G92" s="31">
        <f t="shared" si="1"/>
        <v>-0.26048050953518653</v>
      </c>
    </row>
    <row r="93" spans="1:7" x14ac:dyDescent="0.2">
      <c r="A93" s="531">
        <v>43221</v>
      </c>
      <c r="B93" s="532">
        <v>1847.854</v>
      </c>
      <c r="C93" s="532">
        <f>MIN($B$33,$B$45,$B$57,$B$69,$B$81)</f>
        <v>1547.944</v>
      </c>
      <c r="D93" s="532">
        <f>MAX($B$33,$B$45,$B$57,$B$69,$B$81)</f>
        <v>2966.2649999999999</v>
      </c>
      <c r="E93" s="532">
        <f t="shared" ref="E93:E112" si="2">D93-C93</f>
        <v>1418.3209999999999</v>
      </c>
      <c r="F93" s="532">
        <f>AVERAGE($B$33,$B$45,$B$57,$B$69,$B$81)</f>
        <v>2339.5034000000001</v>
      </c>
      <c r="G93" s="31">
        <f t="shared" ref="G93:G112" si="3">B93/F93-1</f>
        <v>-0.21015117994699217</v>
      </c>
    </row>
    <row r="94" spans="1:7" x14ac:dyDescent="0.2">
      <c r="A94" s="531">
        <v>43252</v>
      </c>
      <c r="B94" s="532">
        <v>2195.4650000000001</v>
      </c>
      <c r="C94" s="532">
        <f>MIN($B$34,$B$46,$B$58,$B$70,$B$82)</f>
        <v>2005.4749999999999</v>
      </c>
      <c r="D94" s="532">
        <f>MAX($B$34,$B$46,$B$58,$B$70,$B$82)</f>
        <v>3186.0320000000002</v>
      </c>
      <c r="E94" s="532">
        <f t="shared" si="2"/>
        <v>1180.5570000000002</v>
      </c>
      <c r="F94" s="532">
        <f>AVERAGE($B$34,$B$46,$B$58,$B$70,$B$82)</f>
        <v>2677.4991999999997</v>
      </c>
      <c r="G94" s="31">
        <f t="shared" si="3"/>
        <v>-0.18003150103648946</v>
      </c>
    </row>
    <row r="95" spans="1:7" x14ac:dyDescent="0.2">
      <c r="A95" s="531">
        <v>43282</v>
      </c>
      <c r="B95" s="532">
        <v>2381.5169999999998</v>
      </c>
      <c r="C95" s="532">
        <f>MIN($B$35,$B$47,$B$59,$B$71,$B$83)</f>
        <v>2399.9740000000002</v>
      </c>
      <c r="D95" s="532">
        <f>MAX($B$35,$B$47,$B$59,$B$71,$B$83)</f>
        <v>3318.1390000000001</v>
      </c>
      <c r="E95" s="532">
        <f t="shared" si="2"/>
        <v>918.16499999999996</v>
      </c>
      <c r="F95" s="532">
        <f>AVERAGE($B$35,$B$47,$B$59,$B$71,$B$83)</f>
        <v>2926.71</v>
      </c>
      <c r="G95" s="31">
        <f t="shared" si="3"/>
        <v>-0.18628186598603902</v>
      </c>
    </row>
    <row r="96" spans="1:7" x14ac:dyDescent="0.2">
      <c r="A96" s="531">
        <v>43313</v>
      </c>
      <c r="B96" s="532">
        <v>2605.5419999999999</v>
      </c>
      <c r="C96" s="532">
        <f>MIN($B$36,$B$48,$B$60,$B$72,$B$84)</f>
        <v>2768.3980000000001</v>
      </c>
      <c r="D96" s="532">
        <f>MAX($B$36,$B$48,$B$60,$B$72,$B$84)</f>
        <v>3441.3249999999998</v>
      </c>
      <c r="E96" s="532">
        <f t="shared" si="2"/>
        <v>672.92699999999968</v>
      </c>
      <c r="F96" s="532">
        <f>AVERAGE($B$36,$B$48,$B$60,$B$72,$B$84)</f>
        <v>3182.6512000000002</v>
      </c>
      <c r="G96" s="31">
        <f t="shared" si="3"/>
        <v>-0.18132970399018289</v>
      </c>
    </row>
    <row r="97" spans="1:7" x14ac:dyDescent="0.2">
      <c r="A97" s="531">
        <v>43344</v>
      </c>
      <c r="B97" s="532">
        <v>2932.3374285999998</v>
      </c>
      <c r="C97" s="532">
        <f>MIN($B$37,$B$49,$B$61,$B$73,$B$85)</f>
        <v>3187.0160000000001</v>
      </c>
      <c r="D97" s="532">
        <f>MAX($B$37,$B$49,$B$61,$B$73,$B$85)</f>
        <v>3705.1610000000001</v>
      </c>
      <c r="E97" s="532">
        <f t="shared" si="2"/>
        <v>518.14499999999998</v>
      </c>
      <c r="F97" s="532">
        <f>AVERAGE($B$37,$B$49,$B$61,$B$73,$B$85)</f>
        <v>3527.5978000000005</v>
      </c>
      <c r="G97" s="31">
        <f t="shared" si="3"/>
        <v>-0.16874383224754264</v>
      </c>
    </row>
    <row r="98" spans="1:7" x14ac:dyDescent="0.2">
      <c r="A98" s="531">
        <v>43374</v>
      </c>
      <c r="B98" s="532">
        <v>3290.1509999999998</v>
      </c>
      <c r="C98" s="532">
        <f>MIN($B$38,$B$50,$B$62,$B$74,$B$86)</f>
        <v>3587.27</v>
      </c>
      <c r="D98" s="532">
        <f>MAX($B$38,$B$50,$B$62,$B$74,$B$86)</f>
        <v>4012.723</v>
      </c>
      <c r="E98" s="532">
        <f t="shared" si="2"/>
        <v>425.45299999999997</v>
      </c>
      <c r="F98" s="532">
        <f>AVERAGE($B$38,$B$50,$B$62,$B$74,$B$86)</f>
        <v>3835.1525999999999</v>
      </c>
      <c r="G98" s="31">
        <f t="shared" si="3"/>
        <v>-0.14210688774157254</v>
      </c>
    </row>
    <row r="99" spans="1:7" x14ac:dyDescent="0.2">
      <c r="A99" s="531">
        <v>43405</v>
      </c>
      <c r="B99" s="532">
        <v>3282.7910000000002</v>
      </c>
      <c r="C99" s="532">
        <f>MIN($B$39,$B$51,$B$63,$B$75,$B$87)</f>
        <v>3426.8679999999999</v>
      </c>
      <c r="D99" s="532">
        <f>MAX($B$39,$B$51,$B$63,$B$75,$B$87)</f>
        <v>3976.5810000000001</v>
      </c>
      <c r="E99" s="532">
        <f t="shared" si="2"/>
        <v>549.71300000000019</v>
      </c>
      <c r="F99" s="532">
        <f>AVERAGE($B$39,$B$51,$B$63,$B$75,$B$87)</f>
        <v>3728.9739999999997</v>
      </c>
      <c r="G99" s="31">
        <f t="shared" si="3"/>
        <v>-0.1196530198387008</v>
      </c>
    </row>
    <row r="100" spans="1:7" x14ac:dyDescent="0.2">
      <c r="A100" s="531">
        <v>43435</v>
      </c>
      <c r="B100" s="532">
        <v>2799.8690000000001</v>
      </c>
      <c r="C100" s="532">
        <f>MIN($B$40,$B$52,$B$64,$B$76,$B$88)</f>
        <v>2889.8919999999998</v>
      </c>
      <c r="D100" s="532">
        <f>MAX($B$40,$B$52,$B$64,$B$76,$B$88)</f>
        <v>3666.6320000000001</v>
      </c>
      <c r="E100" s="532">
        <f t="shared" si="2"/>
        <v>776.74000000000024</v>
      </c>
      <c r="F100" s="532">
        <f>AVERAGE($B$40,$B$52,$B$64,$B$76,$B$88)</f>
        <v>3205.4582</v>
      </c>
      <c r="G100" s="31">
        <f t="shared" si="3"/>
        <v>-0.1265308029909733</v>
      </c>
    </row>
    <row r="101" spans="1:7" x14ac:dyDescent="0.2">
      <c r="A101" s="531">
        <v>43466</v>
      </c>
      <c r="B101" s="532">
        <v>2061.8380000000002</v>
      </c>
      <c r="C101" s="532">
        <f>MIN($B$29,$B$41,$B$53,$B$65,$B$77)</f>
        <v>1924.922</v>
      </c>
      <c r="D101" s="532">
        <f>MAX($B$29,$B$41,$B$53,$B$65,$B$77)</f>
        <v>2938.0889999999999</v>
      </c>
      <c r="E101" s="532">
        <f t="shared" si="2"/>
        <v>1013.1669999999999</v>
      </c>
      <c r="F101" s="532">
        <f>AVERAGE($B$29,$B$41,$B$53,$B$65,$B$77)</f>
        <v>2518.3031999999998</v>
      </c>
      <c r="G101" s="31">
        <f t="shared" si="3"/>
        <v>-0.18125903187511327</v>
      </c>
    </row>
    <row r="102" spans="1:7" x14ac:dyDescent="0.2">
      <c r="A102" s="531">
        <v>43497</v>
      </c>
      <c r="B102" s="532">
        <v>1548.8869999999999</v>
      </c>
      <c r="C102" s="532">
        <f>MIN($B$30,$B$42,$B$54,$B$66,$B$78)</f>
        <v>1199.9870000000001</v>
      </c>
      <c r="D102" s="532">
        <f>MAX($B$30,$B$42,$B$54,$B$66,$B$78)</f>
        <v>2534.2919999999999</v>
      </c>
      <c r="E102" s="532">
        <f t="shared" si="2"/>
        <v>1334.3049999999998</v>
      </c>
      <c r="F102" s="532">
        <f>AVERAGE($B$30,$B$42,$B$54,$B$66,$B$78)</f>
        <v>1967.3024</v>
      </c>
      <c r="G102" s="31">
        <f t="shared" si="3"/>
        <v>-0.21268484194397363</v>
      </c>
    </row>
    <row r="103" spans="1:7" x14ac:dyDescent="0.2">
      <c r="A103" s="531">
        <v>43525</v>
      </c>
      <c r="B103" s="532">
        <v>1373.54</v>
      </c>
      <c r="C103" s="532">
        <f>MIN($B$31,$B$43,$B$55,$B$67,$B$79)</f>
        <v>857.31</v>
      </c>
      <c r="D103" s="532">
        <f>MAX($B$31,$B$43,$B$55,$B$67,$B$79)</f>
        <v>2486.3220000000001</v>
      </c>
      <c r="E103" s="532">
        <f t="shared" si="2"/>
        <v>1629.0120000000002</v>
      </c>
      <c r="F103" s="532">
        <f>AVERAGE($B$31,$B$43,$B$55,$B$67,$B$79)</f>
        <v>1719.4911999999999</v>
      </c>
      <c r="G103" s="31">
        <f t="shared" si="3"/>
        <v>-0.2011939345778565</v>
      </c>
    </row>
    <row r="104" spans="1:7" x14ac:dyDescent="0.2">
      <c r="A104" s="531">
        <v>43556</v>
      </c>
      <c r="B104" s="532">
        <v>1589.1559999999999</v>
      </c>
      <c r="C104" s="532">
        <f>MIN($B$32,$B$44,$B$56,$B$68,$B$80)</f>
        <v>1066.3800000000001</v>
      </c>
      <c r="D104" s="532">
        <f>MAX($B$32,$B$44,$B$56,$B$68,$B$80)</f>
        <v>2645.56</v>
      </c>
      <c r="E104" s="532">
        <f t="shared" si="2"/>
        <v>1579.1799999999998</v>
      </c>
      <c r="F104" s="532">
        <f>AVERAGE($B$32,$B$44,$B$56,$B$68,$B$80)</f>
        <v>1930.2926</v>
      </c>
      <c r="G104" s="31">
        <f t="shared" si="3"/>
        <v>-0.17672792197410903</v>
      </c>
    </row>
    <row r="105" spans="1:7" x14ac:dyDescent="0.2">
      <c r="A105" s="531">
        <v>43586</v>
      </c>
      <c r="B105" s="532">
        <v>2002.6559999999999</v>
      </c>
      <c r="C105" s="532">
        <f>MIN($B$33,$B$45,$B$57,$B$69,$B$81)</f>
        <v>1547.944</v>
      </c>
      <c r="D105" s="532">
        <f>MAX($B$33,$B$45,$B$57,$B$69,$B$81)</f>
        <v>2966.2649999999999</v>
      </c>
      <c r="E105" s="532">
        <f t="shared" si="2"/>
        <v>1418.3209999999999</v>
      </c>
      <c r="F105" s="532">
        <f>AVERAGE($B$33,$B$45,$B$57,$B$69,$B$81)</f>
        <v>2339.5034000000001</v>
      </c>
      <c r="G105" s="31">
        <f t="shared" si="3"/>
        <v>-0.14398243661453969</v>
      </c>
    </row>
    <row r="106" spans="1:7" x14ac:dyDescent="0.2">
      <c r="A106" s="531">
        <v>43617</v>
      </c>
      <c r="B106" s="532">
        <v>2320.6849999999999</v>
      </c>
      <c r="C106" s="532">
        <f>MIN($B$34,$B$46,$B$58,$B$70,$B$82)</f>
        <v>2005.4749999999999</v>
      </c>
      <c r="D106" s="532">
        <f>MAX($B$34,$B$46,$B$58,$B$70,$B$82)</f>
        <v>3186.0320000000002</v>
      </c>
      <c r="E106" s="532">
        <f t="shared" si="2"/>
        <v>1180.5570000000002</v>
      </c>
      <c r="F106" s="532">
        <f>AVERAGE($B$34,$B$46,$B$58,$B$70,$B$82)</f>
        <v>2677.4991999999997</v>
      </c>
      <c r="G106" s="31">
        <f t="shared" si="3"/>
        <v>-0.13326398006019935</v>
      </c>
    </row>
    <row r="107" spans="1:7" x14ac:dyDescent="0.2">
      <c r="A107" s="531">
        <v>43647</v>
      </c>
      <c r="B107" s="532">
        <v>2523.1750000000002</v>
      </c>
      <c r="C107" s="532">
        <f>MIN($B$35,$B$47,$B$59,$B$71,$B$83)</f>
        <v>2399.9740000000002</v>
      </c>
      <c r="D107" s="532">
        <f>MAX($B$35,$B$47,$B$59,$B$71,$B$83)</f>
        <v>3318.1390000000001</v>
      </c>
      <c r="E107" s="532">
        <f t="shared" si="2"/>
        <v>918.16499999999996</v>
      </c>
      <c r="F107" s="532">
        <f>AVERAGE($B$35,$B$47,$B$59,$B$71,$B$83)</f>
        <v>2926.71</v>
      </c>
      <c r="G107" s="31">
        <f t="shared" si="3"/>
        <v>-0.13788007694646887</v>
      </c>
    </row>
    <row r="108" spans="1:7" x14ac:dyDescent="0.2">
      <c r="A108" s="531">
        <v>43678</v>
      </c>
      <c r="B108" s="532">
        <v>2715.319</v>
      </c>
      <c r="C108" s="532">
        <f>MIN($B$36,$B$48,$B$60,$B$72,$B$84)</f>
        <v>2768.3980000000001</v>
      </c>
      <c r="D108" s="532">
        <f>MAX($B$36,$B$48,$B$60,$B$72,$B$84)</f>
        <v>3441.3249999999998</v>
      </c>
      <c r="E108" s="532">
        <f t="shared" si="2"/>
        <v>672.92699999999968</v>
      </c>
      <c r="F108" s="532">
        <f>AVERAGE($B$36,$B$48,$B$60,$B$72,$B$84)</f>
        <v>3182.6512000000002</v>
      </c>
      <c r="G108" s="31">
        <f t="shared" si="3"/>
        <v>-0.14683739141757046</v>
      </c>
    </row>
    <row r="109" spans="1:7" x14ac:dyDescent="0.2">
      <c r="A109" s="531">
        <v>43709</v>
      </c>
      <c r="B109" s="532">
        <v>3029.8449999999998</v>
      </c>
      <c r="C109" s="532">
        <f>MIN($B$37,$B$49,$B$61,$B$73,$B$85)</f>
        <v>3187.0160000000001</v>
      </c>
      <c r="D109" s="532">
        <f>MAX($B$37,$B$49,$B$61,$B$73,$B$85)</f>
        <v>3705.1610000000001</v>
      </c>
      <c r="E109" s="532">
        <f t="shared" si="2"/>
        <v>518.14499999999998</v>
      </c>
      <c r="F109" s="532">
        <f>AVERAGE($B$37,$B$49,$B$61,$B$73,$B$85)</f>
        <v>3527.5978000000005</v>
      </c>
      <c r="G109" s="31">
        <f t="shared" si="3"/>
        <v>-0.14110248056056751</v>
      </c>
    </row>
    <row r="110" spans="1:7" x14ac:dyDescent="0.2">
      <c r="A110" s="531">
        <v>43739</v>
      </c>
      <c r="B110" s="532">
        <v>3302.1419999999998</v>
      </c>
      <c r="C110" s="532">
        <f>MIN($B$38,$B$50,$B$62,$B$74,$B$86)</f>
        <v>3587.27</v>
      </c>
      <c r="D110" s="532">
        <f>MAX($B$38,$B$50,$B$62,$B$74,$B$86)</f>
        <v>4012.723</v>
      </c>
      <c r="E110" s="532">
        <f t="shared" si="2"/>
        <v>425.45299999999997</v>
      </c>
      <c r="F110" s="532">
        <f>AVERAGE($B$38,$B$50,$B$62,$B$74,$B$86)</f>
        <v>3835.1525999999999</v>
      </c>
      <c r="G110" s="31">
        <f t="shared" si="3"/>
        <v>-0.13898028464369316</v>
      </c>
    </row>
    <row r="111" spans="1:7" x14ac:dyDescent="0.2">
      <c r="A111" s="531">
        <v>43770</v>
      </c>
      <c r="B111" s="532">
        <v>3218.761</v>
      </c>
      <c r="C111" s="532">
        <f>MIN($B$39,$B$51,$B$63,$B$75,$B$87)</f>
        <v>3426.8679999999999</v>
      </c>
      <c r="D111" s="532">
        <f>MAX($B$39,$B$51,$B$63,$B$75,$B$87)</f>
        <v>3976.5810000000001</v>
      </c>
      <c r="E111" s="532">
        <f t="shared" si="2"/>
        <v>549.71300000000019</v>
      </c>
      <c r="F111" s="532">
        <f>AVERAGE($B$39,$B$51,$B$63,$B$75,$B$87)</f>
        <v>3728.9739999999997</v>
      </c>
      <c r="G111" s="31">
        <f t="shared" si="3"/>
        <v>-0.13682396283803533</v>
      </c>
    </row>
    <row r="112" spans="1:7" x14ac:dyDescent="0.2">
      <c r="A112" s="533">
        <v>43800</v>
      </c>
      <c r="B112" s="532">
        <v>2670.701</v>
      </c>
      <c r="C112" s="534">
        <f>MIN($B$40,$B$52,$B$64,$B$76,$B$88)</f>
        <v>2889.8919999999998</v>
      </c>
      <c r="D112" s="534">
        <f>MAX($B$40,$B$52,$B$64,$B$76,$B$88)</f>
        <v>3666.6320000000001</v>
      </c>
      <c r="E112" s="534">
        <f t="shared" si="2"/>
        <v>776.74000000000024</v>
      </c>
      <c r="F112" s="534">
        <f>AVERAGE($B$40,$B$52,$B$64,$B$76,$B$88)</f>
        <v>3205.4582</v>
      </c>
      <c r="G112" s="535">
        <f t="shared" si="3"/>
        <v>-0.16682707015178044</v>
      </c>
    </row>
    <row r="113" spans="1:5" x14ac:dyDescent="0.2">
      <c r="A113" s="379" t="s">
        <v>549</v>
      </c>
    </row>
    <row r="114" spans="1:5" x14ac:dyDescent="0.2">
      <c r="A114" t="s">
        <v>586</v>
      </c>
    </row>
    <row r="115" spans="1:5" x14ac:dyDescent="0.2">
      <c r="A115" s="413" t="s">
        <v>587</v>
      </c>
    </row>
    <row r="116" spans="1:5" x14ac:dyDescent="0.2">
      <c r="A116" s="383" t="s">
        <v>582</v>
      </c>
    </row>
    <row r="117" spans="1:5" x14ac:dyDescent="0.2">
      <c r="A117" s="4"/>
      <c r="B117" s="75" t="s">
        <v>368</v>
      </c>
    </row>
    <row r="118" spans="1:5" x14ac:dyDescent="0.2">
      <c r="A118" s="2">
        <v>69</v>
      </c>
      <c r="B118" s="17">
        <v>0</v>
      </c>
      <c r="E118" s="1"/>
    </row>
    <row r="119" spans="1:5" x14ac:dyDescent="0.2">
      <c r="A119" s="2">
        <v>69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69</v>
      </c>
      <c r="B122" s="94">
        <v>-0.5</v>
      </c>
    </row>
    <row r="123" spans="1:5" x14ac:dyDescent="0.2">
      <c r="A123" s="2">
        <v>69</v>
      </c>
      <c r="B123" s="94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6.7109375" style="133" customWidth="1"/>
    <col min="18" max="18" width="15.5703125" style="133" customWidth="1"/>
    <col min="19" max="26" width="9.140625" style="133"/>
    <col min="27" max="28" width="9.140625" style="135"/>
    <col min="29" max="16384" width="9.140625" style="133"/>
  </cols>
  <sheetData>
    <row r="1" spans="1:19" x14ac:dyDescent="0.25">
      <c r="A1" s="189"/>
    </row>
    <row r="2" spans="1:19" ht="15.75" x14ac:dyDescent="0.25">
      <c r="A2" s="406" t="s">
        <v>547</v>
      </c>
      <c r="L2" s="135"/>
    </row>
    <row r="3" spans="1:19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L3" s="135"/>
      <c r="Q3" s="139"/>
    </row>
    <row r="4" spans="1:19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L4" s="135"/>
      <c r="Q4" s="139"/>
    </row>
    <row r="5" spans="1:19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L5" s="135"/>
      <c r="Q5" s="182" t="s">
        <v>369</v>
      </c>
      <c r="R5" s="183"/>
    </row>
    <row r="6" spans="1:19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34" t="s">
        <v>79</v>
      </c>
      <c r="R6" s="335" t="s">
        <v>322</v>
      </c>
      <c r="S6" s="333"/>
    </row>
    <row r="7" spans="1:19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36" t="s">
        <v>80</v>
      </c>
      <c r="R7" s="337" t="s">
        <v>323</v>
      </c>
      <c r="S7" s="333"/>
    </row>
    <row r="8" spans="1:19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36" t="s">
        <v>81</v>
      </c>
      <c r="R8" s="337" t="s">
        <v>324</v>
      </c>
      <c r="S8" s="333"/>
    </row>
    <row r="9" spans="1:19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38" t="s">
        <v>82</v>
      </c>
      <c r="R9" s="339" t="s">
        <v>321</v>
      </c>
      <c r="S9" s="333"/>
    </row>
    <row r="10" spans="1:19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R10" s="42"/>
    </row>
    <row r="11" spans="1:19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9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9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9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9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9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2" spans="1:12" x14ac:dyDescent="0.25">
      <c r="A22" s="146"/>
      <c r="B22" s="146"/>
      <c r="C22" s="146"/>
      <c r="D22" s="146"/>
      <c r="E22" s="146"/>
      <c r="F22" s="146"/>
      <c r="G22" s="146"/>
      <c r="H22" s="146"/>
      <c r="I22" s="146"/>
      <c r="J22" s="146"/>
    </row>
    <row r="24" spans="1:12" x14ac:dyDescent="0.25">
      <c r="A24"/>
      <c r="B24"/>
      <c r="C24" s="575" t="s">
        <v>77</v>
      </c>
      <c r="D24" s="575"/>
      <c r="E24" s="575"/>
      <c r="F24" s="575"/>
      <c r="G24" s="575"/>
      <c r="H24" s="32"/>
      <c r="I24" s="575" t="s">
        <v>78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0" t="s">
        <v>79</v>
      </c>
      <c r="C26" s="85">
        <v>507.39706799999999</v>
      </c>
      <c r="D26" s="85">
        <v>403.97477800000001</v>
      </c>
      <c r="E26" s="85">
        <v>430.22460000000001</v>
      </c>
      <c r="F26" s="85">
        <v>415.94202626999999</v>
      </c>
      <c r="G26" s="85">
        <v>409.22010999999998</v>
      </c>
      <c r="H26" s="144"/>
      <c r="I26" s="20">
        <f t="shared" ref="I26:L28" si="0">D26-C26</f>
        <v>-103.42228999999998</v>
      </c>
      <c r="J26" s="20">
        <f t="shared" si="0"/>
        <v>26.249821999999995</v>
      </c>
      <c r="K26" s="20">
        <f t="shared" si="0"/>
        <v>-14.282573730000024</v>
      </c>
      <c r="L26" s="20">
        <f t="shared" si="0"/>
        <v>-6.7219162700000084</v>
      </c>
    </row>
    <row r="27" spans="1:12" x14ac:dyDescent="0.25">
      <c r="A27"/>
      <c r="B27" s="10" t="s">
        <v>80</v>
      </c>
      <c r="C27" s="85">
        <v>221.98772099999999</v>
      </c>
      <c r="D27" s="85">
        <v>180.30641199999999</v>
      </c>
      <c r="E27" s="85">
        <v>198.48091700000001</v>
      </c>
      <c r="F27" s="85">
        <v>196.94459836999999</v>
      </c>
      <c r="G27" s="85">
        <v>190.51489000000001</v>
      </c>
      <c r="H27" s="144"/>
      <c r="I27" s="20">
        <f t="shared" si="0"/>
        <v>-41.681308999999999</v>
      </c>
      <c r="J27" s="20">
        <f t="shared" si="0"/>
        <v>18.174505000000011</v>
      </c>
      <c r="K27" s="20">
        <f t="shared" si="0"/>
        <v>-1.5363186300000109</v>
      </c>
      <c r="L27" s="20">
        <f t="shared" si="0"/>
        <v>-6.429708369999986</v>
      </c>
    </row>
    <row r="28" spans="1:12" x14ac:dyDescent="0.25">
      <c r="A28"/>
      <c r="B28" s="10" t="s">
        <v>81</v>
      </c>
      <c r="C28" s="85">
        <v>167.55577400000001</v>
      </c>
      <c r="D28" s="85">
        <v>144.08330799999999</v>
      </c>
      <c r="E28" s="85">
        <v>145.412736</v>
      </c>
      <c r="F28" s="85">
        <v>142.68757783000001</v>
      </c>
      <c r="G28" s="85">
        <v>143.21165999999999</v>
      </c>
      <c r="H28" s="144"/>
      <c r="I28" s="20">
        <f t="shared" si="0"/>
        <v>-23.472466000000026</v>
      </c>
      <c r="J28" s="20">
        <f t="shared" si="0"/>
        <v>1.3294280000000072</v>
      </c>
      <c r="K28" s="20">
        <f t="shared" si="0"/>
        <v>-2.7251581699999861</v>
      </c>
      <c r="L28" s="20">
        <f t="shared" si="0"/>
        <v>0.52408216999998558</v>
      </c>
    </row>
    <row r="29" spans="1:12" x14ac:dyDescent="0.25">
      <c r="A29"/>
      <c r="B29" s="364" t="s">
        <v>82</v>
      </c>
      <c r="C29" s="365">
        <v>896.940563</v>
      </c>
      <c r="D29" s="365">
        <v>728.36449800000003</v>
      </c>
      <c r="E29" s="365">
        <v>774.11825299999998</v>
      </c>
      <c r="F29" s="365">
        <v>755.57420247000005</v>
      </c>
      <c r="G29" s="365">
        <v>742.94668999999999</v>
      </c>
      <c r="H29" s="9"/>
      <c r="I29" s="366">
        <f>+SUM(I26:I28)</f>
        <v>-168.576065</v>
      </c>
      <c r="J29" s="366">
        <f>+SUM(J26:J28)</f>
        <v>45.753755000000012</v>
      </c>
      <c r="K29" s="366">
        <f>+SUM(K26:K28)</f>
        <v>-18.544050530000021</v>
      </c>
      <c r="L29" s="366">
        <f>+SUM(L26:L28)</f>
        <v>-12.627542470000009</v>
      </c>
    </row>
    <row r="30" spans="1:12" x14ac:dyDescent="0.25">
      <c r="A30" s="370" t="s">
        <v>549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91"/>
    </row>
    <row r="33" spans="1:7" x14ac:dyDescent="0.25">
      <c r="A33" s="149"/>
      <c r="B33" s="149"/>
      <c r="C33" s="149" t="s">
        <v>325</v>
      </c>
      <c r="D33" s="149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45" si="1">YEAR(B34)</f>
        <v>2015</v>
      </c>
      <c r="B34" s="450">
        <v>42005</v>
      </c>
      <c r="C34" s="451">
        <v>86.596905000000007</v>
      </c>
      <c r="D34" s="143" t="e">
        <v>#N/A</v>
      </c>
      <c r="E34" s="452"/>
      <c r="F34" s="452">
        <v>86.596905000000007</v>
      </c>
      <c r="G34" s="140"/>
    </row>
    <row r="35" spans="1:7" x14ac:dyDescent="0.25">
      <c r="A35" s="149">
        <f t="shared" si="1"/>
        <v>2015</v>
      </c>
      <c r="B35" s="450">
        <v>42036</v>
      </c>
      <c r="C35" s="451">
        <v>72.250698</v>
      </c>
      <c r="D35" s="143" t="e">
        <v>#N/A</v>
      </c>
      <c r="E35" s="536">
        <f>AVERAGEIF($A$34:$A$45,A35,$F$34:$F$45)</f>
        <v>74.745046916666666</v>
      </c>
      <c r="F35" s="452">
        <v>72.250698</v>
      </c>
      <c r="G35" s="140"/>
    </row>
    <row r="36" spans="1:7" x14ac:dyDescent="0.25">
      <c r="A36" s="149">
        <f t="shared" si="1"/>
        <v>2015</v>
      </c>
      <c r="B36" s="450">
        <v>42064</v>
      </c>
      <c r="C36" s="451">
        <v>81.476183000000006</v>
      </c>
      <c r="D36" s="143" t="e">
        <v>#N/A</v>
      </c>
      <c r="E36" s="536">
        <f>AVERAGEIF($A$34:$A$45,A36,$F$34:$F$45)</f>
        <v>74.745046916666666</v>
      </c>
      <c r="F36" s="452">
        <v>81.476183000000006</v>
      </c>
      <c r="G36" s="419"/>
    </row>
    <row r="37" spans="1:7" x14ac:dyDescent="0.25">
      <c r="A37" s="149">
        <f t="shared" si="1"/>
        <v>2015</v>
      </c>
      <c r="B37" s="450">
        <v>42095</v>
      </c>
      <c r="C37" s="451">
        <v>75.208629999999999</v>
      </c>
      <c r="D37" s="143" t="e">
        <v>#N/A</v>
      </c>
      <c r="E37" s="536">
        <f t="shared" ref="E37:E43" si="2">AVERAGEIF($A$34:$A$45,A37,$F$34:$F$45)</f>
        <v>74.745046916666666</v>
      </c>
      <c r="F37" s="452">
        <v>75.208629999999999</v>
      </c>
      <c r="G37" s="140"/>
    </row>
    <row r="38" spans="1:7" x14ac:dyDescent="0.25">
      <c r="A38" s="149">
        <f t="shared" si="1"/>
        <v>2015</v>
      </c>
      <c r="B38" s="450">
        <v>42125</v>
      </c>
      <c r="C38" s="451">
        <v>70.414557000000002</v>
      </c>
      <c r="D38" s="143" t="e">
        <v>#N/A</v>
      </c>
      <c r="E38" s="536">
        <f t="shared" si="2"/>
        <v>74.745046916666666</v>
      </c>
      <c r="F38" s="452">
        <v>70.414557000000002</v>
      </c>
      <c r="G38" s="140"/>
    </row>
    <row r="39" spans="1:7" x14ac:dyDescent="0.25">
      <c r="A39" s="149">
        <f t="shared" si="1"/>
        <v>2015</v>
      </c>
      <c r="B39" s="450">
        <v>42156</v>
      </c>
      <c r="C39" s="451">
        <v>66.933364999999995</v>
      </c>
      <c r="D39" s="143" t="e">
        <v>#N/A</v>
      </c>
      <c r="E39" s="536">
        <f t="shared" si="2"/>
        <v>74.745046916666666</v>
      </c>
      <c r="F39" s="452">
        <v>66.933364999999995</v>
      </c>
      <c r="G39" s="140"/>
    </row>
    <row r="40" spans="1:7" x14ac:dyDescent="0.25">
      <c r="A40" s="149">
        <f t="shared" si="1"/>
        <v>2015</v>
      </c>
      <c r="B40" s="450">
        <v>42186</v>
      </c>
      <c r="C40" s="451">
        <v>76.476217000000005</v>
      </c>
      <c r="D40" s="143" t="e">
        <v>#N/A</v>
      </c>
      <c r="E40" s="536">
        <f t="shared" si="2"/>
        <v>74.745046916666666</v>
      </c>
      <c r="F40" s="452">
        <v>76.476217000000005</v>
      </c>
      <c r="G40" s="140"/>
    </row>
    <row r="41" spans="1:7" x14ac:dyDescent="0.25">
      <c r="A41" s="149">
        <f t="shared" si="1"/>
        <v>2015</v>
      </c>
      <c r="B41" s="450">
        <v>42217</v>
      </c>
      <c r="C41" s="451">
        <v>82.623422000000005</v>
      </c>
      <c r="D41" s="143" t="e">
        <v>#N/A</v>
      </c>
      <c r="E41" s="536">
        <f t="shared" si="2"/>
        <v>74.745046916666666</v>
      </c>
      <c r="F41" s="452">
        <v>82.623422000000005</v>
      </c>
      <c r="G41" s="140"/>
    </row>
    <row r="42" spans="1:7" x14ac:dyDescent="0.25">
      <c r="A42" s="149">
        <f t="shared" si="1"/>
        <v>2015</v>
      </c>
      <c r="B42" s="450">
        <v>42248</v>
      </c>
      <c r="C42" s="451">
        <v>77.723740000000006</v>
      </c>
      <c r="D42" s="143" t="e">
        <v>#N/A</v>
      </c>
      <c r="E42" s="536">
        <f t="shared" si="2"/>
        <v>74.745046916666666</v>
      </c>
      <c r="F42" s="452">
        <v>77.723740000000006</v>
      </c>
      <c r="G42" s="140"/>
    </row>
    <row r="43" spans="1:7" x14ac:dyDescent="0.25">
      <c r="A43" s="149">
        <f t="shared" si="1"/>
        <v>2015</v>
      </c>
      <c r="B43" s="450">
        <v>42278</v>
      </c>
      <c r="C43" s="451">
        <v>75.662374</v>
      </c>
      <c r="D43" s="143" t="e">
        <v>#N/A</v>
      </c>
      <c r="E43" s="536">
        <f t="shared" si="2"/>
        <v>74.745046916666666</v>
      </c>
      <c r="F43" s="452">
        <v>75.662374</v>
      </c>
      <c r="G43" s="140"/>
    </row>
    <row r="44" spans="1:7" x14ac:dyDescent="0.25">
      <c r="A44" s="149">
        <f t="shared" si="1"/>
        <v>2015</v>
      </c>
      <c r="B44" s="450">
        <v>42309</v>
      </c>
      <c r="C44" s="451">
        <v>68.573907000000005</v>
      </c>
      <c r="D44" s="143" t="e">
        <v>#N/A</v>
      </c>
      <c r="E44" s="536">
        <f>AVERAGEIF($A$34:$A$45,A44,$F$34:$F$45)</f>
        <v>74.745046916666666</v>
      </c>
      <c r="F44" s="452">
        <v>68.573907000000005</v>
      </c>
      <c r="G44" s="140"/>
    </row>
    <row r="45" spans="1:7" x14ac:dyDescent="0.25">
      <c r="A45" s="149">
        <f t="shared" si="1"/>
        <v>2015</v>
      </c>
      <c r="B45" s="450">
        <v>42339</v>
      </c>
      <c r="C45" s="451">
        <v>63.000565000000002</v>
      </c>
      <c r="D45" s="143" t="e">
        <v>#N/A</v>
      </c>
      <c r="E45" s="452"/>
      <c r="F45" s="452">
        <v>63.000565000000002</v>
      </c>
      <c r="G45" s="140"/>
    </row>
    <row r="46" spans="1:7" x14ac:dyDescent="0.25">
      <c r="A46" s="149">
        <f t="shared" ref="A46:A93" si="3">YEAR(B46)</f>
        <v>2016</v>
      </c>
      <c r="B46" s="450">
        <v>42370</v>
      </c>
      <c r="C46" s="451">
        <v>60.568714999999997</v>
      </c>
      <c r="D46" s="143" t="e">
        <v>#N/A</v>
      </c>
      <c r="E46" s="452"/>
      <c r="F46" s="452">
        <v>60.568714999999997</v>
      </c>
      <c r="G46" s="140"/>
    </row>
    <row r="47" spans="1:7" x14ac:dyDescent="0.25">
      <c r="A47" s="149">
        <f t="shared" si="3"/>
        <v>2016</v>
      </c>
      <c r="B47" s="450">
        <v>42401</v>
      </c>
      <c r="C47" s="451">
        <v>57.328505999999997</v>
      </c>
      <c r="D47" s="143" t="e">
        <v>#N/A</v>
      </c>
      <c r="E47" s="452">
        <f t="shared" ref="E47:E56" si="4">AVERAGEIF($A$46:$A$107,A47,$F$46:$F$107)</f>
        <v>60.697041500000012</v>
      </c>
      <c r="F47" s="452">
        <v>57.328505999999997</v>
      </c>
      <c r="G47" s="140"/>
    </row>
    <row r="48" spans="1:7" x14ac:dyDescent="0.25">
      <c r="A48" s="149">
        <f t="shared" si="3"/>
        <v>2016</v>
      </c>
      <c r="B48" s="450">
        <v>42430</v>
      </c>
      <c r="C48" s="451">
        <v>55.327888000000002</v>
      </c>
      <c r="D48" s="143" t="e">
        <v>#N/A</v>
      </c>
      <c r="E48" s="452">
        <f t="shared" si="4"/>
        <v>60.697041500000012</v>
      </c>
      <c r="F48" s="452">
        <v>55.327888000000002</v>
      </c>
      <c r="G48" s="419"/>
    </row>
    <row r="49" spans="1:7" x14ac:dyDescent="0.25">
      <c r="A49" s="149">
        <f t="shared" si="3"/>
        <v>2016</v>
      </c>
      <c r="B49" s="450">
        <v>42461</v>
      </c>
      <c r="C49" s="451">
        <v>48.216355</v>
      </c>
      <c r="D49" s="143" t="e">
        <v>#N/A</v>
      </c>
      <c r="E49" s="452">
        <f t="shared" si="4"/>
        <v>60.697041500000012</v>
      </c>
      <c r="F49" s="452">
        <v>48.216355</v>
      </c>
      <c r="G49" s="140"/>
    </row>
    <row r="50" spans="1:7" x14ac:dyDescent="0.25">
      <c r="A50" s="149">
        <f t="shared" si="3"/>
        <v>2016</v>
      </c>
      <c r="B50" s="450">
        <v>42491</v>
      </c>
      <c r="C50" s="451">
        <v>53.123077000000002</v>
      </c>
      <c r="D50" s="143" t="e">
        <v>#N/A</v>
      </c>
      <c r="E50" s="452">
        <f t="shared" si="4"/>
        <v>60.697041500000012</v>
      </c>
      <c r="F50" s="452">
        <v>53.123077000000002</v>
      </c>
      <c r="G50" s="140"/>
    </row>
    <row r="51" spans="1:7" x14ac:dyDescent="0.25">
      <c r="A51" s="149">
        <f t="shared" si="3"/>
        <v>2016</v>
      </c>
      <c r="B51" s="450">
        <v>42522</v>
      </c>
      <c r="C51" s="451">
        <v>59.513340999999997</v>
      </c>
      <c r="D51" s="143" t="e">
        <v>#N/A</v>
      </c>
      <c r="E51" s="452">
        <f t="shared" si="4"/>
        <v>60.697041500000012</v>
      </c>
      <c r="F51" s="452">
        <v>59.513340999999997</v>
      </c>
      <c r="G51" s="140"/>
    </row>
    <row r="52" spans="1:7" x14ac:dyDescent="0.25">
      <c r="A52" s="149">
        <f t="shared" si="3"/>
        <v>2016</v>
      </c>
      <c r="B52" s="450">
        <v>42552</v>
      </c>
      <c r="C52" s="451">
        <v>61.783814</v>
      </c>
      <c r="D52" s="143" t="e">
        <v>#N/A</v>
      </c>
      <c r="E52" s="452">
        <f t="shared" si="4"/>
        <v>60.697041500000012</v>
      </c>
      <c r="F52" s="452">
        <v>61.783814</v>
      </c>
      <c r="G52" s="140"/>
    </row>
    <row r="53" spans="1:7" x14ac:dyDescent="0.25">
      <c r="A53" s="149">
        <f t="shared" si="3"/>
        <v>2016</v>
      </c>
      <c r="B53" s="450">
        <v>42583</v>
      </c>
      <c r="C53" s="451">
        <v>68.246998000000005</v>
      </c>
      <c r="D53" s="143" t="e">
        <v>#N/A</v>
      </c>
      <c r="E53" s="452">
        <f t="shared" si="4"/>
        <v>60.697041500000012</v>
      </c>
      <c r="F53" s="452">
        <v>68.246998000000005</v>
      </c>
      <c r="G53" s="140"/>
    </row>
    <row r="54" spans="1:7" x14ac:dyDescent="0.25">
      <c r="A54" s="149">
        <f t="shared" si="3"/>
        <v>2016</v>
      </c>
      <c r="B54" s="450">
        <v>42614</v>
      </c>
      <c r="C54" s="451">
        <v>65.069716999999997</v>
      </c>
      <c r="D54" s="143" t="e">
        <v>#N/A</v>
      </c>
      <c r="E54" s="452">
        <f t="shared" si="4"/>
        <v>60.697041500000012</v>
      </c>
      <c r="F54" s="452">
        <v>65.069716999999997</v>
      </c>
      <c r="G54" s="140"/>
    </row>
    <row r="55" spans="1:7" x14ac:dyDescent="0.25">
      <c r="A55" s="149">
        <f t="shared" si="3"/>
        <v>2016</v>
      </c>
      <c r="B55" s="450">
        <v>42644</v>
      </c>
      <c r="C55" s="451">
        <v>68.725230999999994</v>
      </c>
      <c r="D55" s="143" t="e">
        <v>#N/A</v>
      </c>
      <c r="E55" s="452">
        <f t="shared" si="4"/>
        <v>60.697041500000012</v>
      </c>
      <c r="F55" s="452">
        <v>68.725230999999994</v>
      </c>
      <c r="G55" s="140"/>
    </row>
    <row r="56" spans="1:7" x14ac:dyDescent="0.25">
      <c r="A56" s="149">
        <f t="shared" si="3"/>
        <v>2016</v>
      </c>
      <c r="B56" s="450">
        <v>42675</v>
      </c>
      <c r="C56" s="451">
        <v>67.149752000000007</v>
      </c>
      <c r="D56" s="143" t="e">
        <v>#N/A</v>
      </c>
      <c r="E56" s="452">
        <f t="shared" si="4"/>
        <v>60.697041500000012</v>
      </c>
      <c r="F56" s="452">
        <v>67.149752000000007</v>
      </c>
      <c r="G56" s="140"/>
    </row>
    <row r="57" spans="1:7" x14ac:dyDescent="0.25">
      <c r="A57" s="149">
        <f t="shared" si="3"/>
        <v>2016</v>
      </c>
      <c r="B57" s="450">
        <v>42705</v>
      </c>
      <c r="C57" s="451">
        <v>63.311104</v>
      </c>
      <c r="D57" s="143" t="e">
        <v>#N/A</v>
      </c>
      <c r="E57" s="452"/>
      <c r="F57" s="452">
        <v>63.311104</v>
      </c>
      <c r="G57" s="140"/>
    </row>
    <row r="58" spans="1:7" x14ac:dyDescent="0.25">
      <c r="A58" s="149">
        <f t="shared" si="3"/>
        <v>2017</v>
      </c>
      <c r="B58" s="450">
        <v>42736</v>
      </c>
      <c r="C58" s="451">
        <v>68.377663999999996</v>
      </c>
      <c r="D58" s="143" t="e">
        <v>#N/A</v>
      </c>
      <c r="E58" s="452"/>
      <c r="F58" s="452">
        <v>68.377663999999996</v>
      </c>
      <c r="G58" s="140"/>
    </row>
    <row r="59" spans="1:7" x14ac:dyDescent="0.25">
      <c r="A59" s="149">
        <f t="shared" si="3"/>
        <v>2017</v>
      </c>
      <c r="B59" s="450">
        <v>42767</v>
      </c>
      <c r="C59" s="451">
        <v>64.354432000000003</v>
      </c>
      <c r="D59" s="143" t="e">
        <v>#N/A</v>
      </c>
      <c r="E59" s="452">
        <f t="shared" ref="E59:E68" si="5">AVERAGEIF($A$46:$A$107,A59,$F$46:$F$107)</f>
        <v>64.50985441666667</v>
      </c>
      <c r="F59" s="452">
        <v>64.354432000000003</v>
      </c>
      <c r="G59" s="140"/>
    </row>
    <row r="60" spans="1:7" x14ac:dyDescent="0.25">
      <c r="A60" s="149">
        <f t="shared" si="3"/>
        <v>2017</v>
      </c>
      <c r="B60" s="450">
        <v>42795</v>
      </c>
      <c r="C60" s="451">
        <v>64.300555000000003</v>
      </c>
      <c r="D60" s="143" t="e">
        <v>#N/A</v>
      </c>
      <c r="E60" s="452">
        <f t="shared" si="5"/>
        <v>64.50985441666667</v>
      </c>
      <c r="F60" s="452">
        <v>64.300555000000003</v>
      </c>
      <c r="G60" s="419"/>
    </row>
    <row r="61" spans="1:7" x14ac:dyDescent="0.25">
      <c r="A61" s="149">
        <f t="shared" si="3"/>
        <v>2017</v>
      </c>
      <c r="B61" s="450">
        <v>42826</v>
      </c>
      <c r="C61" s="451">
        <v>58.748719999999999</v>
      </c>
      <c r="D61" s="143" t="e">
        <v>#N/A</v>
      </c>
      <c r="E61" s="452">
        <f t="shared" si="5"/>
        <v>64.50985441666667</v>
      </c>
      <c r="F61" s="452">
        <v>58.748719999999999</v>
      </c>
      <c r="G61" s="140"/>
    </row>
    <row r="62" spans="1:7" x14ac:dyDescent="0.25">
      <c r="A62" s="149">
        <f t="shared" si="3"/>
        <v>2017</v>
      </c>
      <c r="B62" s="450">
        <v>42856</v>
      </c>
      <c r="C62" s="451">
        <v>62.110104</v>
      </c>
      <c r="D62" s="143" t="e">
        <v>#N/A</v>
      </c>
      <c r="E62" s="452">
        <f t="shared" si="5"/>
        <v>64.50985441666667</v>
      </c>
      <c r="F62" s="452">
        <v>62.110104</v>
      </c>
      <c r="G62" s="140"/>
    </row>
    <row r="63" spans="1:7" x14ac:dyDescent="0.25">
      <c r="A63" s="149">
        <f t="shared" si="3"/>
        <v>2017</v>
      </c>
      <c r="B63" s="450">
        <v>42887</v>
      </c>
      <c r="C63" s="451">
        <v>66.223313000000005</v>
      </c>
      <c r="D63" s="143" t="e">
        <v>#N/A</v>
      </c>
      <c r="E63" s="452">
        <f t="shared" si="5"/>
        <v>64.50985441666667</v>
      </c>
      <c r="F63" s="452">
        <v>66.223313000000005</v>
      </c>
      <c r="G63" s="140"/>
    </row>
    <row r="64" spans="1:7" x14ac:dyDescent="0.25">
      <c r="A64" s="149">
        <f t="shared" si="3"/>
        <v>2017</v>
      </c>
      <c r="B64" s="450">
        <v>42917</v>
      </c>
      <c r="C64" s="451">
        <v>62.876919999999998</v>
      </c>
      <c r="D64" s="143" t="e">
        <v>#N/A</v>
      </c>
      <c r="E64" s="452">
        <f t="shared" si="5"/>
        <v>64.50985441666667</v>
      </c>
      <c r="F64" s="452">
        <v>62.876919999999998</v>
      </c>
      <c r="G64" s="140"/>
    </row>
    <row r="65" spans="1:7" x14ac:dyDescent="0.25">
      <c r="A65" s="149">
        <f t="shared" si="3"/>
        <v>2017</v>
      </c>
      <c r="B65" s="450">
        <v>42948</v>
      </c>
      <c r="C65" s="451">
        <v>70.482042000000007</v>
      </c>
      <c r="D65" s="143" t="e">
        <v>#N/A</v>
      </c>
      <c r="E65" s="452">
        <f t="shared" si="5"/>
        <v>64.50985441666667</v>
      </c>
      <c r="F65" s="452">
        <v>70.482042000000007</v>
      </c>
      <c r="G65" s="140"/>
    </row>
    <row r="66" spans="1:7" x14ac:dyDescent="0.25">
      <c r="A66" s="149">
        <f t="shared" si="3"/>
        <v>2017</v>
      </c>
      <c r="B66" s="450">
        <v>42979</v>
      </c>
      <c r="C66" s="451">
        <v>62.802154999999999</v>
      </c>
      <c r="D66" s="143" t="e">
        <v>#N/A</v>
      </c>
      <c r="E66" s="452">
        <f t="shared" si="5"/>
        <v>64.50985441666667</v>
      </c>
      <c r="F66" s="452">
        <v>62.802154999999999</v>
      </c>
      <c r="G66" s="140"/>
    </row>
    <row r="67" spans="1:7" x14ac:dyDescent="0.25">
      <c r="A67" s="149">
        <f t="shared" si="3"/>
        <v>2017</v>
      </c>
      <c r="B67" s="450">
        <v>43009</v>
      </c>
      <c r="C67" s="451">
        <v>66.336682999999994</v>
      </c>
      <c r="D67" s="143" t="e">
        <v>#N/A</v>
      </c>
      <c r="E67" s="452">
        <f t="shared" si="5"/>
        <v>64.50985441666667</v>
      </c>
      <c r="F67" s="452">
        <v>66.336682999999994</v>
      </c>
      <c r="G67" s="140"/>
    </row>
    <row r="68" spans="1:7" x14ac:dyDescent="0.25">
      <c r="A68" s="149">
        <f t="shared" si="3"/>
        <v>2017</v>
      </c>
      <c r="B68" s="450">
        <v>43040</v>
      </c>
      <c r="C68" s="451">
        <v>64.315301000000005</v>
      </c>
      <c r="D68" s="143" t="e">
        <v>#N/A</v>
      </c>
      <c r="E68" s="452">
        <f t="shared" si="5"/>
        <v>64.50985441666667</v>
      </c>
      <c r="F68" s="452">
        <v>64.315301000000005</v>
      </c>
      <c r="G68" s="140"/>
    </row>
    <row r="69" spans="1:7" x14ac:dyDescent="0.25">
      <c r="A69" s="149">
        <f t="shared" si="3"/>
        <v>2017</v>
      </c>
      <c r="B69" s="450">
        <v>43070</v>
      </c>
      <c r="C69" s="451">
        <v>63.190364000000002</v>
      </c>
      <c r="D69" s="143" t="e">
        <v>#N/A</v>
      </c>
      <c r="E69" s="452"/>
      <c r="F69" s="452">
        <v>63.190364000000002</v>
      </c>
      <c r="G69" s="140"/>
    </row>
    <row r="70" spans="1:7" x14ac:dyDescent="0.25">
      <c r="A70" s="149">
        <f t="shared" si="3"/>
        <v>2018</v>
      </c>
      <c r="B70" s="450">
        <v>43101</v>
      </c>
      <c r="C70" s="451">
        <v>61.936683000000002</v>
      </c>
      <c r="D70" s="143" t="e">
        <v>#N/A</v>
      </c>
      <c r="E70" s="452"/>
      <c r="F70" s="452">
        <v>61.936683000000002</v>
      </c>
      <c r="G70" s="140"/>
    </row>
    <row r="71" spans="1:7" x14ac:dyDescent="0.25">
      <c r="A71" s="149">
        <f t="shared" si="3"/>
        <v>2018</v>
      </c>
      <c r="B71" s="450">
        <v>43132</v>
      </c>
      <c r="C71" s="451">
        <v>60.235142000000003</v>
      </c>
      <c r="D71" s="143" t="e">
        <v>#N/A</v>
      </c>
      <c r="E71" s="452">
        <f t="shared" ref="E71:E80" si="6">AVERAGEIF($A$46:$A$107,A71,$F$46:$F$107)</f>
        <v>62.964516872333341</v>
      </c>
      <c r="F71" s="452">
        <v>60.235142000000003</v>
      </c>
      <c r="G71" s="140"/>
    </row>
    <row r="72" spans="1:7" x14ac:dyDescent="0.25">
      <c r="A72" s="149">
        <f t="shared" si="3"/>
        <v>2018</v>
      </c>
      <c r="B72" s="450">
        <v>43160</v>
      </c>
      <c r="C72" s="451">
        <v>65.467141999999996</v>
      </c>
      <c r="D72" s="143" t="e">
        <v>#N/A</v>
      </c>
      <c r="E72" s="452">
        <f t="shared" si="6"/>
        <v>62.964516872333341</v>
      </c>
      <c r="F72" s="452">
        <v>65.467141999999996</v>
      </c>
      <c r="G72" s="419"/>
    </row>
    <row r="73" spans="1:7" x14ac:dyDescent="0.25">
      <c r="A73" s="149">
        <f t="shared" si="3"/>
        <v>2018</v>
      </c>
      <c r="B73" s="450">
        <v>43191</v>
      </c>
      <c r="C73" s="451">
        <v>58.032114</v>
      </c>
      <c r="D73" s="143" t="e">
        <v>#N/A</v>
      </c>
      <c r="E73" s="452">
        <f t="shared" si="6"/>
        <v>62.964516872333341</v>
      </c>
      <c r="F73" s="452">
        <v>58.032114</v>
      </c>
      <c r="G73" s="140"/>
    </row>
    <row r="74" spans="1:7" x14ac:dyDescent="0.25">
      <c r="A74" s="149">
        <f t="shared" si="3"/>
        <v>2018</v>
      </c>
      <c r="B74" s="450">
        <v>43221</v>
      </c>
      <c r="C74" s="451">
        <v>61.195974999999997</v>
      </c>
      <c r="D74" s="143" t="e">
        <v>#N/A</v>
      </c>
      <c r="E74" s="452">
        <f t="shared" si="6"/>
        <v>62.964516872333341</v>
      </c>
      <c r="F74" s="452">
        <v>61.195974999999997</v>
      </c>
      <c r="G74" s="140"/>
    </row>
    <row r="75" spans="1:7" x14ac:dyDescent="0.25">
      <c r="A75" s="149">
        <f t="shared" si="3"/>
        <v>2018</v>
      </c>
      <c r="B75" s="450">
        <v>43252</v>
      </c>
      <c r="C75" s="451">
        <v>61.557372000000001</v>
      </c>
      <c r="D75" s="143" t="e">
        <v>#N/A</v>
      </c>
      <c r="E75" s="452">
        <f t="shared" si="6"/>
        <v>62.964516872333341</v>
      </c>
      <c r="F75" s="452">
        <v>61.557372000000001</v>
      </c>
      <c r="G75" s="140"/>
    </row>
    <row r="76" spans="1:7" x14ac:dyDescent="0.25">
      <c r="A76" s="149">
        <f t="shared" si="3"/>
        <v>2018</v>
      </c>
      <c r="B76" s="450">
        <v>43282</v>
      </c>
      <c r="C76" s="451">
        <v>63.666983999999999</v>
      </c>
      <c r="D76" s="143" t="e">
        <v>#N/A</v>
      </c>
      <c r="E76" s="452">
        <f t="shared" si="6"/>
        <v>62.964516872333341</v>
      </c>
      <c r="F76" s="452">
        <v>63.666983999999999</v>
      </c>
      <c r="G76" s="140"/>
    </row>
    <row r="77" spans="1:7" x14ac:dyDescent="0.25">
      <c r="A77" s="149">
        <f t="shared" si="3"/>
        <v>2018</v>
      </c>
      <c r="B77" s="450">
        <v>43313</v>
      </c>
      <c r="C77" s="451">
        <v>69.490904999999998</v>
      </c>
      <c r="D77" s="143" t="e">
        <v>#N/A</v>
      </c>
      <c r="E77" s="452">
        <f t="shared" si="6"/>
        <v>62.964516872333341</v>
      </c>
      <c r="F77" s="452">
        <v>69.490904999999998</v>
      </c>
      <c r="G77" s="140"/>
    </row>
    <row r="78" spans="1:7" x14ac:dyDescent="0.25">
      <c r="A78" s="149">
        <f t="shared" si="3"/>
        <v>2018</v>
      </c>
      <c r="B78" s="450">
        <v>43344</v>
      </c>
      <c r="C78" s="451">
        <v>63.130925468000001</v>
      </c>
      <c r="D78" s="143">
        <v>63.130925468000001</v>
      </c>
      <c r="E78" s="452">
        <f t="shared" si="6"/>
        <v>62.964516872333341</v>
      </c>
      <c r="F78" s="452">
        <v>63.130925468000001</v>
      </c>
      <c r="G78" s="140"/>
    </row>
    <row r="79" spans="1:7" x14ac:dyDescent="0.25">
      <c r="A79" s="149">
        <f t="shared" si="3"/>
        <v>2018</v>
      </c>
      <c r="B79" s="450">
        <v>43374</v>
      </c>
      <c r="C79" s="451" t="e">
        <v>#N/A</v>
      </c>
      <c r="D79" s="143">
        <v>64.405379999999994</v>
      </c>
      <c r="E79" s="452">
        <f t="shared" si="6"/>
        <v>62.964516872333341</v>
      </c>
      <c r="F79" s="452">
        <v>64.405379999999994</v>
      </c>
      <c r="G79" s="140"/>
    </row>
    <row r="80" spans="1:7" x14ac:dyDescent="0.25">
      <c r="A80" s="149">
        <f t="shared" si="3"/>
        <v>2018</v>
      </c>
      <c r="B80" s="450">
        <v>43405</v>
      </c>
      <c r="C80" s="451" t="e">
        <v>#N/A</v>
      </c>
      <c r="D80" s="143">
        <v>61.881570000000004</v>
      </c>
      <c r="E80" s="452">
        <f t="shared" si="6"/>
        <v>62.964516872333341</v>
      </c>
      <c r="F80" s="452">
        <v>61.881570000000004</v>
      </c>
      <c r="G80" s="140"/>
    </row>
    <row r="81" spans="1:7" x14ac:dyDescent="0.25">
      <c r="A81" s="149">
        <f t="shared" si="3"/>
        <v>2018</v>
      </c>
      <c r="B81" s="450">
        <v>43435</v>
      </c>
      <c r="C81" s="451" t="e">
        <v>#N/A</v>
      </c>
      <c r="D81" s="143">
        <v>64.574010000000001</v>
      </c>
      <c r="E81" s="452"/>
      <c r="F81" s="452">
        <v>64.574010000000001</v>
      </c>
      <c r="G81" s="140"/>
    </row>
    <row r="82" spans="1:7" x14ac:dyDescent="0.25">
      <c r="A82" s="149">
        <f t="shared" si="3"/>
        <v>2019</v>
      </c>
      <c r="B82" s="450">
        <v>43466</v>
      </c>
      <c r="C82" s="451" t="e">
        <v>#N/A</v>
      </c>
      <c r="D82" s="143">
        <v>69.991839999999996</v>
      </c>
      <c r="E82" s="452"/>
      <c r="F82" s="452">
        <v>69.991839999999996</v>
      </c>
      <c r="G82" s="140"/>
    </row>
    <row r="83" spans="1:7" x14ac:dyDescent="0.25">
      <c r="A83" s="149">
        <f t="shared" si="3"/>
        <v>2019</v>
      </c>
      <c r="B83" s="450">
        <v>43497</v>
      </c>
      <c r="C83" s="451" t="e">
        <v>#N/A</v>
      </c>
      <c r="D83" s="143">
        <v>60.268680000000003</v>
      </c>
      <c r="E83" s="452">
        <f t="shared" ref="E83:E92" si="7">AVERAGEIF($A$46:$A$107,A83,$F$46:$F$107)</f>
        <v>61.912224166666668</v>
      </c>
      <c r="F83" s="452">
        <v>60.268680000000003</v>
      </c>
      <c r="G83" s="140"/>
    </row>
    <row r="84" spans="1:7" x14ac:dyDescent="0.25">
      <c r="A84" s="149">
        <f t="shared" si="3"/>
        <v>2019</v>
      </c>
      <c r="B84" s="450">
        <v>43525</v>
      </c>
      <c r="C84" s="451" t="e">
        <v>#N/A</v>
      </c>
      <c r="D84" s="143">
        <v>62.076120000000003</v>
      </c>
      <c r="E84" s="452">
        <f t="shared" si="7"/>
        <v>61.912224166666668</v>
      </c>
      <c r="F84" s="452">
        <v>62.076120000000003</v>
      </c>
      <c r="G84" s="419"/>
    </row>
    <row r="85" spans="1:7" x14ac:dyDescent="0.25">
      <c r="A85" s="149">
        <f t="shared" si="3"/>
        <v>2019</v>
      </c>
      <c r="B85" s="450">
        <v>43556</v>
      </c>
      <c r="C85" s="451" t="e">
        <v>#N/A</v>
      </c>
      <c r="D85" s="143">
        <v>47.116169999999997</v>
      </c>
      <c r="E85" s="452">
        <f t="shared" si="7"/>
        <v>61.912224166666668</v>
      </c>
      <c r="F85" s="452">
        <v>47.116169999999997</v>
      </c>
      <c r="G85" s="140"/>
    </row>
    <row r="86" spans="1:7" x14ac:dyDescent="0.25">
      <c r="A86" s="149">
        <f t="shared" si="3"/>
        <v>2019</v>
      </c>
      <c r="B86" s="450">
        <v>43586</v>
      </c>
      <c r="C86" s="451" t="e">
        <v>#N/A</v>
      </c>
      <c r="D86" s="143">
        <v>56.128059999999998</v>
      </c>
      <c r="E86" s="452">
        <f t="shared" si="7"/>
        <v>61.912224166666668</v>
      </c>
      <c r="F86" s="452">
        <v>56.128059999999998</v>
      </c>
      <c r="G86" s="140"/>
    </row>
    <row r="87" spans="1:7" x14ac:dyDescent="0.25">
      <c r="A87" s="149">
        <f t="shared" si="3"/>
        <v>2019</v>
      </c>
      <c r="B87" s="450">
        <v>43617</v>
      </c>
      <c r="C87" s="451" t="e">
        <v>#N/A</v>
      </c>
      <c r="D87" s="143">
        <v>56.434759999999997</v>
      </c>
      <c r="E87" s="452">
        <f t="shared" si="7"/>
        <v>61.912224166666668</v>
      </c>
      <c r="F87" s="452">
        <v>56.434759999999997</v>
      </c>
      <c r="G87" s="140"/>
    </row>
    <row r="88" spans="1:7" x14ac:dyDescent="0.25">
      <c r="A88" s="149">
        <f t="shared" si="3"/>
        <v>2019</v>
      </c>
      <c r="B88" s="450">
        <v>43647</v>
      </c>
      <c r="C88" s="451" t="e">
        <v>#N/A</v>
      </c>
      <c r="D88" s="143">
        <v>72.467439999999996</v>
      </c>
      <c r="E88" s="452">
        <f t="shared" si="7"/>
        <v>61.912224166666668</v>
      </c>
      <c r="F88" s="452">
        <v>72.467439999999996</v>
      </c>
      <c r="G88" s="140"/>
    </row>
    <row r="89" spans="1:7" x14ac:dyDescent="0.25">
      <c r="A89" s="149">
        <f t="shared" si="3"/>
        <v>2019</v>
      </c>
      <c r="B89" s="450">
        <v>43678</v>
      </c>
      <c r="C89" s="451" t="e">
        <v>#N/A</v>
      </c>
      <c r="D89" s="143">
        <v>71.071690000000004</v>
      </c>
      <c r="E89" s="452">
        <f t="shared" si="7"/>
        <v>61.912224166666668</v>
      </c>
      <c r="F89" s="452">
        <v>71.071690000000004</v>
      </c>
      <c r="G89" s="140"/>
    </row>
    <row r="90" spans="1:7" x14ac:dyDescent="0.25">
      <c r="A90" s="149">
        <f t="shared" si="3"/>
        <v>2019</v>
      </c>
      <c r="B90" s="450">
        <v>43709</v>
      </c>
      <c r="C90" s="451" t="e">
        <v>#N/A</v>
      </c>
      <c r="D90" s="143">
        <v>56.92286</v>
      </c>
      <c r="E90" s="452">
        <f t="shared" si="7"/>
        <v>61.912224166666668</v>
      </c>
      <c r="F90" s="452">
        <v>56.92286</v>
      </c>
      <c r="G90" s="140"/>
    </row>
    <row r="91" spans="1:7" x14ac:dyDescent="0.25">
      <c r="A91" s="149">
        <f t="shared" si="3"/>
        <v>2019</v>
      </c>
      <c r="B91" s="450">
        <v>43739</v>
      </c>
      <c r="C91" s="451" t="e">
        <v>#N/A</v>
      </c>
      <c r="D91" s="143">
        <v>65.826130000000006</v>
      </c>
      <c r="E91" s="452">
        <f t="shared" si="7"/>
        <v>61.912224166666668</v>
      </c>
      <c r="F91" s="452">
        <v>65.826130000000006</v>
      </c>
      <c r="G91" s="140"/>
    </row>
    <row r="92" spans="1:7" x14ac:dyDescent="0.25">
      <c r="A92" s="149">
        <f t="shared" si="3"/>
        <v>2019</v>
      </c>
      <c r="B92" s="450">
        <v>43770</v>
      </c>
      <c r="C92" s="451" t="e">
        <v>#N/A</v>
      </c>
      <c r="D92" s="143">
        <v>61.914369999999998</v>
      </c>
      <c r="E92" s="452">
        <f t="shared" si="7"/>
        <v>61.912224166666668</v>
      </c>
      <c r="F92" s="452">
        <v>61.914369999999998</v>
      </c>
      <c r="G92" s="140"/>
    </row>
    <row r="93" spans="1:7" x14ac:dyDescent="0.25">
      <c r="A93" s="149">
        <f t="shared" si="3"/>
        <v>2019</v>
      </c>
      <c r="B93" s="450">
        <v>43800</v>
      </c>
      <c r="C93" s="451" t="e">
        <v>#N/A</v>
      </c>
      <c r="D93" s="143">
        <v>62.728569999999998</v>
      </c>
      <c r="E93" s="452"/>
      <c r="F93" s="452">
        <v>62.728569999999998</v>
      </c>
      <c r="G93" s="140"/>
    </row>
    <row r="94" spans="1:7" x14ac:dyDescent="0.25">
      <c r="A94" s="149"/>
      <c r="B94" s="450"/>
      <c r="C94" s="149"/>
      <c r="D94" s="149"/>
      <c r="E94" s="149"/>
      <c r="F94" s="452"/>
      <c r="G94" s="140"/>
    </row>
    <row r="95" spans="1:7" x14ac:dyDescent="0.25">
      <c r="A95" s="149"/>
      <c r="B95" s="450"/>
      <c r="C95" s="149"/>
      <c r="D95" s="149"/>
      <c r="E95" s="149"/>
      <c r="F95" s="452"/>
      <c r="G95" s="140"/>
    </row>
    <row r="96" spans="1:7" x14ac:dyDescent="0.25">
      <c r="A96" s="149"/>
      <c r="B96" s="450"/>
      <c r="C96" s="149"/>
      <c r="D96" s="149"/>
      <c r="E96" s="149"/>
      <c r="F96" s="452"/>
      <c r="G96" s="140"/>
    </row>
    <row r="97" spans="1:7" x14ac:dyDescent="0.25">
      <c r="A97" s="149"/>
      <c r="B97" s="450"/>
      <c r="C97" s="149"/>
      <c r="D97" s="149"/>
      <c r="E97" s="149"/>
      <c r="F97" s="452"/>
      <c r="G97" s="140"/>
    </row>
    <row r="98" spans="1:7" x14ac:dyDescent="0.25">
      <c r="A98" s="75"/>
      <c r="B98" s="75" t="s">
        <v>0</v>
      </c>
      <c r="C98" s="149"/>
      <c r="D98" s="149"/>
      <c r="E98" s="149"/>
      <c r="F98" s="452"/>
      <c r="G98" s="140"/>
    </row>
    <row r="99" spans="1:7" x14ac:dyDescent="0.25">
      <c r="A99" s="30">
        <v>2.5</v>
      </c>
      <c r="B99" s="29">
        <v>-200</v>
      </c>
      <c r="C99" s="149"/>
      <c r="D99" s="149"/>
      <c r="E99" s="149"/>
      <c r="F99" s="452"/>
      <c r="G99" s="140"/>
    </row>
    <row r="100" spans="1:7" x14ac:dyDescent="0.25">
      <c r="A100" s="30">
        <v>2.5</v>
      </c>
      <c r="B100" s="29">
        <v>70</v>
      </c>
      <c r="C100" s="149"/>
      <c r="D100" s="149"/>
      <c r="E100" s="149"/>
      <c r="F100" s="452"/>
      <c r="G100" s="140"/>
    </row>
    <row r="101" spans="1:7" x14ac:dyDescent="0.25">
      <c r="A101" s="149"/>
      <c r="B101" s="450"/>
      <c r="C101" s="149"/>
      <c r="D101" s="149"/>
      <c r="E101" s="149"/>
      <c r="F101" s="452"/>
      <c r="G101" s="140"/>
    </row>
    <row r="102" spans="1:7" x14ac:dyDescent="0.25">
      <c r="A102" s="149"/>
      <c r="B102" s="450"/>
      <c r="C102" s="149"/>
      <c r="D102" s="149"/>
      <c r="E102" s="149"/>
      <c r="F102" s="452"/>
      <c r="G102" s="140"/>
    </row>
    <row r="103" spans="1:7" x14ac:dyDescent="0.25">
      <c r="A103" s="149"/>
      <c r="B103" s="450"/>
      <c r="C103" s="149"/>
      <c r="D103" s="149"/>
      <c r="E103" s="149"/>
      <c r="F103" s="452"/>
      <c r="G103" s="140"/>
    </row>
    <row r="104" spans="1:7" x14ac:dyDescent="0.25">
      <c r="A104" s="149"/>
      <c r="B104" s="450"/>
      <c r="C104" s="149"/>
      <c r="D104" s="149"/>
      <c r="E104" s="149"/>
      <c r="F104" s="452"/>
      <c r="G104" s="140"/>
    </row>
    <row r="105" spans="1:7" x14ac:dyDescent="0.25">
      <c r="A105" s="149"/>
      <c r="B105" s="450"/>
      <c r="C105" s="149"/>
      <c r="D105" s="149"/>
      <c r="E105" s="149"/>
      <c r="F105" s="452"/>
      <c r="G105" s="140"/>
    </row>
    <row r="106" spans="1:7" x14ac:dyDescent="0.25">
      <c r="A106" s="149"/>
      <c r="B106" s="450"/>
      <c r="C106" s="452"/>
      <c r="D106" s="140"/>
      <c r="E106" s="149"/>
      <c r="F106" s="452"/>
      <c r="G106" s="140"/>
    </row>
    <row r="107" spans="1:7" x14ac:dyDescent="0.25">
      <c r="B107" s="136"/>
      <c r="C107" s="452"/>
      <c r="D107" s="140"/>
      <c r="F107" s="142"/>
      <c r="G107" s="140"/>
    </row>
    <row r="108" spans="1:7" x14ac:dyDescent="0.25">
      <c r="F108" s="142"/>
      <c r="G108" s="140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5.28515625" style="133" customWidth="1"/>
    <col min="18" max="18" width="16.42578125" style="133" customWidth="1"/>
    <col min="19" max="19" width="19.85546875" style="133" customWidth="1"/>
    <col min="20" max="20" width="30.85546875" style="133" customWidth="1"/>
    <col min="21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272</v>
      </c>
      <c r="R6" s="353" t="s">
        <v>282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530</v>
      </c>
      <c r="R7" s="354" t="s">
        <v>283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280</v>
      </c>
      <c r="R8" s="369" t="s">
        <v>284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9" t="s">
        <v>235</v>
      </c>
      <c r="R9" s="339" t="s">
        <v>281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529</v>
      </c>
      <c r="D24" s="575"/>
      <c r="E24" s="575"/>
      <c r="F24" s="575"/>
      <c r="G24" s="575"/>
      <c r="H24" s="32"/>
      <c r="I24" s="575" t="s">
        <v>76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44" t="s">
        <v>272</v>
      </c>
      <c r="C26" s="85">
        <v>738.44408267999995</v>
      </c>
      <c r="D26" s="85">
        <v>678.55448632000002</v>
      </c>
      <c r="E26" s="85">
        <v>664.74912879999999</v>
      </c>
      <c r="F26" s="85">
        <v>640.07799041999999</v>
      </c>
      <c r="G26" s="85">
        <v>603.89958999999999</v>
      </c>
      <c r="H26" s="144"/>
      <c r="I26" s="20">
        <f t="shared" ref="I26:L28" si="0">D26-C26</f>
        <v>-59.889596359999928</v>
      </c>
      <c r="J26" s="20">
        <f t="shared" si="0"/>
        <v>-13.80535752000003</v>
      </c>
      <c r="K26" s="20">
        <f t="shared" si="0"/>
        <v>-24.671138380000002</v>
      </c>
      <c r="L26" s="20">
        <f t="shared" si="0"/>
        <v>-36.178400420000003</v>
      </c>
    </row>
    <row r="27" spans="1:12" x14ac:dyDescent="0.25">
      <c r="A27"/>
      <c r="B27" s="236" t="s">
        <v>530</v>
      </c>
      <c r="C27" s="85">
        <v>39.962199972999997</v>
      </c>
      <c r="D27" s="85">
        <v>36.031496085999997</v>
      </c>
      <c r="E27" s="85">
        <v>34.674065906999999</v>
      </c>
      <c r="F27" s="85">
        <v>31.96523122</v>
      </c>
      <c r="G27" s="85">
        <v>31.384502999999999</v>
      </c>
      <c r="H27" s="144"/>
      <c r="I27" s="20">
        <f t="shared" si="0"/>
        <v>-3.930703887</v>
      </c>
      <c r="J27" s="20">
        <f t="shared" si="0"/>
        <v>-1.3574301789999978</v>
      </c>
      <c r="K27" s="20">
        <f t="shared" si="0"/>
        <v>-2.7088346869999995</v>
      </c>
      <c r="L27" s="20">
        <f t="shared" si="0"/>
        <v>-0.58072822000000102</v>
      </c>
    </row>
    <row r="28" spans="1:12" x14ac:dyDescent="0.25">
      <c r="A28"/>
      <c r="B28" s="144" t="s">
        <v>280</v>
      </c>
      <c r="C28" s="85">
        <v>19.708397043000002</v>
      </c>
      <c r="D28" s="85">
        <v>16.484707996000001</v>
      </c>
      <c r="E28" s="85">
        <v>17.537663001999999</v>
      </c>
      <c r="F28" s="85">
        <v>19.113450983</v>
      </c>
      <c r="G28" s="85">
        <v>20.14462</v>
      </c>
      <c r="H28" s="144"/>
      <c r="I28" s="20">
        <f t="shared" si="0"/>
        <v>-3.2236890470000006</v>
      </c>
      <c r="J28" s="20">
        <f t="shared" si="0"/>
        <v>1.0529550059999977</v>
      </c>
      <c r="K28" s="20">
        <f t="shared" si="0"/>
        <v>1.5757879810000013</v>
      </c>
      <c r="L28" s="20">
        <f t="shared" si="0"/>
        <v>1.0311690169999999</v>
      </c>
    </row>
    <row r="29" spans="1:12" x14ac:dyDescent="0.25">
      <c r="A29"/>
      <c r="B29" s="368" t="s">
        <v>235</v>
      </c>
      <c r="C29" s="86">
        <v>798.11467970000001</v>
      </c>
      <c r="D29" s="86">
        <v>731.07069039999999</v>
      </c>
      <c r="E29" s="86">
        <v>716.96085770000002</v>
      </c>
      <c r="F29" s="86">
        <v>691.15668391999998</v>
      </c>
      <c r="G29" s="86">
        <v>655.42871000000002</v>
      </c>
      <c r="H29" s="15"/>
      <c r="I29" s="71">
        <f>+SUM(I26:I28)</f>
        <v>-67.043989293999928</v>
      </c>
      <c r="J29" s="71">
        <f>+SUM(J26:J28)</f>
        <v>-14.10983269300003</v>
      </c>
      <c r="K29" s="71">
        <f>+SUM(K26:K28)</f>
        <v>-25.804185086</v>
      </c>
      <c r="L29" s="71">
        <f>+SUM(L26:L28)</f>
        <v>-35.727959623000004</v>
      </c>
    </row>
    <row r="30" spans="1:12" x14ac:dyDescent="0.25">
      <c r="B30" s="370" t="s">
        <v>549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8"/>
      <c r="D31" s="148"/>
      <c r="E31" s="148"/>
      <c r="F31" s="148"/>
      <c r="G31" s="148"/>
    </row>
    <row r="33" spans="1:8" x14ac:dyDescent="0.25">
      <c r="E33" s="191"/>
    </row>
    <row r="34" spans="1:8" x14ac:dyDescent="0.25">
      <c r="C34" s="155" t="s">
        <v>286</v>
      </c>
      <c r="D34" s="134" t="s">
        <v>242</v>
      </c>
      <c r="E34" s="147" t="s">
        <v>241</v>
      </c>
      <c r="F34" s="416" t="s">
        <v>498</v>
      </c>
    </row>
    <row r="35" spans="1:8" x14ac:dyDescent="0.25">
      <c r="A35" s="133">
        <f t="shared" ref="A35:A46" si="1">YEAR(B35)</f>
        <v>2015</v>
      </c>
      <c r="B35" s="136">
        <v>42005</v>
      </c>
      <c r="C35" s="137">
        <v>76.894689783999993</v>
      </c>
      <c r="D35" s="143" t="e">
        <v>#N/A</v>
      </c>
      <c r="E35" s="142"/>
      <c r="F35" s="142">
        <v>76.894689783999993</v>
      </c>
      <c r="G35" s="140"/>
      <c r="H35" s="142"/>
    </row>
    <row r="36" spans="1:8" x14ac:dyDescent="0.25">
      <c r="A36" s="133">
        <f t="shared" si="1"/>
        <v>2015</v>
      </c>
      <c r="B36" s="136">
        <v>42036</v>
      </c>
      <c r="C36" s="137">
        <v>72.317598724000007</v>
      </c>
      <c r="D36" s="143" t="e">
        <v>#N/A</v>
      </c>
      <c r="E36" s="142"/>
      <c r="F36" s="142">
        <v>72.317598724000007</v>
      </c>
      <c r="G36" s="140"/>
    </row>
    <row r="37" spans="1:8" x14ac:dyDescent="0.25">
      <c r="A37" s="133">
        <f t="shared" si="1"/>
        <v>2015</v>
      </c>
      <c r="B37" s="136">
        <v>42064</v>
      </c>
      <c r="C37" s="137">
        <v>63.559966283000001</v>
      </c>
      <c r="D37" s="143" t="e">
        <v>#N/A</v>
      </c>
      <c r="E37" s="192">
        <f>AVERAGEIF($A$35:$A$46,A37,$F$35:$F$46)</f>
        <v>66.509556641666663</v>
      </c>
      <c r="F37" s="142">
        <v>63.559966283000001</v>
      </c>
      <c r="G37" s="140"/>
    </row>
    <row r="38" spans="1:8" x14ac:dyDescent="0.25">
      <c r="A38" s="133">
        <f t="shared" si="1"/>
        <v>2015</v>
      </c>
      <c r="B38" s="136">
        <v>42095</v>
      </c>
      <c r="C38" s="137">
        <v>53.207419049999999</v>
      </c>
      <c r="D38" s="143" t="e">
        <v>#N/A</v>
      </c>
      <c r="E38" s="192">
        <f t="shared" ref="E38:E44" si="2">AVERAGEIF($A$35:$A$46,A38,$F$35:$F$46)</f>
        <v>66.509556641666663</v>
      </c>
      <c r="F38" s="142">
        <v>53.207419049999999</v>
      </c>
      <c r="G38" s="140"/>
    </row>
    <row r="39" spans="1:8" x14ac:dyDescent="0.25">
      <c r="A39" s="133">
        <f t="shared" si="1"/>
        <v>2015</v>
      </c>
      <c r="B39" s="136">
        <v>42125</v>
      </c>
      <c r="C39" s="137">
        <v>61.923189532999999</v>
      </c>
      <c r="D39" s="143" t="e">
        <v>#N/A</v>
      </c>
      <c r="E39" s="192">
        <f t="shared" si="2"/>
        <v>66.509556641666663</v>
      </c>
      <c r="F39" s="142">
        <v>61.923189532999999</v>
      </c>
      <c r="G39" s="140"/>
    </row>
    <row r="40" spans="1:8" x14ac:dyDescent="0.25">
      <c r="A40" s="133">
        <f t="shared" si="1"/>
        <v>2015</v>
      </c>
      <c r="B40" s="136">
        <v>42156</v>
      </c>
      <c r="C40" s="137">
        <v>73.844880239999995</v>
      </c>
      <c r="D40" s="143" t="e">
        <v>#N/A</v>
      </c>
      <c r="E40" s="192">
        <f t="shared" si="2"/>
        <v>66.509556641666663</v>
      </c>
      <c r="F40" s="142">
        <v>73.844880239999995</v>
      </c>
      <c r="G40" s="140"/>
    </row>
    <row r="41" spans="1:8" x14ac:dyDescent="0.25">
      <c r="A41" s="133">
        <f t="shared" si="1"/>
        <v>2015</v>
      </c>
      <c r="B41" s="136">
        <v>42186</v>
      </c>
      <c r="C41" s="137">
        <v>81.448948888000004</v>
      </c>
      <c r="D41" s="143" t="e">
        <v>#N/A</v>
      </c>
      <c r="E41" s="192">
        <f t="shared" si="2"/>
        <v>66.509556641666663</v>
      </c>
      <c r="F41" s="142">
        <v>81.448948888000004</v>
      </c>
      <c r="G41" s="140"/>
    </row>
    <row r="42" spans="1:8" x14ac:dyDescent="0.25">
      <c r="A42" s="133">
        <f t="shared" si="1"/>
        <v>2015</v>
      </c>
      <c r="B42" s="136">
        <v>42217</v>
      </c>
      <c r="C42" s="137">
        <v>78.574441152000006</v>
      </c>
      <c r="D42" s="143" t="e">
        <v>#N/A</v>
      </c>
      <c r="E42" s="192">
        <f t="shared" si="2"/>
        <v>66.509556641666663</v>
      </c>
      <c r="F42" s="142">
        <v>78.574441152000006</v>
      </c>
      <c r="G42" s="140"/>
    </row>
    <row r="43" spans="1:8" x14ac:dyDescent="0.25">
      <c r="A43" s="133">
        <f t="shared" si="1"/>
        <v>2015</v>
      </c>
      <c r="B43" s="136">
        <v>42248</v>
      </c>
      <c r="C43" s="137">
        <v>69.369491819999993</v>
      </c>
      <c r="D43" s="143" t="e">
        <v>#N/A</v>
      </c>
      <c r="E43" s="192">
        <f t="shared" si="2"/>
        <v>66.509556641666663</v>
      </c>
      <c r="F43" s="142">
        <v>69.369491819999993</v>
      </c>
      <c r="G43" s="140"/>
    </row>
    <row r="44" spans="1:8" x14ac:dyDescent="0.25">
      <c r="A44" s="133">
        <f t="shared" si="1"/>
        <v>2015</v>
      </c>
      <c r="B44" s="136">
        <v>42278</v>
      </c>
      <c r="C44" s="137">
        <v>58.404551583</v>
      </c>
      <c r="D44" s="143" t="e">
        <v>#N/A</v>
      </c>
      <c r="E44" s="192">
        <f t="shared" si="2"/>
        <v>66.509556641666663</v>
      </c>
      <c r="F44" s="142">
        <v>58.404551583</v>
      </c>
      <c r="G44" s="140"/>
    </row>
    <row r="45" spans="1:8" x14ac:dyDescent="0.25">
      <c r="A45" s="133">
        <f t="shared" si="1"/>
        <v>2015</v>
      </c>
      <c r="B45" s="136">
        <v>42309</v>
      </c>
      <c r="C45" s="137">
        <v>53.639953409999997</v>
      </c>
      <c r="D45" s="143" t="e">
        <v>#N/A</v>
      </c>
      <c r="E45" s="142"/>
      <c r="F45" s="142">
        <v>53.639953409999997</v>
      </c>
      <c r="G45" s="140"/>
    </row>
    <row r="46" spans="1:8" x14ac:dyDescent="0.25">
      <c r="A46" s="133">
        <f t="shared" si="1"/>
        <v>2015</v>
      </c>
      <c r="B46" s="136">
        <v>42339</v>
      </c>
      <c r="C46" s="137">
        <v>54.929549233000003</v>
      </c>
      <c r="D46" s="143" t="e">
        <v>#N/A</v>
      </c>
      <c r="E46" s="142"/>
      <c r="F46" s="142">
        <v>54.929549233000003</v>
      </c>
      <c r="G46" s="140"/>
    </row>
    <row r="47" spans="1:8" x14ac:dyDescent="0.25">
      <c r="A47" s="133">
        <f t="shared" ref="A47:A94" si="3">YEAR(B47)</f>
        <v>2016</v>
      </c>
      <c r="B47" s="136">
        <v>42370</v>
      </c>
      <c r="C47" s="137">
        <v>66.662224447</v>
      </c>
      <c r="D47" s="143" t="e">
        <v>#N/A</v>
      </c>
      <c r="E47" s="142"/>
      <c r="F47" s="142">
        <v>66.662224447</v>
      </c>
      <c r="G47" s="140"/>
      <c r="H47" s="142"/>
    </row>
    <row r="48" spans="1:8" x14ac:dyDescent="0.25">
      <c r="A48" s="133">
        <f t="shared" si="3"/>
        <v>2016</v>
      </c>
      <c r="B48" s="136">
        <v>42401</v>
      </c>
      <c r="C48" s="137">
        <v>55.210717475999999</v>
      </c>
      <c r="D48" s="143" t="e">
        <v>#N/A</v>
      </c>
      <c r="E48" s="142"/>
      <c r="F48" s="142">
        <v>55.210717475999999</v>
      </c>
      <c r="G48" s="140"/>
    </row>
    <row r="49" spans="1:7" x14ac:dyDescent="0.25">
      <c r="A49" s="133">
        <f t="shared" si="3"/>
        <v>2016</v>
      </c>
      <c r="B49" s="136">
        <v>42430</v>
      </c>
      <c r="C49" s="137">
        <v>44.574606430000003</v>
      </c>
      <c r="D49" s="143" t="e">
        <v>#N/A</v>
      </c>
      <c r="E49" s="142">
        <f t="shared" ref="E49:E56" si="4">AVERAGEIF($A$47:$A$108,A49,$F$47:$F$108)</f>
        <v>60.922557533500019</v>
      </c>
      <c r="F49" s="142">
        <v>44.574606430000003</v>
      </c>
      <c r="G49" s="140"/>
    </row>
    <row r="50" spans="1:7" x14ac:dyDescent="0.25">
      <c r="A50" s="133">
        <f t="shared" si="3"/>
        <v>2016</v>
      </c>
      <c r="B50" s="136">
        <v>42461</v>
      </c>
      <c r="C50" s="137">
        <v>43.383704280000003</v>
      </c>
      <c r="D50" s="143" t="e">
        <v>#N/A</v>
      </c>
      <c r="E50" s="142">
        <f t="shared" si="4"/>
        <v>60.922557533500019</v>
      </c>
      <c r="F50" s="142">
        <v>43.383704280000003</v>
      </c>
      <c r="G50" s="140"/>
    </row>
    <row r="51" spans="1:7" x14ac:dyDescent="0.25">
      <c r="A51" s="133">
        <f t="shared" si="3"/>
        <v>2016</v>
      </c>
      <c r="B51" s="136">
        <v>42491</v>
      </c>
      <c r="C51" s="137">
        <v>49.342932779000002</v>
      </c>
      <c r="D51" s="143" t="e">
        <v>#N/A</v>
      </c>
      <c r="E51" s="142">
        <f t="shared" si="4"/>
        <v>60.922557533500019</v>
      </c>
      <c r="F51" s="142">
        <v>49.342932779000002</v>
      </c>
      <c r="G51" s="140"/>
    </row>
    <row r="52" spans="1:7" x14ac:dyDescent="0.25">
      <c r="A52" s="133">
        <f t="shared" si="3"/>
        <v>2016</v>
      </c>
      <c r="B52" s="136">
        <v>42522</v>
      </c>
      <c r="C52" s="137">
        <v>67.551228989999998</v>
      </c>
      <c r="D52" s="143" t="e">
        <v>#N/A</v>
      </c>
      <c r="E52" s="142">
        <f t="shared" si="4"/>
        <v>60.922557533500019</v>
      </c>
      <c r="F52" s="142">
        <v>67.551228989999998</v>
      </c>
      <c r="G52" s="140"/>
    </row>
    <row r="53" spans="1:7" x14ac:dyDescent="0.25">
      <c r="A53" s="133">
        <f t="shared" si="3"/>
        <v>2016</v>
      </c>
      <c r="B53" s="136">
        <v>42552</v>
      </c>
      <c r="C53" s="137">
        <v>78.568539092999998</v>
      </c>
      <c r="D53" s="143" t="e">
        <v>#N/A</v>
      </c>
      <c r="E53" s="142">
        <f t="shared" si="4"/>
        <v>60.922557533500019</v>
      </c>
      <c r="F53" s="142">
        <v>78.568539092999998</v>
      </c>
      <c r="G53" s="140"/>
    </row>
    <row r="54" spans="1:7" x14ac:dyDescent="0.25">
      <c r="A54" s="133">
        <f t="shared" si="3"/>
        <v>2016</v>
      </c>
      <c r="B54" s="136">
        <v>42583</v>
      </c>
      <c r="C54" s="137">
        <v>78.174536501999995</v>
      </c>
      <c r="D54" s="143" t="e">
        <v>#N/A</v>
      </c>
      <c r="E54" s="142">
        <f t="shared" si="4"/>
        <v>60.922557533500019</v>
      </c>
      <c r="F54" s="142">
        <v>78.174536501999995</v>
      </c>
      <c r="G54" s="140"/>
    </row>
    <row r="55" spans="1:7" x14ac:dyDescent="0.25">
      <c r="A55" s="133">
        <f t="shared" si="3"/>
        <v>2016</v>
      </c>
      <c r="B55" s="136">
        <v>42614</v>
      </c>
      <c r="C55" s="137">
        <v>66.614897790000001</v>
      </c>
      <c r="D55" s="143" t="e">
        <v>#N/A</v>
      </c>
      <c r="E55" s="142">
        <f t="shared" si="4"/>
        <v>60.922557533500019</v>
      </c>
      <c r="F55" s="142">
        <v>66.614897790000001</v>
      </c>
      <c r="G55" s="140"/>
    </row>
    <row r="56" spans="1:7" x14ac:dyDescent="0.25">
      <c r="A56" s="133">
        <f t="shared" si="3"/>
        <v>2016</v>
      </c>
      <c r="B56" s="136">
        <v>42644</v>
      </c>
      <c r="C56" s="137">
        <v>58.952702821000003</v>
      </c>
      <c r="D56" s="143" t="e">
        <v>#N/A</v>
      </c>
      <c r="E56" s="142">
        <f t="shared" si="4"/>
        <v>60.922557533500019</v>
      </c>
      <c r="F56" s="142">
        <v>58.952702821000003</v>
      </c>
      <c r="G56" s="140"/>
    </row>
    <row r="57" spans="1:7" x14ac:dyDescent="0.25">
      <c r="A57" s="133">
        <f t="shared" si="3"/>
        <v>2016</v>
      </c>
      <c r="B57" s="136">
        <v>42675</v>
      </c>
      <c r="C57" s="137">
        <v>52.533241680000003</v>
      </c>
      <c r="D57" s="143" t="e">
        <v>#N/A</v>
      </c>
      <c r="E57" s="142"/>
      <c r="F57" s="142">
        <v>52.533241680000003</v>
      </c>
      <c r="G57" s="140"/>
    </row>
    <row r="58" spans="1:7" x14ac:dyDescent="0.25">
      <c r="A58" s="133">
        <f t="shared" si="3"/>
        <v>2016</v>
      </c>
      <c r="B58" s="136">
        <v>42705</v>
      </c>
      <c r="C58" s="137">
        <v>69.501358113999999</v>
      </c>
      <c r="D58" s="143" t="e">
        <v>#N/A</v>
      </c>
      <c r="E58" s="142"/>
      <c r="F58" s="142">
        <v>69.501358113999999</v>
      </c>
      <c r="G58" s="140"/>
    </row>
    <row r="59" spans="1:7" x14ac:dyDescent="0.25">
      <c r="A59" s="133">
        <f t="shared" si="3"/>
        <v>2017</v>
      </c>
      <c r="B59" s="136">
        <v>42736</v>
      </c>
      <c r="C59" s="137">
        <v>67.960657370000007</v>
      </c>
      <c r="D59" s="143" t="e">
        <v>#N/A</v>
      </c>
      <c r="E59" s="142"/>
      <c r="F59" s="142">
        <v>67.960657370000007</v>
      </c>
      <c r="G59" s="140"/>
    </row>
    <row r="60" spans="1:7" x14ac:dyDescent="0.25">
      <c r="A60" s="133">
        <f t="shared" si="3"/>
        <v>2017</v>
      </c>
      <c r="B60" s="136">
        <v>42767</v>
      </c>
      <c r="C60" s="137">
        <v>52.299189824000003</v>
      </c>
      <c r="D60" s="143" t="e">
        <v>#N/A</v>
      </c>
      <c r="E60" s="142"/>
      <c r="F60" s="142">
        <v>52.299189824000003</v>
      </c>
      <c r="G60" s="140"/>
    </row>
    <row r="61" spans="1:7" x14ac:dyDescent="0.25">
      <c r="A61" s="133">
        <f t="shared" si="3"/>
        <v>2017</v>
      </c>
      <c r="B61" s="136">
        <v>42795</v>
      </c>
      <c r="C61" s="137">
        <v>53.222214375</v>
      </c>
      <c r="D61" s="143" t="e">
        <v>#N/A</v>
      </c>
      <c r="E61" s="142">
        <f t="shared" ref="E61:E68" si="5">AVERAGEIF($A$47:$A$108,A61,$F$47:$F$108)</f>
        <v>59.746738142083331</v>
      </c>
      <c r="F61" s="142">
        <v>53.222214375</v>
      </c>
      <c r="G61" s="140"/>
    </row>
    <row r="62" spans="1:7" x14ac:dyDescent="0.25">
      <c r="A62" s="133">
        <f t="shared" si="3"/>
        <v>2017</v>
      </c>
      <c r="B62" s="136">
        <v>42826</v>
      </c>
      <c r="C62" s="137">
        <v>48.527489549999999</v>
      </c>
      <c r="D62" s="143" t="e">
        <v>#N/A</v>
      </c>
      <c r="E62" s="142">
        <f t="shared" si="5"/>
        <v>59.746738142083331</v>
      </c>
      <c r="F62" s="142">
        <v>48.527489549999999</v>
      </c>
      <c r="G62" s="140"/>
    </row>
    <row r="63" spans="1:7" x14ac:dyDescent="0.25">
      <c r="A63" s="133">
        <f t="shared" si="3"/>
        <v>2017</v>
      </c>
      <c r="B63" s="136">
        <v>42856</v>
      </c>
      <c r="C63" s="137">
        <v>55.176046446000001</v>
      </c>
      <c r="D63" s="143" t="e">
        <v>#N/A</v>
      </c>
      <c r="E63" s="142">
        <f t="shared" si="5"/>
        <v>59.746738142083331</v>
      </c>
      <c r="F63" s="142">
        <v>55.176046446000001</v>
      </c>
      <c r="G63" s="140"/>
    </row>
    <row r="64" spans="1:7" x14ac:dyDescent="0.25">
      <c r="A64" s="133">
        <f t="shared" si="3"/>
        <v>2017</v>
      </c>
      <c r="B64" s="136">
        <v>42887</v>
      </c>
      <c r="C64" s="137">
        <v>63.138346380000002</v>
      </c>
      <c r="D64" s="143" t="e">
        <v>#N/A</v>
      </c>
      <c r="E64" s="142">
        <f t="shared" si="5"/>
        <v>59.746738142083331</v>
      </c>
      <c r="F64" s="142">
        <v>63.138346380000002</v>
      </c>
      <c r="G64" s="140"/>
    </row>
    <row r="65" spans="1:7" x14ac:dyDescent="0.25">
      <c r="A65" s="133">
        <f t="shared" si="3"/>
        <v>2017</v>
      </c>
      <c r="B65" s="136">
        <v>42917</v>
      </c>
      <c r="C65" s="137">
        <v>74.349849966999997</v>
      </c>
      <c r="D65" s="143" t="e">
        <v>#N/A</v>
      </c>
      <c r="E65" s="142">
        <f t="shared" si="5"/>
        <v>59.746738142083331</v>
      </c>
      <c r="F65" s="142">
        <v>74.349849966999997</v>
      </c>
      <c r="G65" s="140"/>
    </row>
    <row r="66" spans="1:7" x14ac:dyDescent="0.25">
      <c r="A66" s="133">
        <f t="shared" si="3"/>
        <v>2017</v>
      </c>
      <c r="B66" s="136">
        <v>42948</v>
      </c>
      <c r="C66" s="137">
        <v>70.397916429999995</v>
      </c>
      <c r="D66" s="143" t="e">
        <v>#N/A</v>
      </c>
      <c r="E66" s="142">
        <f t="shared" si="5"/>
        <v>59.746738142083331</v>
      </c>
      <c r="F66" s="142">
        <v>70.397916429999995</v>
      </c>
      <c r="G66" s="140"/>
    </row>
    <row r="67" spans="1:7" x14ac:dyDescent="0.25">
      <c r="A67" s="133">
        <f t="shared" si="3"/>
        <v>2017</v>
      </c>
      <c r="B67" s="136">
        <v>42979</v>
      </c>
      <c r="C67" s="137">
        <v>59.149493130000003</v>
      </c>
      <c r="D67" s="143" t="e">
        <v>#N/A</v>
      </c>
      <c r="E67" s="142">
        <f t="shared" si="5"/>
        <v>59.746738142083331</v>
      </c>
      <c r="F67" s="142">
        <v>59.149493130000003</v>
      </c>
      <c r="G67" s="140"/>
    </row>
    <row r="68" spans="1:7" x14ac:dyDescent="0.25">
      <c r="A68" s="133">
        <f t="shared" si="3"/>
        <v>2017</v>
      </c>
      <c r="B68" s="136">
        <v>43009</v>
      </c>
      <c r="C68" s="137">
        <v>54.555243855999997</v>
      </c>
      <c r="D68" s="143" t="e">
        <v>#N/A</v>
      </c>
      <c r="E68" s="142">
        <f t="shared" si="5"/>
        <v>59.746738142083331</v>
      </c>
      <c r="F68" s="142">
        <v>54.555243855999997</v>
      </c>
      <c r="G68" s="140"/>
    </row>
    <row r="69" spans="1:7" x14ac:dyDescent="0.25">
      <c r="A69" s="133">
        <f t="shared" si="3"/>
        <v>2017</v>
      </c>
      <c r="B69" s="136">
        <v>43040</v>
      </c>
      <c r="C69" s="137">
        <v>55.334867250000002</v>
      </c>
      <c r="D69" s="143" t="e">
        <v>#N/A</v>
      </c>
      <c r="E69" s="142"/>
      <c r="F69" s="142">
        <v>55.334867250000002</v>
      </c>
      <c r="G69" s="140"/>
    </row>
    <row r="70" spans="1:7" x14ac:dyDescent="0.25">
      <c r="A70" s="133">
        <f t="shared" si="3"/>
        <v>2017</v>
      </c>
      <c r="B70" s="136">
        <v>43070</v>
      </c>
      <c r="C70" s="137">
        <v>62.849543126999997</v>
      </c>
      <c r="D70" s="143" t="e">
        <v>#N/A</v>
      </c>
      <c r="E70" s="142"/>
      <c r="F70" s="142">
        <v>62.849543126999997</v>
      </c>
      <c r="G70" s="140"/>
    </row>
    <row r="71" spans="1:7" x14ac:dyDescent="0.25">
      <c r="A71" s="133">
        <f t="shared" si="3"/>
        <v>2018</v>
      </c>
      <c r="B71" s="136">
        <v>43101</v>
      </c>
      <c r="C71" s="137">
        <v>68.935483090999995</v>
      </c>
      <c r="D71" s="143" t="e">
        <v>#N/A</v>
      </c>
      <c r="E71" s="142"/>
      <c r="F71" s="142">
        <v>68.935483090999995</v>
      </c>
      <c r="G71" s="140"/>
    </row>
    <row r="72" spans="1:7" x14ac:dyDescent="0.25">
      <c r="A72" s="133">
        <f t="shared" si="3"/>
        <v>2018</v>
      </c>
      <c r="B72" s="136">
        <v>43132</v>
      </c>
      <c r="C72" s="137">
        <v>49.938532868000003</v>
      </c>
      <c r="D72" s="143" t="e">
        <v>#N/A</v>
      </c>
      <c r="E72" s="142"/>
      <c r="F72" s="142">
        <v>49.938532868000003</v>
      </c>
      <c r="G72" s="140"/>
    </row>
    <row r="73" spans="1:7" x14ac:dyDescent="0.25">
      <c r="A73" s="133">
        <f t="shared" si="3"/>
        <v>2018</v>
      </c>
      <c r="B73" s="136">
        <v>43160</v>
      </c>
      <c r="C73" s="137">
        <v>48.791411871999998</v>
      </c>
      <c r="D73" s="143" t="e">
        <v>#N/A</v>
      </c>
      <c r="E73" s="142">
        <f t="shared" ref="E73:E80" si="6">AVERAGEIF($A$47:$A$108,A73,$F$47:$F$108)</f>
        <v>57.596390326583332</v>
      </c>
      <c r="F73" s="142">
        <v>48.791411871999998</v>
      </c>
      <c r="G73" s="140"/>
    </row>
    <row r="74" spans="1:7" x14ac:dyDescent="0.25">
      <c r="A74" s="133">
        <f t="shared" si="3"/>
        <v>2018</v>
      </c>
      <c r="B74" s="136">
        <v>43191</v>
      </c>
      <c r="C74" s="137">
        <v>44.767708290000002</v>
      </c>
      <c r="D74" s="143" t="e">
        <v>#N/A</v>
      </c>
      <c r="E74" s="142">
        <f t="shared" si="6"/>
        <v>57.596390326583332</v>
      </c>
      <c r="F74" s="142">
        <v>44.767708290000002</v>
      </c>
      <c r="G74" s="140"/>
    </row>
    <row r="75" spans="1:7" x14ac:dyDescent="0.25">
      <c r="A75" s="133">
        <f t="shared" si="3"/>
        <v>2018</v>
      </c>
      <c r="B75" s="136">
        <v>43221</v>
      </c>
      <c r="C75" s="137">
        <v>51.639569979999997</v>
      </c>
      <c r="D75" s="143" t="e">
        <v>#N/A</v>
      </c>
      <c r="E75" s="142">
        <f t="shared" si="6"/>
        <v>57.596390326583332</v>
      </c>
      <c r="F75" s="142">
        <v>51.639569979999997</v>
      </c>
      <c r="G75" s="140"/>
    </row>
    <row r="76" spans="1:7" x14ac:dyDescent="0.25">
      <c r="A76" s="133">
        <f t="shared" si="3"/>
        <v>2018</v>
      </c>
      <c r="B76" s="136">
        <v>43252</v>
      </c>
      <c r="C76" s="137">
        <v>60.446444362000001</v>
      </c>
      <c r="D76" s="143" t="e">
        <v>#N/A</v>
      </c>
      <c r="E76" s="142">
        <f t="shared" si="6"/>
        <v>57.596390326583332</v>
      </c>
      <c r="F76" s="142">
        <v>60.446444362000001</v>
      </c>
      <c r="G76" s="140"/>
    </row>
    <row r="77" spans="1:7" x14ac:dyDescent="0.25">
      <c r="A77" s="133">
        <f t="shared" si="3"/>
        <v>2018</v>
      </c>
      <c r="B77" s="136">
        <v>43282</v>
      </c>
      <c r="C77" s="137">
        <v>67.906115826000004</v>
      </c>
      <c r="D77" s="143" t="e">
        <v>#N/A</v>
      </c>
      <c r="E77" s="142">
        <f t="shared" si="6"/>
        <v>57.596390326583332</v>
      </c>
      <c r="F77" s="142">
        <v>67.906115826000004</v>
      </c>
      <c r="G77" s="140"/>
    </row>
    <row r="78" spans="1:7" x14ac:dyDescent="0.25">
      <c r="A78" s="133">
        <f t="shared" si="3"/>
        <v>2018</v>
      </c>
      <c r="B78" s="136">
        <v>43313</v>
      </c>
      <c r="C78" s="137">
        <v>74.061691730000007</v>
      </c>
      <c r="D78" s="143" t="e">
        <v>#N/A</v>
      </c>
      <c r="E78" s="142">
        <f t="shared" si="6"/>
        <v>57.596390326583332</v>
      </c>
      <c r="F78" s="142">
        <v>74.061691730000007</v>
      </c>
      <c r="G78" s="140"/>
    </row>
    <row r="79" spans="1:7" x14ac:dyDescent="0.25">
      <c r="A79" s="133">
        <f t="shared" si="3"/>
        <v>2018</v>
      </c>
      <c r="B79" s="136">
        <v>43344</v>
      </c>
      <c r="C79" s="137">
        <v>61.200105899999997</v>
      </c>
      <c r="D79" s="143">
        <v>61.200105899999997</v>
      </c>
      <c r="E79" s="142">
        <f t="shared" si="6"/>
        <v>57.596390326583332</v>
      </c>
      <c r="F79" s="142">
        <v>61.200105899999997</v>
      </c>
      <c r="G79" s="140"/>
    </row>
    <row r="80" spans="1:7" x14ac:dyDescent="0.25">
      <c r="A80" s="133">
        <f t="shared" si="3"/>
        <v>2018</v>
      </c>
      <c r="B80" s="136">
        <v>43374</v>
      </c>
      <c r="C80" s="137" t="e">
        <v>#N/A</v>
      </c>
      <c r="D80" s="143">
        <v>52.025480000000002</v>
      </c>
      <c r="E80" s="142">
        <f t="shared" si="6"/>
        <v>57.596390326583332</v>
      </c>
      <c r="F80" s="142">
        <v>52.025480000000002</v>
      </c>
      <c r="G80" s="140"/>
    </row>
    <row r="81" spans="1:7" x14ac:dyDescent="0.25">
      <c r="A81" s="133">
        <f t="shared" si="3"/>
        <v>2018</v>
      </c>
      <c r="B81" s="136">
        <v>43405</v>
      </c>
      <c r="C81" s="137" t="e">
        <v>#N/A</v>
      </c>
      <c r="D81" s="143">
        <v>51.265090000000001</v>
      </c>
      <c r="E81" s="142"/>
      <c r="F81" s="142">
        <v>51.265090000000001</v>
      </c>
      <c r="G81" s="140"/>
    </row>
    <row r="82" spans="1:7" x14ac:dyDescent="0.25">
      <c r="A82" s="133">
        <f t="shared" si="3"/>
        <v>2018</v>
      </c>
      <c r="B82" s="136">
        <v>43435</v>
      </c>
      <c r="C82" s="137" t="e">
        <v>#N/A</v>
      </c>
      <c r="D82" s="143">
        <v>60.179049999999997</v>
      </c>
      <c r="E82" s="142"/>
      <c r="F82" s="142">
        <v>60.179049999999997</v>
      </c>
      <c r="G82" s="140"/>
    </row>
    <row r="83" spans="1:7" x14ac:dyDescent="0.25">
      <c r="A83" s="133">
        <f t="shared" si="3"/>
        <v>2019</v>
      </c>
      <c r="B83" s="136">
        <v>43466</v>
      </c>
      <c r="C83" s="137" t="e">
        <v>#N/A</v>
      </c>
      <c r="D83" s="143">
        <v>67.935689999999994</v>
      </c>
      <c r="E83" s="142"/>
      <c r="F83" s="142">
        <v>67.935689999999994</v>
      </c>
      <c r="G83" s="140"/>
    </row>
    <row r="84" spans="1:7" x14ac:dyDescent="0.25">
      <c r="A84" s="133">
        <f t="shared" si="3"/>
        <v>2019</v>
      </c>
      <c r="B84" s="136">
        <v>43497</v>
      </c>
      <c r="C84" s="137" t="e">
        <v>#N/A</v>
      </c>
      <c r="D84" s="143">
        <v>53.689709999999998</v>
      </c>
      <c r="E84" s="142"/>
      <c r="F84" s="142">
        <v>53.689709999999998</v>
      </c>
      <c r="G84" s="140"/>
    </row>
    <row r="85" spans="1:7" x14ac:dyDescent="0.25">
      <c r="A85" s="133">
        <f t="shared" si="3"/>
        <v>2019</v>
      </c>
      <c r="B85" s="136">
        <v>43525</v>
      </c>
      <c r="C85" s="137" t="e">
        <v>#N/A</v>
      </c>
      <c r="D85" s="143">
        <v>49.059240000000003</v>
      </c>
      <c r="E85" s="142">
        <f t="shared" ref="E85:E92" si="7">AVERAGEIF($A$47:$A$108,A85,$F$47:$F$108)</f>
        <v>54.619059166666659</v>
      </c>
      <c r="F85" s="142">
        <v>49.059240000000003</v>
      </c>
      <c r="G85" s="140"/>
    </row>
    <row r="86" spans="1:7" x14ac:dyDescent="0.25">
      <c r="A86" s="133">
        <f t="shared" si="3"/>
        <v>2019</v>
      </c>
      <c r="B86" s="136">
        <v>43556</v>
      </c>
      <c r="C86" s="137" t="e">
        <v>#N/A</v>
      </c>
      <c r="D86" s="143">
        <v>41.104889999999997</v>
      </c>
      <c r="E86" s="142">
        <f t="shared" si="7"/>
        <v>54.619059166666659</v>
      </c>
      <c r="F86" s="142">
        <v>41.104889999999997</v>
      </c>
      <c r="G86" s="140"/>
    </row>
    <row r="87" spans="1:7" x14ac:dyDescent="0.25">
      <c r="A87" s="133">
        <f t="shared" si="3"/>
        <v>2019</v>
      </c>
      <c r="B87" s="136">
        <v>43586</v>
      </c>
      <c r="C87" s="137" t="e">
        <v>#N/A</v>
      </c>
      <c r="D87" s="143">
        <v>46.652839999999998</v>
      </c>
      <c r="E87" s="142">
        <f t="shared" si="7"/>
        <v>54.619059166666659</v>
      </c>
      <c r="F87" s="142">
        <v>46.652839999999998</v>
      </c>
      <c r="G87" s="140"/>
    </row>
    <row r="88" spans="1:7" x14ac:dyDescent="0.25">
      <c r="A88" s="133">
        <f t="shared" si="3"/>
        <v>2019</v>
      </c>
      <c r="B88" s="136">
        <v>43617</v>
      </c>
      <c r="C88" s="137" t="e">
        <v>#N/A</v>
      </c>
      <c r="D88" s="143">
        <v>54.576909999999998</v>
      </c>
      <c r="E88" s="142">
        <f t="shared" si="7"/>
        <v>54.619059166666659</v>
      </c>
      <c r="F88" s="142">
        <v>54.576909999999998</v>
      </c>
      <c r="G88" s="140"/>
    </row>
    <row r="89" spans="1:7" x14ac:dyDescent="0.25">
      <c r="A89" s="133">
        <f t="shared" si="3"/>
        <v>2019</v>
      </c>
      <c r="B89" s="136">
        <v>43647</v>
      </c>
      <c r="C89" s="137" t="e">
        <v>#N/A</v>
      </c>
      <c r="D89" s="143">
        <v>66.793409999999994</v>
      </c>
      <c r="E89" s="142">
        <f t="shared" si="7"/>
        <v>54.619059166666659</v>
      </c>
      <c r="F89" s="142">
        <v>66.793409999999994</v>
      </c>
      <c r="G89" s="140"/>
    </row>
    <row r="90" spans="1:7" x14ac:dyDescent="0.25">
      <c r="A90" s="133">
        <f t="shared" si="3"/>
        <v>2019</v>
      </c>
      <c r="B90" s="136">
        <v>43678</v>
      </c>
      <c r="C90" s="137" t="e">
        <v>#N/A</v>
      </c>
      <c r="D90" s="143">
        <v>66.278760000000005</v>
      </c>
      <c r="E90" s="142">
        <f t="shared" si="7"/>
        <v>54.619059166666659</v>
      </c>
      <c r="F90" s="142">
        <v>66.278760000000005</v>
      </c>
      <c r="G90" s="140"/>
    </row>
    <row r="91" spans="1:7" x14ac:dyDescent="0.25">
      <c r="A91" s="133">
        <f t="shared" si="3"/>
        <v>2019</v>
      </c>
      <c r="B91" s="136">
        <v>43709</v>
      </c>
      <c r="C91" s="137" t="e">
        <v>#N/A</v>
      </c>
      <c r="D91" s="143">
        <v>51.529829999999997</v>
      </c>
      <c r="E91" s="142">
        <f t="shared" si="7"/>
        <v>54.619059166666659</v>
      </c>
      <c r="F91" s="142">
        <v>51.529829999999997</v>
      </c>
      <c r="G91" s="140"/>
    </row>
    <row r="92" spans="1:7" x14ac:dyDescent="0.25">
      <c r="A92" s="133">
        <f t="shared" si="3"/>
        <v>2019</v>
      </c>
      <c r="B92" s="136">
        <v>43739</v>
      </c>
      <c r="C92" s="137" t="e">
        <v>#N/A</v>
      </c>
      <c r="D92" s="143">
        <v>51.323480000000004</v>
      </c>
      <c r="E92" s="142">
        <f t="shared" si="7"/>
        <v>54.619059166666659</v>
      </c>
      <c r="F92" s="142">
        <v>51.323480000000004</v>
      </c>
      <c r="G92" s="140"/>
    </row>
    <row r="93" spans="1:7" x14ac:dyDescent="0.25">
      <c r="A93" s="133">
        <f t="shared" si="3"/>
        <v>2019</v>
      </c>
      <c r="B93" s="136">
        <v>43770</v>
      </c>
      <c r="C93" s="137" t="e">
        <v>#N/A</v>
      </c>
      <c r="D93" s="143">
        <v>49.220649999999999</v>
      </c>
      <c r="E93" s="142"/>
      <c r="F93" s="142">
        <v>49.220649999999999</v>
      </c>
      <c r="G93" s="140"/>
    </row>
    <row r="94" spans="1:7" x14ac:dyDescent="0.25">
      <c r="A94" s="133">
        <f t="shared" si="3"/>
        <v>2019</v>
      </c>
      <c r="B94" s="136">
        <v>43800</v>
      </c>
      <c r="C94" s="137" t="e">
        <v>#N/A</v>
      </c>
      <c r="D94" s="143">
        <v>57.263300000000001</v>
      </c>
      <c r="E94" s="142"/>
      <c r="F94" s="142">
        <v>57.263300000000001</v>
      </c>
      <c r="G94" s="140"/>
    </row>
    <row r="95" spans="1:7" x14ac:dyDescent="0.25">
      <c r="B95" s="136"/>
    </row>
    <row r="96" spans="1:7" x14ac:dyDescent="0.25">
      <c r="B96" s="136"/>
    </row>
    <row r="97" spans="1:7" x14ac:dyDescent="0.25">
      <c r="B97" s="136"/>
    </row>
    <row r="98" spans="1:7" x14ac:dyDescent="0.25">
      <c r="B98" s="136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6"/>
    </row>
    <row r="103" spans="1:7" x14ac:dyDescent="0.25">
      <c r="B103" s="136"/>
    </row>
    <row r="104" spans="1:7" x14ac:dyDescent="0.25">
      <c r="B104" s="136"/>
    </row>
    <row r="105" spans="1:7" x14ac:dyDescent="0.25">
      <c r="B105" s="136"/>
    </row>
    <row r="106" spans="1:7" x14ac:dyDescent="0.25">
      <c r="B106" s="136"/>
    </row>
    <row r="107" spans="1:7" x14ac:dyDescent="0.25">
      <c r="B107" s="136"/>
    </row>
    <row r="108" spans="1:7" x14ac:dyDescent="0.25">
      <c r="B108" s="136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T160"/>
  <sheetViews>
    <sheetView workbookViewId="0"/>
  </sheetViews>
  <sheetFormatPr defaultRowHeight="12.75" x14ac:dyDescent="0.2"/>
  <cols>
    <col min="2" max="2" width="9.140625" customWidth="1"/>
    <col min="17" max="17" width="25.42578125" customWidth="1"/>
  </cols>
  <sheetData>
    <row r="2" spans="1:20" ht="15.75" x14ac:dyDescent="0.25">
      <c r="A2" s="44" t="s">
        <v>547</v>
      </c>
    </row>
    <row r="3" spans="1:20" x14ac:dyDescent="0.2">
      <c r="A3" s="22" t="s">
        <v>16</v>
      </c>
    </row>
    <row r="4" spans="1:20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20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20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62</v>
      </c>
      <c r="R6" s="227" t="s">
        <v>396</v>
      </c>
      <c r="S6" s="225"/>
      <c r="T6" s="225"/>
    </row>
    <row r="7" spans="1:20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20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20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20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20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20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20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20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20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20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0"/>
      <c r="B25" s="589" t="s">
        <v>62</v>
      </c>
      <c r="C25" s="589"/>
      <c r="D25" s="589"/>
      <c r="E25" s="589"/>
    </row>
    <row r="26" spans="1:11" x14ac:dyDescent="0.2">
      <c r="A26" s="30"/>
      <c r="B26" s="74"/>
      <c r="C26" s="588" t="s">
        <v>588</v>
      </c>
      <c r="D26" s="588"/>
      <c r="E26" s="588"/>
    </row>
    <row r="27" spans="1:11" x14ac:dyDescent="0.2">
      <c r="A27" s="77"/>
      <c r="B27" s="75" t="s">
        <v>525</v>
      </c>
      <c r="C27" s="433" t="s">
        <v>8</v>
      </c>
      <c r="D27" s="433" t="s">
        <v>9</v>
      </c>
      <c r="E27" s="76" t="s">
        <v>13</v>
      </c>
    </row>
    <row r="28" spans="1:11" x14ac:dyDescent="0.2">
      <c r="A28" s="531">
        <v>40179</v>
      </c>
      <c r="B28" s="78">
        <v>178.09109699999999</v>
      </c>
      <c r="C28" s="78">
        <f>MIN($B$52,$B$40,$B$28,$B$64,$B$76,$B$88,$B$100,$B$112)</f>
        <v>133.70472699999999</v>
      </c>
      <c r="D28" s="78">
        <f>MAX($B$52,$B$40,$B$28,$B$64,$B$76,$B$88,$B$100,$B$112)</f>
        <v>187.203047</v>
      </c>
      <c r="E28" s="79">
        <f t="shared" ref="E28:E91" si="0">D28-C28</f>
        <v>53.498320000000007</v>
      </c>
    </row>
    <row r="29" spans="1:11" x14ac:dyDescent="0.2">
      <c r="A29" s="531">
        <v>40210</v>
      </c>
      <c r="B29" s="78">
        <v>171.025848</v>
      </c>
      <c r="C29" s="78">
        <f>MIN($B$53,$B$41,$B$29,$B$65,$B$77,$B$89,$B$101,$B$113)</f>
        <v>119.90428300000001</v>
      </c>
      <c r="D29" s="78">
        <f>MAX($B$53,$B$41,$B$29,$B$65,$B$77,$B$89,$B$101,$B$113)</f>
        <v>187.06361799999999</v>
      </c>
      <c r="E29" s="79">
        <f t="shared" si="0"/>
        <v>67.159334999999984</v>
      </c>
    </row>
    <row r="30" spans="1:11" x14ac:dyDescent="0.2">
      <c r="A30" s="531">
        <v>40238</v>
      </c>
      <c r="B30" s="78">
        <v>177.74158700000001</v>
      </c>
      <c r="C30" s="78">
        <f>MIN($B$54,$B$42,$B$30,$B$66,$B$78,$B$90,$B$102,$B$114)</f>
        <v>118.260238</v>
      </c>
      <c r="D30" s="78">
        <f>MAX($B$54,$B$42,$B$30,$B$66,$B$78,$B$90,$B$102,$B$114)</f>
        <v>195.37981099999999</v>
      </c>
      <c r="E30" s="79">
        <f t="shared" si="0"/>
        <v>77.119572999999988</v>
      </c>
    </row>
    <row r="31" spans="1:11" x14ac:dyDescent="0.2">
      <c r="A31" s="531">
        <v>40269</v>
      </c>
      <c r="B31" s="78">
        <v>189.26026899999999</v>
      </c>
      <c r="C31" s="78">
        <f>MIN($B$55,$B$43,$B$31,$B$67,$B$79,$B$91,$B$103,$B$115)</f>
        <v>128.92501799999999</v>
      </c>
      <c r="D31" s="78">
        <f>MAX($B$55,$B$43,$B$31,$B$67,$B$79,$B$91,$B$103,$B$115)</f>
        <v>202.26539299999999</v>
      </c>
      <c r="E31" s="79">
        <f t="shared" si="0"/>
        <v>73.340374999999995</v>
      </c>
    </row>
    <row r="32" spans="1:11" x14ac:dyDescent="0.2">
      <c r="A32" s="531">
        <v>40299</v>
      </c>
      <c r="B32" s="78">
        <v>191.66898599999999</v>
      </c>
      <c r="C32" s="78">
        <f>MIN($B$56,$B$44,$B$32,$B$68,$B$80,$B$92,$B$104,$B$116)</f>
        <v>136.92056299999999</v>
      </c>
      <c r="D32" s="78">
        <f>MAX($B$56,$B$44,$B$32,$B$68,$B$80,$B$92,$B$104,$B$116)</f>
        <v>203.13744500000001</v>
      </c>
      <c r="E32" s="79">
        <f t="shared" si="0"/>
        <v>66.216882000000027</v>
      </c>
    </row>
    <row r="33" spans="1:5" x14ac:dyDescent="0.2">
      <c r="A33" s="531">
        <v>40330</v>
      </c>
      <c r="B33" s="78">
        <v>181.489676</v>
      </c>
      <c r="C33" s="78">
        <f>MIN($B$57,$B$45,$B$33,$B$69,$B$81,$B$93,$B$105,$B$117)</f>
        <v>133.479434</v>
      </c>
      <c r="D33" s="78">
        <f>MAX($B$57,$B$45,$B$33,$B$69,$B$81,$B$93,$B$105,$B$117)</f>
        <v>197.92399</v>
      </c>
      <c r="E33" s="79">
        <f t="shared" si="0"/>
        <v>64.444556000000006</v>
      </c>
    </row>
    <row r="34" spans="1:5" x14ac:dyDescent="0.2">
      <c r="A34" s="531">
        <v>40360</v>
      </c>
      <c r="B34" s="78">
        <v>169.50435999999999</v>
      </c>
      <c r="C34" s="78">
        <f>MIN($B$58,$B$46,$B$34,$B$70,$B$82,$B$94,$B$106,$B$118)</f>
        <v>125.869913</v>
      </c>
      <c r="D34" s="78">
        <f>MAX($B$58,$B$46,$B$34,$B$70,$B$82,$B$94,$B$106,$B$118)</f>
        <v>183.95845399999999</v>
      </c>
      <c r="E34" s="79">
        <f t="shared" si="0"/>
        <v>58.088540999999992</v>
      </c>
    </row>
    <row r="35" spans="1:5" x14ac:dyDescent="0.2">
      <c r="A35" s="531">
        <v>40391</v>
      </c>
      <c r="B35" s="78">
        <v>159.98734400000001</v>
      </c>
      <c r="C35" s="78">
        <f>MIN($B$59,$B$47,$B$35,$B$71,$B$83,$B$95,$B$107,$B$119)</f>
        <v>121.36913199999999</v>
      </c>
      <c r="D35" s="78">
        <f>MAX($B$59,$B$47,$B$35,$B$71,$B$83,$B$95,$B$107,$B$119)</f>
        <v>178.536947</v>
      </c>
      <c r="E35" s="79">
        <f t="shared" si="0"/>
        <v>57.167815000000004</v>
      </c>
    </row>
    <row r="36" spans="1:5" x14ac:dyDescent="0.2">
      <c r="A36" s="531">
        <v>40422</v>
      </c>
      <c r="B36" s="78">
        <v>163.77565100000001</v>
      </c>
      <c r="C36" s="78">
        <f>MIN($B$60,$B$48,$B$36,$B$72,$B$84,$B$96,$B$108,$B$120)</f>
        <v>124.54611800000001</v>
      </c>
      <c r="D36" s="78">
        <f>MAX($B$60,$B$48,$B$36,$B$72,$B$84,$B$96,$B$108,$B$120)</f>
        <v>182.01965100000001</v>
      </c>
      <c r="E36" s="79">
        <f t="shared" si="0"/>
        <v>57.473533000000003</v>
      </c>
    </row>
    <row r="37" spans="1:5" x14ac:dyDescent="0.2">
      <c r="A37" s="531">
        <v>40452</v>
      </c>
      <c r="B37" s="78">
        <v>175.68646699999999</v>
      </c>
      <c r="C37" s="78">
        <f>MIN($B$61,$B$49,$B$37,$B$73,$B$85,$B$97,$B$109,$B$121)</f>
        <v>136.96425400000001</v>
      </c>
      <c r="D37" s="78">
        <f>MAX($B$61,$B$49,$B$37,$B$73,$B$85,$B$97,$B$109,$B$121)</f>
        <v>186.39613399999999</v>
      </c>
      <c r="E37" s="79">
        <f t="shared" si="0"/>
        <v>49.431879999999978</v>
      </c>
    </row>
    <row r="38" spans="1:5" x14ac:dyDescent="0.2">
      <c r="A38" s="531">
        <v>40483</v>
      </c>
      <c r="B38" s="78">
        <v>183.388507</v>
      </c>
      <c r="C38" s="78">
        <f>MIN($B$62,$B$50,$B$38,$B$74,$B$86,$B$98,$B$110,$B$122)</f>
        <v>142.59539599999999</v>
      </c>
      <c r="D38" s="78">
        <f>MAX($B$62,$B$50,$B$38,$B$74,$B$86,$B$98,$B$110,$B$122)</f>
        <v>188.594571</v>
      </c>
      <c r="E38" s="79">
        <f t="shared" si="0"/>
        <v>45.999175000000008</v>
      </c>
    </row>
    <row r="39" spans="1:5" x14ac:dyDescent="0.2">
      <c r="A39" s="531">
        <v>40513</v>
      </c>
      <c r="B39" s="78">
        <v>174.91726</v>
      </c>
      <c r="C39" s="78">
        <f>MIN($B$63,$B$51,$B$39,$B$75,$B$87,$B$99,$B$111,$B$123)</f>
        <v>137.15473499999999</v>
      </c>
      <c r="D39" s="78">
        <f>MAX($B$63,$B$51,$B$39,$B$75,$B$87,$B$99,$B$111,$B$123)</f>
        <v>195.54803699999999</v>
      </c>
      <c r="E39" s="79">
        <f t="shared" si="0"/>
        <v>58.393302000000006</v>
      </c>
    </row>
    <row r="40" spans="1:5" x14ac:dyDescent="0.2">
      <c r="A40" s="531">
        <v>40544</v>
      </c>
      <c r="B40" s="78">
        <v>164.57453000000001</v>
      </c>
      <c r="C40" s="78">
        <f>MIN($B$52,$B$40,$B$28,$B$64,$B$76,$B$88,$B$100,$B$112)</f>
        <v>133.70472699999999</v>
      </c>
      <c r="D40" s="78">
        <f>MAX($B$52,$B$40,$B$28,$B$64,$B$76,$B$88,$B$100,$B$112)</f>
        <v>187.203047</v>
      </c>
      <c r="E40" s="79">
        <f t="shared" si="0"/>
        <v>53.498320000000007</v>
      </c>
    </row>
    <row r="41" spans="1:5" x14ac:dyDescent="0.2">
      <c r="A41" s="531">
        <v>40575</v>
      </c>
      <c r="B41" s="78">
        <v>161.06355400000001</v>
      </c>
      <c r="C41" s="78">
        <f>MIN($B$53,$B$41,$B$29,$B$65,$B$77,$B$89,$B$101,$B$113)</f>
        <v>119.90428300000001</v>
      </c>
      <c r="D41" s="78">
        <f>MAX($B$53,$B$41,$B$29,$B$65,$B$77,$B$89,$B$101,$B$113)</f>
        <v>187.06361799999999</v>
      </c>
      <c r="E41" s="79">
        <f t="shared" si="0"/>
        <v>67.159334999999984</v>
      </c>
    </row>
    <row r="42" spans="1:5" x14ac:dyDescent="0.2">
      <c r="A42" s="531">
        <v>40603</v>
      </c>
      <c r="B42" s="78">
        <v>166.255223</v>
      </c>
      <c r="C42" s="78">
        <f>MIN($B$54,$B$42,$B$30,$B$66,$B$78,$B$90,$B$102,$B$114)</f>
        <v>118.260238</v>
      </c>
      <c r="D42" s="78">
        <f>MAX($B$54,$B$42,$B$30,$B$66,$B$78,$B$90,$B$102,$B$114)</f>
        <v>195.37981099999999</v>
      </c>
      <c r="E42" s="79">
        <f t="shared" si="0"/>
        <v>77.119572999999988</v>
      </c>
    </row>
    <row r="43" spans="1:5" x14ac:dyDescent="0.2">
      <c r="A43" s="531">
        <v>40634</v>
      </c>
      <c r="B43" s="78">
        <v>173.42745400000001</v>
      </c>
      <c r="C43" s="78">
        <f>MIN($B$55,$B$43,$B$31,$B$67,$B$79,$B$91,$B$103,$B$115)</f>
        <v>128.92501799999999</v>
      </c>
      <c r="D43" s="78">
        <f>MAX($B$55,$B$43,$B$31,$B$67,$B$79,$B$91,$B$103,$B$115)</f>
        <v>202.26539299999999</v>
      </c>
      <c r="E43" s="79">
        <f t="shared" si="0"/>
        <v>73.340374999999995</v>
      </c>
    </row>
    <row r="44" spans="1:5" x14ac:dyDescent="0.2">
      <c r="A44" s="531">
        <v>40664</v>
      </c>
      <c r="B44" s="78">
        <v>174.09295800000001</v>
      </c>
      <c r="C44" s="78">
        <f>MIN($B$56,$B$44,$B$32,$B$68,$B$80,$B$92,$B$104,$B$116)</f>
        <v>136.92056299999999</v>
      </c>
      <c r="D44" s="78">
        <f>MAX($B$56,$B$44,$B$32,$B$68,$B$80,$B$92,$B$104,$B$116)</f>
        <v>203.13744500000001</v>
      </c>
      <c r="E44" s="79">
        <f t="shared" si="0"/>
        <v>66.216882000000027</v>
      </c>
    </row>
    <row r="45" spans="1:5" x14ac:dyDescent="0.2">
      <c r="A45" s="531">
        <v>40695</v>
      </c>
      <c r="B45" s="78">
        <v>165.14904999999999</v>
      </c>
      <c r="C45" s="78">
        <f>MIN($B$57,$B$45,$B$33,$B$69,$B$81,$B$93,$B$105,$B$117)</f>
        <v>133.479434</v>
      </c>
      <c r="D45" s="78">
        <f>MAX($B$57,$B$45,$B$33,$B$69,$B$81,$B$93,$B$105,$B$117)</f>
        <v>197.92399</v>
      </c>
      <c r="E45" s="79">
        <f t="shared" si="0"/>
        <v>64.444556000000006</v>
      </c>
    </row>
    <row r="46" spans="1:5" x14ac:dyDescent="0.2">
      <c r="A46" s="531">
        <v>40725</v>
      </c>
      <c r="B46" s="78">
        <v>147.296233</v>
      </c>
      <c r="C46" s="78">
        <f>MIN($B$58,$B$46,$B$34,$B$70,$B$82,$B$94,$B$106,$B$118)</f>
        <v>125.869913</v>
      </c>
      <c r="D46" s="78">
        <f>MAX($B$58,$B$46,$B$34,$B$70,$B$82,$B$94,$B$106,$B$118)</f>
        <v>183.95845399999999</v>
      </c>
      <c r="E46" s="79">
        <f t="shared" si="0"/>
        <v>58.088540999999992</v>
      </c>
    </row>
    <row r="47" spans="1:5" x14ac:dyDescent="0.2">
      <c r="A47" s="531">
        <v>40756</v>
      </c>
      <c r="B47" s="78">
        <v>138.52697699999999</v>
      </c>
      <c r="C47" s="78">
        <f>MIN($B$59,$B$47,$B$35,$B$71,$B$83,$B$95,$B$107,$B$119)</f>
        <v>121.36913199999999</v>
      </c>
      <c r="D47" s="78">
        <f>MAX($B$59,$B$47,$B$35,$B$71,$B$83,$B$95,$B$107,$B$119)</f>
        <v>178.536947</v>
      </c>
      <c r="E47" s="79">
        <f t="shared" si="0"/>
        <v>57.167815000000004</v>
      </c>
    </row>
    <row r="48" spans="1:5" x14ac:dyDescent="0.2">
      <c r="A48" s="531">
        <v>40787</v>
      </c>
      <c r="B48" s="78">
        <v>143.710892</v>
      </c>
      <c r="C48" s="78">
        <f>MIN($B$60,$B$48,$B$36,$B$72,$B$84,$B$96,$B$108,$B$120)</f>
        <v>124.54611800000001</v>
      </c>
      <c r="D48" s="78">
        <f>MAX($B$60,$B$48,$B$36,$B$72,$B$84,$B$96,$B$108,$B$120)</f>
        <v>182.01965100000001</v>
      </c>
      <c r="E48" s="79">
        <f t="shared" si="0"/>
        <v>57.473533000000003</v>
      </c>
    </row>
    <row r="49" spans="1:5" x14ac:dyDescent="0.2">
      <c r="A49" s="531">
        <v>40817</v>
      </c>
      <c r="B49" s="78">
        <v>156.195866</v>
      </c>
      <c r="C49" s="78">
        <f>MIN($B$61,$B$49,$B$37,$B$73,$B$85,$B$97,$B$109,$B$121)</f>
        <v>136.96425400000001</v>
      </c>
      <c r="D49" s="78">
        <f>MAX($B$61,$B$49,$B$37,$B$73,$B$85,$B$97,$B$109,$B$121)</f>
        <v>186.39613399999999</v>
      </c>
      <c r="E49" s="79">
        <f t="shared" si="0"/>
        <v>49.431879999999978</v>
      </c>
    </row>
    <row r="50" spans="1:5" x14ac:dyDescent="0.2">
      <c r="A50" s="531">
        <v>40848</v>
      </c>
      <c r="B50" s="78">
        <v>167.754198</v>
      </c>
      <c r="C50" s="78">
        <f>MIN($B$62,$B$50,$B$38,$B$74,$B$86,$B$98,$B$110,$B$122)</f>
        <v>142.59539599999999</v>
      </c>
      <c r="D50" s="78">
        <f>MAX($B$62,$B$50,$B$38,$B$74,$B$86,$B$98,$B$110,$B$122)</f>
        <v>188.594571</v>
      </c>
      <c r="E50" s="79">
        <f t="shared" si="0"/>
        <v>45.999175000000008</v>
      </c>
    </row>
    <row r="51" spans="1:5" x14ac:dyDescent="0.2">
      <c r="A51" s="531">
        <v>40878</v>
      </c>
      <c r="B51" s="78">
        <v>172.38668000000001</v>
      </c>
      <c r="C51" s="78">
        <f>MIN($B$63,$B$51,$B$39,$B$75,$B$87,$B$99,$B$111,$B$123)</f>
        <v>137.15473499999999</v>
      </c>
      <c r="D51" s="78">
        <f>MAX($B$63,$B$51,$B$39,$B$75,$B$87,$B$99,$B$111,$B$123)</f>
        <v>195.54803699999999</v>
      </c>
      <c r="E51" s="79">
        <f t="shared" si="0"/>
        <v>58.393302000000006</v>
      </c>
    </row>
    <row r="52" spans="1:5" x14ac:dyDescent="0.2">
      <c r="A52" s="531">
        <v>40909</v>
      </c>
      <c r="B52" s="78">
        <v>180.091309</v>
      </c>
      <c r="C52" s="78">
        <f>MIN($B$52,$B$40,$B$28,$B$64,$B$76,$B$88,$B$100,$B$112)</f>
        <v>133.70472699999999</v>
      </c>
      <c r="D52" s="78">
        <f>MAX($B$52,$B$40,$B$28,$B$64,$B$76,$B$88,$B$100,$B$112)</f>
        <v>187.203047</v>
      </c>
      <c r="E52" s="79">
        <f t="shared" si="0"/>
        <v>53.498320000000007</v>
      </c>
    </row>
    <row r="53" spans="1:5" x14ac:dyDescent="0.2">
      <c r="A53" s="531">
        <v>40940</v>
      </c>
      <c r="B53" s="78">
        <v>186.86552</v>
      </c>
      <c r="C53" s="78">
        <f>MIN($B$53,$B$41,$B$29,$B$65,$B$77,$B$89,$B$101,$B$113)</f>
        <v>119.90428300000001</v>
      </c>
      <c r="D53" s="78">
        <f>MAX($B$53,$B$41,$B$29,$B$65,$B$77,$B$89,$B$101,$B$113)</f>
        <v>187.06361799999999</v>
      </c>
      <c r="E53" s="79">
        <f t="shared" si="0"/>
        <v>67.159334999999984</v>
      </c>
    </row>
    <row r="54" spans="1:5" x14ac:dyDescent="0.2">
      <c r="A54" s="531">
        <v>40969</v>
      </c>
      <c r="B54" s="78">
        <v>195.37981099999999</v>
      </c>
      <c r="C54" s="78">
        <f>MIN($B$54,$B$42,$B$30,$B$66,$B$78,$B$90,$B$102,$B$114)</f>
        <v>118.260238</v>
      </c>
      <c r="D54" s="78">
        <f>MAX($B$54,$B$42,$B$30,$B$66,$B$78,$B$90,$B$102,$B$114)</f>
        <v>195.37981099999999</v>
      </c>
      <c r="E54" s="79">
        <f t="shared" si="0"/>
        <v>77.119572999999988</v>
      </c>
    </row>
    <row r="55" spans="1:5" x14ac:dyDescent="0.2">
      <c r="A55" s="531">
        <v>41000</v>
      </c>
      <c r="B55" s="78">
        <v>202.26539299999999</v>
      </c>
      <c r="C55" s="78">
        <f>MIN($B$55,$B$43,$B$31,$B$67,$B$79,$B$91,$B$103,$B$115)</f>
        <v>128.92501799999999</v>
      </c>
      <c r="D55" s="78">
        <f>MAX($B$55,$B$43,$B$31,$B$67,$B$79,$B$91,$B$103,$B$115)</f>
        <v>202.26539299999999</v>
      </c>
      <c r="E55" s="79">
        <f t="shared" si="0"/>
        <v>73.340374999999995</v>
      </c>
    </row>
    <row r="56" spans="1:5" x14ac:dyDescent="0.2">
      <c r="A56" s="531">
        <v>41030</v>
      </c>
      <c r="B56" s="78">
        <v>203.13744500000001</v>
      </c>
      <c r="C56" s="78">
        <f>MIN($B$56,$B$44,$B$32,$B$68,$B$80,$B$92,$B$104,$B$116)</f>
        <v>136.92056299999999</v>
      </c>
      <c r="D56" s="78">
        <f>MAX($B$56,$B$44,$B$32,$B$68,$B$80,$B$92,$B$104,$B$116)</f>
        <v>203.13744500000001</v>
      </c>
      <c r="E56" s="79">
        <f t="shared" si="0"/>
        <v>66.216882000000027</v>
      </c>
    </row>
    <row r="57" spans="1:5" x14ac:dyDescent="0.2">
      <c r="A57" s="531">
        <v>41061</v>
      </c>
      <c r="B57" s="78">
        <v>197.92399</v>
      </c>
      <c r="C57" s="78">
        <f>MIN($B$57,$B$45,$B$33,$B$69,$B$81,$B$93,$B$105,$B$117)</f>
        <v>133.479434</v>
      </c>
      <c r="D57" s="78">
        <f>MAX($B$57,$B$45,$B$33,$B$69,$B$81,$B$93,$B$105,$B$117)</f>
        <v>197.92399</v>
      </c>
      <c r="E57" s="79">
        <f t="shared" si="0"/>
        <v>64.444556000000006</v>
      </c>
    </row>
    <row r="58" spans="1:5" x14ac:dyDescent="0.2">
      <c r="A58" s="531">
        <v>41091</v>
      </c>
      <c r="B58" s="78">
        <v>183.95845399999999</v>
      </c>
      <c r="C58" s="78">
        <f>MIN($B$58,$B$46,$B$34,$B$70,$B$82,$B$94,$B$106,$B$118)</f>
        <v>125.869913</v>
      </c>
      <c r="D58" s="78">
        <f>MAX($B$58,$B$46,$B$34,$B$70,$B$82,$B$94,$B$106,$B$118)</f>
        <v>183.95845399999999</v>
      </c>
      <c r="E58" s="79">
        <f t="shared" si="0"/>
        <v>58.088540999999992</v>
      </c>
    </row>
    <row r="59" spans="1:5" x14ac:dyDescent="0.2">
      <c r="A59" s="531">
        <v>41122</v>
      </c>
      <c r="B59" s="78">
        <v>178.536947</v>
      </c>
      <c r="C59" s="78">
        <f>MIN($B$59,$B$47,$B$35,$B$71,$B$83,$B$95,$B$107,$B$119)</f>
        <v>121.36913199999999</v>
      </c>
      <c r="D59" s="78">
        <f>MAX($B$59,$B$47,$B$35,$B$71,$B$83,$B$95,$B$107,$B$119)</f>
        <v>178.536947</v>
      </c>
      <c r="E59" s="79">
        <f t="shared" si="0"/>
        <v>57.167815000000004</v>
      </c>
    </row>
    <row r="60" spans="1:5" x14ac:dyDescent="0.2">
      <c r="A60" s="531">
        <v>41153</v>
      </c>
      <c r="B60" s="78">
        <v>182.01965100000001</v>
      </c>
      <c r="C60" s="78">
        <f>MIN($B$60,$B$48,$B$36,$B$72,$B$84,$B$96,$B$108,$B$120)</f>
        <v>124.54611800000001</v>
      </c>
      <c r="D60" s="78">
        <f>MAX($B$60,$B$48,$B$36,$B$72,$B$84,$B$96,$B$108,$B$120)</f>
        <v>182.01965100000001</v>
      </c>
      <c r="E60" s="79">
        <f t="shared" si="0"/>
        <v>57.473533000000003</v>
      </c>
    </row>
    <row r="61" spans="1:5" x14ac:dyDescent="0.2">
      <c r="A61" s="531">
        <v>41183</v>
      </c>
      <c r="B61" s="78">
        <v>186.39613399999999</v>
      </c>
      <c r="C61" s="78">
        <f>MIN($B$61,$B$49,$B$37,$B$73,$B$85,$B$97,$B$109,$B$121)</f>
        <v>136.96425400000001</v>
      </c>
      <c r="D61" s="78">
        <f>MAX($B$61,$B$49,$B$37,$B$73,$B$85,$B$97,$B$109,$B$121)</f>
        <v>186.39613399999999</v>
      </c>
      <c r="E61" s="79">
        <f t="shared" si="0"/>
        <v>49.431879999999978</v>
      </c>
    </row>
    <row r="62" spans="1:5" x14ac:dyDescent="0.2">
      <c r="A62" s="531">
        <v>41214</v>
      </c>
      <c r="B62" s="78">
        <v>188.291324</v>
      </c>
      <c r="C62" s="78">
        <f>MIN($B$62,$B$50,$B$38,$B$74,$B$86,$B$98,$B$110,$B$122)</f>
        <v>142.59539599999999</v>
      </c>
      <c r="D62" s="78">
        <f>MAX($B$62,$B$50,$B$38,$B$74,$B$86,$B$98,$B$110,$B$122)</f>
        <v>188.594571</v>
      </c>
      <c r="E62" s="79">
        <f t="shared" si="0"/>
        <v>45.999175000000008</v>
      </c>
    </row>
    <row r="63" spans="1:5" x14ac:dyDescent="0.2">
      <c r="A63" s="531">
        <v>41244</v>
      </c>
      <c r="B63" s="78">
        <v>185.11583300000001</v>
      </c>
      <c r="C63" s="78">
        <f>MIN($B$63,$B$51,$B$39,$B$75,$B$87,$B$99,$B$111,$B$123)</f>
        <v>137.15473499999999</v>
      </c>
      <c r="D63" s="78">
        <f>MAX($B$63,$B$51,$B$39,$B$75,$B$87,$B$99,$B$111,$B$123)</f>
        <v>195.54803699999999</v>
      </c>
      <c r="E63" s="79">
        <f t="shared" si="0"/>
        <v>58.393302000000006</v>
      </c>
    </row>
    <row r="64" spans="1:5" x14ac:dyDescent="0.2">
      <c r="A64" s="531">
        <v>41275</v>
      </c>
      <c r="B64" s="78">
        <v>178.85896299999999</v>
      </c>
      <c r="C64" s="78">
        <f>MIN($B$52,$B$40,$B$28,$B$64,$B$76,$B$88,$B$100,$B$112)</f>
        <v>133.70472699999999</v>
      </c>
      <c r="D64" s="78">
        <f>MAX($B$52,$B$40,$B$28,$B$64,$B$76,$B$88,$B$100,$B$112)</f>
        <v>187.203047</v>
      </c>
      <c r="E64" s="79">
        <f t="shared" si="0"/>
        <v>53.498320000000007</v>
      </c>
    </row>
    <row r="65" spans="1:6" x14ac:dyDescent="0.2">
      <c r="A65" s="531">
        <v>41306</v>
      </c>
      <c r="B65" s="78">
        <v>175.56505300000001</v>
      </c>
      <c r="C65" s="78">
        <f>MIN($B$53,$B$41,$B$29,$B$65,$B$77,$B$89,$B$101,$B$113)</f>
        <v>119.90428300000001</v>
      </c>
      <c r="D65" s="78">
        <f>MAX($B$53,$B$41,$B$29,$B$65,$B$77,$B$89,$B$101,$B$113)</f>
        <v>187.06361799999999</v>
      </c>
      <c r="E65" s="79">
        <f t="shared" si="0"/>
        <v>67.159334999999984</v>
      </c>
    </row>
    <row r="66" spans="1:6" x14ac:dyDescent="0.2">
      <c r="A66" s="531">
        <v>41334</v>
      </c>
      <c r="B66" s="78">
        <v>171.73636999999999</v>
      </c>
      <c r="C66" s="78">
        <f>MIN($B$54,$B$42,$B$30,$B$66,$B$78,$B$90,$B$102,$B$114)</f>
        <v>118.260238</v>
      </c>
      <c r="D66" s="78">
        <f>MAX($B$54,$B$42,$B$30,$B$66,$B$78,$B$90,$B$102,$B$114)</f>
        <v>195.37981099999999</v>
      </c>
      <c r="E66" s="79">
        <f t="shared" si="0"/>
        <v>77.119572999999988</v>
      </c>
    </row>
    <row r="67" spans="1:6" x14ac:dyDescent="0.2">
      <c r="A67" s="531">
        <v>41365</v>
      </c>
      <c r="B67" s="78">
        <v>173.014216</v>
      </c>
      <c r="C67" s="78">
        <f>MIN($B$55,$B$43,$B$31,$B$67,$B$79,$B$91,$B$103,$B$115)</f>
        <v>128.92501799999999</v>
      </c>
      <c r="D67" s="78">
        <f>MAX($B$55,$B$43,$B$31,$B$67,$B$79,$B$91,$B$103,$B$115)</f>
        <v>202.26539299999999</v>
      </c>
      <c r="E67" s="79">
        <f t="shared" si="0"/>
        <v>73.340374999999995</v>
      </c>
    </row>
    <row r="68" spans="1:6" x14ac:dyDescent="0.2">
      <c r="A68" s="531">
        <v>41395</v>
      </c>
      <c r="B68" s="78">
        <v>177.17407700000001</v>
      </c>
      <c r="C68" s="78">
        <f>MIN($B$56,$B$44,$B$32,$B$68,$B$80,$B$92,$B$104,$B$116)</f>
        <v>136.92056299999999</v>
      </c>
      <c r="D68" s="78">
        <f>MAX($B$56,$B$44,$B$32,$B$68,$B$80,$B$92,$B$104,$B$116)</f>
        <v>203.13744500000001</v>
      </c>
      <c r="E68" s="79">
        <f t="shared" si="0"/>
        <v>66.216882000000027</v>
      </c>
    </row>
    <row r="69" spans="1:6" x14ac:dyDescent="0.2">
      <c r="A69" s="531">
        <v>41426</v>
      </c>
      <c r="B69" s="78">
        <v>171.12356399999999</v>
      </c>
      <c r="C69" s="78">
        <f>MIN($B$57,$B$45,$B$33,$B$69,$B$81,$B$93,$B$105,$B$117)</f>
        <v>133.479434</v>
      </c>
      <c r="D69" s="78">
        <f>MAX($B$57,$B$45,$B$33,$B$69,$B$81,$B$93,$B$105,$B$117)</f>
        <v>197.92399</v>
      </c>
      <c r="E69" s="79">
        <f t="shared" si="0"/>
        <v>64.444556000000006</v>
      </c>
    </row>
    <row r="70" spans="1:6" x14ac:dyDescent="0.2">
      <c r="A70" s="531">
        <v>41456</v>
      </c>
      <c r="B70" s="78">
        <v>160.019272</v>
      </c>
      <c r="C70" s="78">
        <f>MIN($B$58,$B$46,$B$34,$B$70,$B$82,$B$94,$B$106,$B$118)</f>
        <v>125.869913</v>
      </c>
      <c r="D70" s="78">
        <f>MAX($B$58,$B$46,$B$34,$B$70,$B$82,$B$94,$B$106,$B$118)</f>
        <v>183.95845399999999</v>
      </c>
      <c r="E70" s="79">
        <f t="shared" si="0"/>
        <v>58.088540999999992</v>
      </c>
    </row>
    <row r="71" spans="1:6" x14ac:dyDescent="0.2">
      <c r="A71" s="531">
        <v>41487</v>
      </c>
      <c r="B71" s="78">
        <v>154.567047</v>
      </c>
      <c r="C71" s="78">
        <f>MIN($B$59,$B$47,$B$35,$B$71,$B$83,$B$95,$B$107,$B$119)</f>
        <v>121.36913199999999</v>
      </c>
      <c r="D71" s="78">
        <f>MAX($B$59,$B$47,$B$35,$B$71,$B$83,$B$95,$B$107,$B$119)</f>
        <v>178.536947</v>
      </c>
      <c r="E71" s="79">
        <f t="shared" si="0"/>
        <v>57.167815000000004</v>
      </c>
    </row>
    <row r="72" spans="1:6" x14ac:dyDescent="0.2">
      <c r="A72" s="531">
        <v>41518</v>
      </c>
      <c r="B72" s="78">
        <v>152.693941</v>
      </c>
      <c r="C72" s="78">
        <f>MIN($B$60,$B$48,$B$36,$B$72,$B$84,$B$96,$B$108,$B$120)</f>
        <v>124.54611800000001</v>
      </c>
      <c r="D72" s="78">
        <f>MAX($B$60,$B$48,$B$36,$B$72,$B$84,$B$96,$B$108,$B$120)</f>
        <v>182.01965100000001</v>
      </c>
      <c r="E72" s="79">
        <f t="shared" si="0"/>
        <v>57.473533000000003</v>
      </c>
    </row>
    <row r="73" spans="1:6" x14ac:dyDescent="0.2">
      <c r="A73" s="531">
        <v>41548</v>
      </c>
      <c r="B73" s="78">
        <v>154.19420600000001</v>
      </c>
      <c r="C73" s="78">
        <f>MIN($B$61,$B$49,$B$37,$B$73,$B$85,$B$97,$B$109,$B$121)</f>
        <v>136.96425400000001</v>
      </c>
      <c r="D73" s="78">
        <f>MAX($B$61,$B$49,$B$37,$B$73,$B$85,$B$97,$B$109,$B$121)</f>
        <v>186.39613399999999</v>
      </c>
      <c r="E73" s="79">
        <f t="shared" si="0"/>
        <v>49.431879999999978</v>
      </c>
    </row>
    <row r="74" spans="1:6" x14ac:dyDescent="0.2">
      <c r="A74" s="531">
        <v>41579</v>
      </c>
      <c r="B74" s="78">
        <v>156.24880999999999</v>
      </c>
      <c r="C74" s="78">
        <f>MIN($B$62,$B$50,$B$38,$B$74,$B$86,$B$98,$B$110,$B$122)</f>
        <v>142.59539599999999</v>
      </c>
      <c r="D74" s="78">
        <f>MAX($B$62,$B$50,$B$38,$B$74,$B$86,$B$98,$B$110,$B$122)</f>
        <v>188.594571</v>
      </c>
      <c r="E74" s="79">
        <f t="shared" si="0"/>
        <v>45.999175000000008</v>
      </c>
    </row>
    <row r="75" spans="1:6" x14ac:dyDescent="0.2">
      <c r="A75" s="531">
        <v>41609</v>
      </c>
      <c r="B75" s="78">
        <v>147.88424699999999</v>
      </c>
      <c r="C75" s="78">
        <f>MIN($B$63,$B$51,$B$39,$B$75,$B$87,$B$99,$B$111,$B$123)</f>
        <v>137.15473499999999</v>
      </c>
      <c r="D75" s="78">
        <f>MAX($B$63,$B$51,$B$39,$B$75,$B$87,$B$99,$B$111,$B$123)</f>
        <v>195.54803699999999</v>
      </c>
      <c r="E75" s="79">
        <f t="shared" si="0"/>
        <v>58.393302000000006</v>
      </c>
    </row>
    <row r="76" spans="1:6" x14ac:dyDescent="0.2">
      <c r="A76" s="531">
        <v>41640</v>
      </c>
      <c r="B76" s="78">
        <v>133.70472699999999</v>
      </c>
      <c r="C76" s="537">
        <f>MIN($B$52,$B$40,$B$28,$B$64,$B$76,$B$88,$B$100,$B$112)</f>
        <v>133.70472699999999</v>
      </c>
      <c r="D76" s="537">
        <f>MAX($B$52,$B$40,$B$28,$B$64,$B$76,$B$88,$B$100,$B$112)</f>
        <v>187.203047</v>
      </c>
      <c r="E76" s="537">
        <f t="shared" si="0"/>
        <v>53.498320000000007</v>
      </c>
      <c r="F76" s="8"/>
    </row>
    <row r="77" spans="1:6" x14ac:dyDescent="0.2">
      <c r="A77" s="531">
        <v>41671</v>
      </c>
      <c r="B77" s="78">
        <v>119.90428300000001</v>
      </c>
      <c r="C77" s="537">
        <f>MIN($B$53,$B$41,$B$29,$B$65,$B$77,$B$89,$B$101,$B$113)</f>
        <v>119.90428300000001</v>
      </c>
      <c r="D77" s="537">
        <f>MAX($B$53,$B$41,$B$29,$B$65,$B$77,$B$89,$B$101,$B$113)</f>
        <v>187.06361799999999</v>
      </c>
      <c r="E77" s="537">
        <f t="shared" si="0"/>
        <v>67.159334999999984</v>
      </c>
      <c r="F77" s="8"/>
    </row>
    <row r="78" spans="1:6" x14ac:dyDescent="0.2">
      <c r="A78" s="531">
        <v>41699</v>
      </c>
      <c r="B78" s="78">
        <v>118.260238</v>
      </c>
      <c r="C78" s="537">
        <f>MIN($B$54,$B$42,$B$30,$B$66,$B$78,$B$90,$B$102,$B$114)</f>
        <v>118.260238</v>
      </c>
      <c r="D78" s="537">
        <f>MAX($B$54,$B$42,$B$30,$B$66,$B$78,$B$90,$B$102,$B$114)</f>
        <v>195.37981099999999</v>
      </c>
      <c r="E78" s="537">
        <f t="shared" si="0"/>
        <v>77.119572999999988</v>
      </c>
      <c r="F78" s="8"/>
    </row>
    <row r="79" spans="1:6" x14ac:dyDescent="0.2">
      <c r="A79" s="531">
        <v>41730</v>
      </c>
      <c r="B79" s="78">
        <v>128.92501799999999</v>
      </c>
      <c r="C79" s="537">
        <f>MIN($B$55,$B$43,$B$31,$B$67,$B$79,$B$91,$B$103,$B$115)</f>
        <v>128.92501799999999</v>
      </c>
      <c r="D79" s="537">
        <f>MAX($B$55,$B$43,$B$31,$B$67,$B$79,$B$91,$B$103,$B$115)</f>
        <v>202.26539299999999</v>
      </c>
      <c r="E79" s="537">
        <f t="shared" si="0"/>
        <v>73.340374999999995</v>
      </c>
    </row>
    <row r="80" spans="1:6" x14ac:dyDescent="0.2">
      <c r="A80" s="531">
        <v>41760</v>
      </c>
      <c r="B80" s="78">
        <v>136.92056299999999</v>
      </c>
      <c r="C80" s="537">
        <f>MIN($B$56,$B$44,$B$32,$B$68,$B$80,$B$92,$B$104,$B$116)</f>
        <v>136.92056299999999</v>
      </c>
      <c r="D80" s="537">
        <f>MAX($B$56,$B$44,$B$32,$B$68,$B$80,$B$92,$B$104,$B$116)</f>
        <v>203.13744500000001</v>
      </c>
      <c r="E80" s="537">
        <f t="shared" si="0"/>
        <v>66.216882000000027</v>
      </c>
    </row>
    <row r="81" spans="1:5" x14ac:dyDescent="0.2">
      <c r="A81" s="531">
        <v>41791</v>
      </c>
      <c r="B81" s="78">
        <v>133.479434</v>
      </c>
      <c r="C81" s="537">
        <f>MIN($B$57,$B$45,$B$33,$B$69,$B$81,$B$93,$B$105,$B$117)</f>
        <v>133.479434</v>
      </c>
      <c r="D81" s="537">
        <f>MAX($B$57,$B$45,$B$33,$B$69,$B$81,$B$93,$B$105,$B$117)</f>
        <v>197.92399</v>
      </c>
      <c r="E81" s="537">
        <f t="shared" si="0"/>
        <v>64.444556000000006</v>
      </c>
    </row>
    <row r="82" spans="1:5" x14ac:dyDescent="0.2">
      <c r="A82" s="531">
        <v>41821</v>
      </c>
      <c r="B82" s="78">
        <v>125.869913</v>
      </c>
      <c r="C82" s="537">
        <f>MIN($B$58,$B$46,$B$34,$B$70,$B$82,$B$94,$B$106,$B$118)</f>
        <v>125.869913</v>
      </c>
      <c r="D82" s="537">
        <f>MAX($B$58,$B$46,$B$34,$B$70,$B$82,$B$94,$B$106,$B$118)</f>
        <v>183.95845399999999</v>
      </c>
      <c r="E82" s="537">
        <f t="shared" si="0"/>
        <v>58.088540999999992</v>
      </c>
    </row>
    <row r="83" spans="1:5" x14ac:dyDescent="0.2">
      <c r="A83" s="531">
        <v>41852</v>
      </c>
      <c r="B83" s="78">
        <v>121.36913199999999</v>
      </c>
      <c r="C83" s="537">
        <f>MIN($B$59,$B$47,$B$35,$B$71,$B$83,$B$95,$B$107,$B$119)</f>
        <v>121.36913199999999</v>
      </c>
      <c r="D83" s="537">
        <f>MAX($B$59,$B$47,$B$35,$B$71,$B$83,$B$95,$B$107,$B$119)</f>
        <v>178.536947</v>
      </c>
      <c r="E83" s="537">
        <f t="shared" si="0"/>
        <v>57.167815000000004</v>
      </c>
    </row>
    <row r="84" spans="1:5" x14ac:dyDescent="0.2">
      <c r="A84" s="531">
        <v>41883</v>
      </c>
      <c r="B84" s="78">
        <v>124.54611800000001</v>
      </c>
      <c r="C84" s="537">
        <f>MIN($B$60,$B$48,$B$36,$B$72,$B$84,$B$96,$B$108,$B$120)</f>
        <v>124.54611800000001</v>
      </c>
      <c r="D84" s="537">
        <f>MAX($B$60,$B$48,$B$36,$B$72,$B$84,$B$96,$B$108,$B$120)</f>
        <v>182.01965100000001</v>
      </c>
      <c r="E84" s="537">
        <f t="shared" si="0"/>
        <v>57.473533000000003</v>
      </c>
    </row>
    <row r="85" spans="1:5" x14ac:dyDescent="0.2">
      <c r="A85" s="531">
        <v>41913</v>
      </c>
      <c r="B85" s="78">
        <v>136.96425400000001</v>
      </c>
      <c r="C85" s="537">
        <f>MIN($B$61,$B$49,$B$37,$B$73,$B$85,$B$97,$B$109,$B$121)</f>
        <v>136.96425400000001</v>
      </c>
      <c r="D85" s="537">
        <f>MAX($B$61,$B$49,$B$37,$B$73,$B$85,$B$97,$B$109,$B$121)</f>
        <v>186.39613399999999</v>
      </c>
      <c r="E85" s="537">
        <f t="shared" si="0"/>
        <v>49.431879999999978</v>
      </c>
    </row>
    <row r="86" spans="1:5" x14ac:dyDescent="0.2">
      <c r="A86" s="531">
        <v>41944</v>
      </c>
      <c r="B86" s="78">
        <v>142.59539599999999</v>
      </c>
      <c r="C86" s="537">
        <f>MIN($B$62,$B$50,$B$38,$B$74,$B$86,$B$98,$B$110,$B$122)</f>
        <v>142.59539599999999</v>
      </c>
      <c r="D86" s="537">
        <f>MAX($B$62,$B$50,$B$38,$B$74,$B$86,$B$98,$B$110,$B$122)</f>
        <v>188.594571</v>
      </c>
      <c r="E86" s="537">
        <f t="shared" si="0"/>
        <v>45.999175000000008</v>
      </c>
    </row>
    <row r="87" spans="1:5" x14ac:dyDescent="0.2">
      <c r="A87" s="531">
        <v>41974</v>
      </c>
      <c r="B87" s="78">
        <v>151.54845399999999</v>
      </c>
      <c r="C87" s="537">
        <f>MIN($B$63,$B$51,$B$39,$B$75,$B$87,$B$99,$B$111,$B$123)</f>
        <v>137.15473499999999</v>
      </c>
      <c r="D87" s="537">
        <f>MAX($B$63,$B$51,$B$39,$B$75,$B$87,$B$99,$B$111,$B$123)</f>
        <v>195.54803699999999</v>
      </c>
      <c r="E87" s="537">
        <f t="shared" si="0"/>
        <v>58.393302000000006</v>
      </c>
    </row>
    <row r="88" spans="1:5" x14ac:dyDescent="0.2">
      <c r="A88" s="531">
        <v>42005</v>
      </c>
      <c r="B88" s="78">
        <v>154.389578</v>
      </c>
      <c r="C88" s="537">
        <f>MIN($B$52,$B$40,$B$28,$B$64,$B$76,$B$88,$B$100,$B$112)</f>
        <v>133.70472699999999</v>
      </c>
      <c r="D88" s="537">
        <f>MAX($B$52,$B$40,$B$28,$B$64,$B$76,$B$88,$B$100,$B$112)</f>
        <v>187.203047</v>
      </c>
      <c r="E88" s="537">
        <f t="shared" si="0"/>
        <v>53.498320000000007</v>
      </c>
    </row>
    <row r="89" spans="1:5" x14ac:dyDescent="0.2">
      <c r="A89" s="531">
        <v>42036</v>
      </c>
      <c r="B89" s="78">
        <v>149.07128700000001</v>
      </c>
      <c r="C89" s="537">
        <f>MIN($B$53,$B$41,$B$29,$B$65,$B$77,$B$89,$B$101,$B$113)</f>
        <v>119.90428300000001</v>
      </c>
      <c r="D89" s="537">
        <f>MAX($B$53,$B$41,$B$29,$B$65,$B$77,$B$89,$B$101,$B$113)</f>
        <v>187.06361799999999</v>
      </c>
      <c r="E89" s="537">
        <f t="shared" si="0"/>
        <v>67.159334999999984</v>
      </c>
    </row>
    <row r="90" spans="1:5" x14ac:dyDescent="0.2">
      <c r="A90" s="531">
        <v>42064</v>
      </c>
      <c r="B90" s="78">
        <v>154.346698</v>
      </c>
      <c r="C90" s="537">
        <f>MIN($B$54,$B$42,$B$30,$B$66,$B$78,$B$90,$B$102,$B$114)</f>
        <v>118.260238</v>
      </c>
      <c r="D90" s="537">
        <f>MAX($B$54,$B$42,$B$30,$B$66,$B$78,$B$90,$B$102,$B$114)</f>
        <v>195.37981099999999</v>
      </c>
      <c r="E90" s="537">
        <f t="shared" si="0"/>
        <v>77.119572999999988</v>
      </c>
    </row>
    <row r="91" spans="1:5" x14ac:dyDescent="0.2">
      <c r="A91" s="531">
        <v>42095</v>
      </c>
      <c r="B91" s="78">
        <v>167.06340900000001</v>
      </c>
      <c r="C91" s="537">
        <f>MIN($B$55,$B$43,$B$31,$B$67,$B$79,$B$91,$B$103,$B$115)</f>
        <v>128.92501799999999</v>
      </c>
      <c r="D91" s="537">
        <f>MAX($B$55,$B$43,$B$31,$B$67,$B$79,$B$91,$B$103,$B$115)</f>
        <v>202.26539299999999</v>
      </c>
      <c r="E91" s="537">
        <f t="shared" si="0"/>
        <v>73.340374999999995</v>
      </c>
    </row>
    <row r="92" spans="1:5" x14ac:dyDescent="0.2">
      <c r="A92" s="531">
        <v>42125</v>
      </c>
      <c r="B92" s="78">
        <v>172.809335</v>
      </c>
      <c r="C92" s="537">
        <f>MIN($B$56,$B$44,$B$32,$B$68,$B$80,$B$92,$B$104,$B$116)</f>
        <v>136.92056299999999</v>
      </c>
      <c r="D92" s="537">
        <f>MAX($B$56,$B$44,$B$32,$B$68,$B$80,$B$92,$B$104,$B$116)</f>
        <v>203.13744500000001</v>
      </c>
      <c r="E92" s="537">
        <f t="shared" ref="E92:E147" si="1">D92-C92</f>
        <v>66.216882000000027</v>
      </c>
    </row>
    <row r="93" spans="1:5" x14ac:dyDescent="0.2">
      <c r="A93" s="531">
        <v>42156</v>
      </c>
      <c r="B93" s="78">
        <v>166.43659700000001</v>
      </c>
      <c r="C93" s="537">
        <f>MIN($B$57,$B$45,$B$33,$B$69,$B$81,$B$93,$B$105,$B$117)</f>
        <v>133.479434</v>
      </c>
      <c r="D93" s="537">
        <f>MAX($B$57,$B$45,$B$33,$B$69,$B$81,$B$93,$B$105,$B$117)</f>
        <v>197.92399</v>
      </c>
      <c r="E93" s="537">
        <f t="shared" si="1"/>
        <v>64.444556000000006</v>
      </c>
    </row>
    <row r="94" spans="1:5" x14ac:dyDescent="0.2">
      <c r="A94" s="531">
        <v>42186</v>
      </c>
      <c r="B94" s="78">
        <v>157.93807699999999</v>
      </c>
      <c r="C94" s="537">
        <f>MIN($B$58,$B$46,$B$34,$B$70,$B$82,$B$94,$B$106,$B$118)</f>
        <v>125.869913</v>
      </c>
      <c r="D94" s="537">
        <f>MAX($B$58,$B$46,$B$34,$B$70,$B$82,$B$94,$B$106,$B$118)</f>
        <v>183.95845399999999</v>
      </c>
      <c r="E94" s="537">
        <f t="shared" si="1"/>
        <v>58.088540999999992</v>
      </c>
    </row>
    <row r="95" spans="1:5" x14ac:dyDescent="0.2">
      <c r="A95" s="531">
        <v>42217</v>
      </c>
      <c r="B95" s="78">
        <v>155.95185499999999</v>
      </c>
      <c r="C95" s="537">
        <f>MIN($B$59,$B$47,$B$35,$B$71,$B$83,$B$95,$B$107,$B$119)</f>
        <v>121.36913199999999</v>
      </c>
      <c r="D95" s="537">
        <f>MAX($B$59,$B$47,$B$35,$B$71,$B$83,$B$95,$B$107,$B$119)</f>
        <v>178.536947</v>
      </c>
      <c r="E95" s="537">
        <f t="shared" si="1"/>
        <v>57.167815000000004</v>
      </c>
    </row>
    <row r="96" spans="1:5" x14ac:dyDescent="0.2">
      <c r="A96" s="531">
        <v>42248</v>
      </c>
      <c r="B96" s="78">
        <v>162.108619</v>
      </c>
      <c r="C96" s="537">
        <f>MIN($B$60,$B$48,$B$36,$B$72,$B$84,$B$96,$B$108,$B$120)</f>
        <v>124.54611800000001</v>
      </c>
      <c r="D96" s="537">
        <f>MAX($B$60,$B$48,$B$36,$B$72,$B$84,$B$96,$B$108,$B$120)</f>
        <v>182.01965100000001</v>
      </c>
      <c r="E96" s="537">
        <f t="shared" si="1"/>
        <v>57.473533000000003</v>
      </c>
    </row>
    <row r="97" spans="1:5" x14ac:dyDescent="0.2">
      <c r="A97" s="531">
        <v>42278</v>
      </c>
      <c r="B97" s="78">
        <v>175.587987</v>
      </c>
      <c r="C97" s="537">
        <f>MIN($B$61,$B$49,$B$37,$B$73,$B$85,$B$97,$B$109,$B$121)</f>
        <v>136.96425400000001</v>
      </c>
      <c r="D97" s="537">
        <f>MAX($B$61,$B$49,$B$37,$B$73,$B$85,$B$97,$B$109,$B$121)</f>
        <v>186.39613399999999</v>
      </c>
      <c r="E97" s="537">
        <f t="shared" si="1"/>
        <v>49.431879999999978</v>
      </c>
    </row>
    <row r="98" spans="1:5" x14ac:dyDescent="0.2">
      <c r="A98" s="531">
        <v>42309</v>
      </c>
      <c r="B98" s="78">
        <v>188.594571</v>
      </c>
      <c r="C98" s="537">
        <f>MIN($B$62,$B$50,$B$38,$B$74,$B$86,$B$98,$B$110,$B$122)</f>
        <v>142.59539599999999</v>
      </c>
      <c r="D98" s="537">
        <f>MAX($B$62,$B$50,$B$38,$B$74,$B$86,$B$98,$B$110,$B$122)</f>
        <v>188.594571</v>
      </c>
      <c r="E98" s="537">
        <f t="shared" si="1"/>
        <v>45.999175000000008</v>
      </c>
    </row>
    <row r="99" spans="1:5" x14ac:dyDescent="0.2">
      <c r="A99" s="531">
        <v>42339</v>
      </c>
      <c r="B99" s="78">
        <v>195.54803699999999</v>
      </c>
      <c r="C99" s="537">
        <f>MIN($B$63,$B$51,$B$39,$B$75,$B$87,$B$99,$B$111,$B$123)</f>
        <v>137.15473499999999</v>
      </c>
      <c r="D99" s="537">
        <f>MAX($B$63,$B$51,$B$39,$B$75,$B$87,$B$99,$B$111,$B$123)</f>
        <v>195.54803699999999</v>
      </c>
      <c r="E99" s="537">
        <f t="shared" si="1"/>
        <v>58.393302000000006</v>
      </c>
    </row>
    <row r="100" spans="1:5" x14ac:dyDescent="0.2">
      <c r="A100" s="531">
        <v>42370</v>
      </c>
      <c r="B100" s="78">
        <v>187.203047</v>
      </c>
      <c r="C100" s="537">
        <f>MIN($B$52,$B$40,$B$28,$B$64,$B$76,$B$88,$B$100,$B$112)</f>
        <v>133.70472699999999</v>
      </c>
      <c r="D100" s="537">
        <f>MAX($B$52,$B$40,$B$28,$B$64,$B$76,$B$88,$B$100,$B$112)</f>
        <v>187.203047</v>
      </c>
      <c r="E100" s="537">
        <f t="shared" si="1"/>
        <v>53.498320000000007</v>
      </c>
    </row>
    <row r="101" spans="1:5" x14ac:dyDescent="0.2">
      <c r="A101" s="531">
        <v>42401</v>
      </c>
      <c r="B101" s="78">
        <v>187.06361799999999</v>
      </c>
      <c r="C101" s="537">
        <f>MIN($B$53,$B$41,$B$29,$B$65,$B$77,$B$89,$B$101,$B$113)</f>
        <v>119.90428300000001</v>
      </c>
      <c r="D101" s="537">
        <f>MAX($B$53,$B$41,$B$29,$B$65,$B$77,$B$89,$B$101,$B$113)</f>
        <v>187.06361799999999</v>
      </c>
      <c r="E101" s="537">
        <f t="shared" si="1"/>
        <v>67.159334999999984</v>
      </c>
    </row>
    <row r="102" spans="1:5" x14ac:dyDescent="0.2">
      <c r="A102" s="531">
        <v>42430</v>
      </c>
      <c r="B102" s="78">
        <v>191.55273500000001</v>
      </c>
      <c r="C102" s="537">
        <f>MIN($B$54,$B$42,$B$30,$B$66,$B$78,$B$90,$B$102,$B$114)</f>
        <v>118.260238</v>
      </c>
      <c r="D102" s="537">
        <f>MAX($B$54,$B$42,$B$30,$B$66,$B$78,$B$90,$B$102,$B$114)</f>
        <v>195.37981099999999</v>
      </c>
      <c r="E102" s="537">
        <f t="shared" si="1"/>
        <v>77.119572999999988</v>
      </c>
    </row>
    <row r="103" spans="1:5" x14ac:dyDescent="0.2">
      <c r="A103" s="531">
        <v>42461</v>
      </c>
      <c r="B103" s="78">
        <v>193.18521200000001</v>
      </c>
      <c r="C103" s="537">
        <f>MIN($B$55,$B$43,$B$31,$B$67,$B$79,$B$91,$B$103,$B$115)</f>
        <v>128.92501799999999</v>
      </c>
      <c r="D103" s="537">
        <f>MAX($B$55,$B$43,$B$31,$B$67,$B$79,$B$91,$B$103,$B$115)</f>
        <v>202.26539299999999</v>
      </c>
      <c r="E103" s="537">
        <f t="shared" si="1"/>
        <v>73.340374999999995</v>
      </c>
    </row>
    <row r="104" spans="1:5" x14ac:dyDescent="0.2">
      <c r="A104" s="531">
        <v>42491</v>
      </c>
      <c r="B104" s="78">
        <v>192.41693000000001</v>
      </c>
      <c r="C104" s="537">
        <f>MIN($B$56,$B$44,$B$32,$B$68,$B$80,$B$92,$B$104,$B$116)</f>
        <v>136.92056299999999</v>
      </c>
      <c r="D104" s="537">
        <f>MAX($B$56,$B$44,$B$32,$B$68,$B$80,$B$92,$B$104,$B$116)</f>
        <v>203.13744500000001</v>
      </c>
      <c r="E104" s="537">
        <f t="shared" si="1"/>
        <v>66.216882000000027</v>
      </c>
    </row>
    <row r="105" spans="1:5" x14ac:dyDescent="0.2">
      <c r="A105" s="531">
        <v>42522</v>
      </c>
      <c r="B105" s="78">
        <v>182.086476</v>
      </c>
      <c r="C105" s="537">
        <f>MIN($B$57,$B$45,$B$33,$B$69,$B$81,$B$93,$B$105,$B$117)</f>
        <v>133.479434</v>
      </c>
      <c r="D105" s="537">
        <f>MAX($B$57,$B$45,$B$33,$B$69,$B$81,$B$93,$B$105,$B$117)</f>
        <v>197.92399</v>
      </c>
      <c r="E105" s="537">
        <f t="shared" si="1"/>
        <v>64.444556000000006</v>
      </c>
    </row>
    <row r="106" spans="1:5" x14ac:dyDescent="0.2">
      <c r="A106" s="531">
        <v>42552</v>
      </c>
      <c r="B106" s="78">
        <v>168.11860899999999</v>
      </c>
      <c r="C106" s="537">
        <f>MIN($B$58,$B$46,$B$34,$B$70,$B$82,$B$94,$B$106,$B$118)</f>
        <v>125.869913</v>
      </c>
      <c r="D106" s="537">
        <f>MAX($B$58,$B$46,$B$34,$B$70,$B$82,$B$94,$B$106,$B$118)</f>
        <v>183.95845399999999</v>
      </c>
      <c r="E106" s="537">
        <f t="shared" si="1"/>
        <v>58.088540999999992</v>
      </c>
    </row>
    <row r="107" spans="1:5" x14ac:dyDescent="0.2">
      <c r="A107" s="531">
        <v>42583</v>
      </c>
      <c r="B107" s="78">
        <v>158.908174</v>
      </c>
      <c r="C107" s="537">
        <f>MIN($B$59,$B$47,$B$35,$B$71,$B$83,$B$95,$B$107,$B$119)</f>
        <v>121.36913199999999</v>
      </c>
      <c r="D107" s="537">
        <f>MAX($B$59,$B$47,$B$35,$B$71,$B$83,$B$95,$B$107,$B$119)</f>
        <v>178.536947</v>
      </c>
      <c r="E107" s="537">
        <f t="shared" si="1"/>
        <v>57.167815000000004</v>
      </c>
    </row>
    <row r="108" spans="1:5" x14ac:dyDescent="0.2">
      <c r="A108" s="531">
        <v>42614</v>
      </c>
      <c r="B108" s="78">
        <v>156.56690900000001</v>
      </c>
      <c r="C108" s="537">
        <f>MIN($B$60,$B$48,$B$36,$B$72,$B$84,$B$96,$B$108,$B$120)</f>
        <v>124.54611800000001</v>
      </c>
      <c r="D108" s="537">
        <f>MAX($B$60,$B$48,$B$36,$B$72,$B$84,$B$96,$B$108,$B$120)</f>
        <v>182.01965100000001</v>
      </c>
      <c r="E108" s="537">
        <f t="shared" si="1"/>
        <v>57.473533000000003</v>
      </c>
    </row>
    <row r="109" spans="1:5" x14ac:dyDescent="0.2">
      <c r="A109" s="531">
        <v>42644</v>
      </c>
      <c r="B109" s="78">
        <v>160.93226000000001</v>
      </c>
      <c r="C109" s="537">
        <f>MIN($B$61,$B$49,$B$37,$B$73,$B$85,$B$97,$B$109,$B$121)</f>
        <v>136.96425400000001</v>
      </c>
      <c r="D109" s="537">
        <f>MAX($B$61,$B$49,$B$37,$B$73,$B$85,$B$97,$B$109,$B$121)</f>
        <v>186.39613399999999</v>
      </c>
      <c r="E109" s="537">
        <f t="shared" si="1"/>
        <v>49.431879999999978</v>
      </c>
    </row>
    <row r="110" spans="1:5" x14ac:dyDescent="0.2">
      <c r="A110" s="531">
        <v>42675</v>
      </c>
      <c r="B110" s="78">
        <v>170.27655799999999</v>
      </c>
      <c r="C110" s="537">
        <f>MIN($B$62,$B$50,$B$38,$B$74,$B$86,$B$98,$B$110,$B$122)</f>
        <v>142.59539599999999</v>
      </c>
      <c r="D110" s="537">
        <f>MAX($B$62,$B$50,$B$38,$B$74,$B$86,$B$98,$B$110,$B$122)</f>
        <v>188.594571</v>
      </c>
      <c r="E110" s="537">
        <f t="shared" si="1"/>
        <v>45.999175000000008</v>
      </c>
    </row>
    <row r="111" spans="1:5" x14ac:dyDescent="0.2">
      <c r="A111" s="531">
        <v>42705</v>
      </c>
      <c r="B111" s="78">
        <v>162.00901400000001</v>
      </c>
      <c r="C111" s="537">
        <f>MIN($B$63,$B$51,$B$39,$B$75,$B$87,$B$99,$B$111,$B$123)</f>
        <v>137.15473499999999</v>
      </c>
      <c r="D111" s="537">
        <f>MAX($B$63,$B$51,$B$39,$B$75,$B$87,$B$99,$B$111,$B$123)</f>
        <v>195.54803699999999</v>
      </c>
      <c r="E111" s="537">
        <f t="shared" si="1"/>
        <v>58.393302000000006</v>
      </c>
    </row>
    <row r="112" spans="1:5" x14ac:dyDescent="0.2">
      <c r="A112" s="531">
        <v>42736</v>
      </c>
      <c r="B112" s="78">
        <v>156.174691</v>
      </c>
      <c r="C112" s="537">
        <f>MIN($B$52,$B$40,$B$28,$B$64,$B$76,$B$88,$B$100,$B$112)</f>
        <v>133.70472699999999</v>
      </c>
      <c r="D112" s="537">
        <f>MAX($B$52,$B$40,$B$28,$B$64,$B$76,$B$88,$B$100,$B$112)</f>
        <v>187.203047</v>
      </c>
      <c r="E112" s="537">
        <f t="shared" si="1"/>
        <v>53.498320000000007</v>
      </c>
    </row>
    <row r="113" spans="1:5" x14ac:dyDescent="0.2">
      <c r="A113" s="531">
        <v>42767</v>
      </c>
      <c r="B113" s="78">
        <v>160.447622</v>
      </c>
      <c r="C113" s="537">
        <f>MIN($B$53,$B$41,$B$29,$B$65,$B$77,$B$89,$B$101,$B$113)</f>
        <v>119.90428300000001</v>
      </c>
      <c r="D113" s="537">
        <f>MAX($B$53,$B$41,$B$29,$B$65,$B$77,$B$89,$B$101,$B$113)</f>
        <v>187.06361799999999</v>
      </c>
      <c r="E113" s="537">
        <f t="shared" si="1"/>
        <v>67.159334999999984</v>
      </c>
    </row>
    <row r="114" spans="1:5" x14ac:dyDescent="0.2">
      <c r="A114" s="531">
        <v>42795</v>
      </c>
      <c r="B114" s="78">
        <v>161.69028399999999</v>
      </c>
      <c r="C114" s="537">
        <f>MIN($B$54,$B$42,$B$30,$B$66,$B$78,$B$90,$B$102,$B$114)</f>
        <v>118.260238</v>
      </c>
      <c r="D114" s="537">
        <f>MAX($B$54,$B$42,$B$30,$B$66,$B$78,$B$90,$B$102,$B$114)</f>
        <v>195.37981099999999</v>
      </c>
      <c r="E114" s="537">
        <f t="shared" si="1"/>
        <v>77.119572999999988</v>
      </c>
    </row>
    <row r="115" spans="1:5" x14ac:dyDescent="0.2">
      <c r="A115" s="531">
        <v>42826</v>
      </c>
      <c r="B115" s="78">
        <v>163.72266300000001</v>
      </c>
      <c r="C115" s="537">
        <f>MIN($B$55,$B$43,$B$31,$B$67,$B$79,$B$91,$B$103,$B$115)</f>
        <v>128.92501799999999</v>
      </c>
      <c r="D115" s="537">
        <f>MAX($B$55,$B$43,$B$31,$B$67,$B$79,$B$91,$B$103,$B$115)</f>
        <v>202.26539299999999</v>
      </c>
      <c r="E115" s="537">
        <f t="shared" si="1"/>
        <v>73.340374999999995</v>
      </c>
    </row>
    <row r="116" spans="1:5" x14ac:dyDescent="0.2">
      <c r="A116" s="531">
        <v>42856</v>
      </c>
      <c r="B116" s="78">
        <v>162.309099</v>
      </c>
      <c r="C116" s="537">
        <f>MIN($B$56,$B$44,$B$32,$B$68,$B$80,$B$92,$B$104,$B$116)</f>
        <v>136.92056299999999</v>
      </c>
      <c r="D116" s="537">
        <f>MAX($B$56,$B$44,$B$32,$B$68,$B$80,$B$92,$B$104,$B$116)</f>
        <v>203.13744500000001</v>
      </c>
      <c r="E116" s="537">
        <f t="shared" si="1"/>
        <v>66.216882000000027</v>
      </c>
    </row>
    <row r="117" spans="1:5" x14ac:dyDescent="0.2">
      <c r="A117" s="531">
        <v>42887</v>
      </c>
      <c r="B117" s="78">
        <v>157.71925200000001</v>
      </c>
      <c r="C117" s="537">
        <f>MIN($B$57,$B$45,$B$33,$B$69,$B$81,$B$93,$B$105,$B$117)</f>
        <v>133.479434</v>
      </c>
      <c r="D117" s="537">
        <f>MAX($B$57,$B$45,$B$33,$B$69,$B$81,$B$93,$B$105,$B$117)</f>
        <v>197.92399</v>
      </c>
      <c r="E117" s="537">
        <f t="shared" si="1"/>
        <v>64.444556000000006</v>
      </c>
    </row>
    <row r="118" spans="1:5" x14ac:dyDescent="0.2">
      <c r="A118" s="531">
        <v>42917</v>
      </c>
      <c r="B118" s="78">
        <v>145.376148</v>
      </c>
      <c r="C118" s="537">
        <f>MIN($B$58,$B$46,$B$34,$B$70,$B$82,$B$94,$B$106,$B$118)</f>
        <v>125.869913</v>
      </c>
      <c r="D118" s="537">
        <f>MAX($B$58,$B$46,$B$34,$B$70,$B$82,$B$94,$B$106,$B$118)</f>
        <v>183.95845399999999</v>
      </c>
      <c r="E118" s="537">
        <f t="shared" si="1"/>
        <v>58.088540999999992</v>
      </c>
    </row>
    <row r="119" spans="1:5" x14ac:dyDescent="0.2">
      <c r="A119" s="531">
        <v>42948</v>
      </c>
      <c r="B119" s="78">
        <v>141.720201</v>
      </c>
      <c r="C119" s="537">
        <f>MIN($B$59,$B$47,$B$35,$B$71,$B$83,$B$95,$B$107,$B$119)</f>
        <v>121.36913199999999</v>
      </c>
      <c r="D119" s="537">
        <f>MAX($B$59,$B$47,$B$35,$B$71,$B$83,$B$95,$B$107,$B$119)</f>
        <v>178.536947</v>
      </c>
      <c r="E119" s="537">
        <f t="shared" si="1"/>
        <v>57.167815000000004</v>
      </c>
    </row>
    <row r="120" spans="1:5" x14ac:dyDescent="0.2">
      <c r="A120" s="531">
        <v>42979</v>
      </c>
      <c r="B120" s="78">
        <v>139.31500700000001</v>
      </c>
      <c r="C120" s="537">
        <f>MIN($B$60,$B$48,$B$36,$B$72,$B$84,$B$96,$B$108,$B$120)</f>
        <v>124.54611800000001</v>
      </c>
      <c r="D120" s="537">
        <f>MAX($B$60,$B$48,$B$36,$B$72,$B$84,$B$96,$B$108,$B$120)</f>
        <v>182.01965100000001</v>
      </c>
      <c r="E120" s="537">
        <f t="shared" si="1"/>
        <v>57.473533000000003</v>
      </c>
    </row>
    <row r="121" spans="1:5" x14ac:dyDescent="0.2">
      <c r="A121" s="531">
        <v>43009</v>
      </c>
      <c r="B121" s="78">
        <v>141.20403300000001</v>
      </c>
      <c r="C121" s="537">
        <f>MIN($B$61,$B$49,$B$37,$B$73,$B$85,$B$97,$B$109,$B$121)</f>
        <v>136.96425400000001</v>
      </c>
      <c r="D121" s="537">
        <f>MAX($B$61,$B$49,$B$37,$B$73,$B$85,$B$97,$B$109,$B$121)</f>
        <v>186.39613399999999</v>
      </c>
      <c r="E121" s="537">
        <f t="shared" si="1"/>
        <v>49.431879999999978</v>
      </c>
    </row>
    <row r="122" spans="1:5" x14ac:dyDescent="0.2">
      <c r="A122" s="531">
        <v>43040</v>
      </c>
      <c r="B122" s="78">
        <v>143.20974699999999</v>
      </c>
      <c r="C122" s="537">
        <f>MIN($B$62,$B$50,$B$38,$B$74,$B$86,$B$98,$B$110,$B$122)</f>
        <v>142.59539599999999</v>
      </c>
      <c r="D122" s="537">
        <f>MAX($B$62,$B$50,$B$38,$B$74,$B$86,$B$98,$B$110,$B$122)</f>
        <v>188.594571</v>
      </c>
      <c r="E122" s="537">
        <f t="shared" si="1"/>
        <v>45.999175000000008</v>
      </c>
    </row>
    <row r="123" spans="1:5" x14ac:dyDescent="0.2">
      <c r="A123" s="531">
        <v>43070</v>
      </c>
      <c r="B123" s="78">
        <v>137.15473499999999</v>
      </c>
      <c r="C123" s="537">
        <f>MIN($B$63,$B$51,$B$39,$B$75,$B$87,$B$99,$B$111,$B$123)</f>
        <v>137.15473499999999</v>
      </c>
      <c r="D123" s="537">
        <f>MAX($B$63,$B$51,$B$39,$B$75,$B$87,$B$99,$B$111,$B$123)</f>
        <v>195.54803699999999</v>
      </c>
      <c r="E123" s="537">
        <f t="shared" si="1"/>
        <v>58.393302000000006</v>
      </c>
    </row>
    <row r="124" spans="1:5" x14ac:dyDescent="0.2">
      <c r="A124" s="531">
        <v>43101</v>
      </c>
      <c r="B124" s="78">
        <v>123.49857799999999</v>
      </c>
      <c r="C124" s="537">
        <f>MIN($B$52,$B$40,$B$28,$B$64,$B$76,$B$88,$B$100,$B$112)</f>
        <v>133.70472699999999</v>
      </c>
      <c r="D124" s="537">
        <f>MAX($B$52,$B$40,$B$28,$B$64,$B$76,$B$88,$B$100,$B$112)</f>
        <v>187.203047</v>
      </c>
      <c r="E124" s="537">
        <f t="shared" si="1"/>
        <v>53.498320000000007</v>
      </c>
    </row>
    <row r="125" spans="1:5" x14ac:dyDescent="0.2">
      <c r="A125" s="531">
        <v>43132</v>
      </c>
      <c r="B125" s="78">
        <v>120.86599099999999</v>
      </c>
      <c r="C125" s="537">
        <f>MIN($B$53,$B$41,$B$29,$B$65,$B$77,$B$89,$B$101,$B$113)</f>
        <v>119.90428300000001</v>
      </c>
      <c r="D125" s="537">
        <f>MAX($B$53,$B$41,$B$29,$B$65,$B$77,$B$89,$B$101,$B$113)</f>
        <v>187.06361799999999</v>
      </c>
      <c r="E125" s="537">
        <f t="shared" si="1"/>
        <v>67.159334999999984</v>
      </c>
    </row>
    <row r="126" spans="1:5" x14ac:dyDescent="0.2">
      <c r="A126" s="531">
        <v>43160</v>
      </c>
      <c r="B126" s="78">
        <v>126.397733</v>
      </c>
      <c r="C126" s="537">
        <f>MIN($B$54,$B$42,$B$30,$B$66,$B$78,$B$90,$B$102,$B$114)</f>
        <v>118.260238</v>
      </c>
      <c r="D126" s="537">
        <f>MAX($B$54,$B$42,$B$30,$B$66,$B$78,$B$90,$B$102,$B$114)</f>
        <v>195.37981099999999</v>
      </c>
      <c r="E126" s="537">
        <f t="shared" si="1"/>
        <v>77.119572999999988</v>
      </c>
    </row>
    <row r="127" spans="1:5" x14ac:dyDescent="0.2">
      <c r="A127" s="531">
        <v>43191</v>
      </c>
      <c r="B127" s="78">
        <v>128.980074</v>
      </c>
      <c r="C127" s="537">
        <f>MIN($B$55,$B$43,$B$31,$B$67,$B$79,$B$91,$B$103,$B$115)</f>
        <v>128.92501799999999</v>
      </c>
      <c r="D127" s="537">
        <f>MAX($B$55,$B$43,$B$31,$B$67,$B$79,$B$91,$B$103,$B$115)</f>
        <v>202.26539299999999</v>
      </c>
      <c r="E127" s="537">
        <f t="shared" si="1"/>
        <v>73.340374999999995</v>
      </c>
    </row>
    <row r="128" spans="1:5" x14ac:dyDescent="0.2">
      <c r="A128" s="531">
        <v>43221</v>
      </c>
      <c r="B128" s="78">
        <v>128.43985699999999</v>
      </c>
      <c r="C128" s="537">
        <f>MIN($B$56,$B$44,$B$32,$B$68,$B$80,$B$92,$B$104,$B$116)</f>
        <v>136.92056299999999</v>
      </c>
      <c r="D128" s="537">
        <f>MAX($B$56,$B$44,$B$32,$B$68,$B$80,$B$92,$B$104,$B$116)</f>
        <v>203.13744500000001</v>
      </c>
      <c r="E128" s="537">
        <f t="shared" si="1"/>
        <v>66.216882000000027</v>
      </c>
    </row>
    <row r="129" spans="1:5" x14ac:dyDescent="0.2">
      <c r="A129" s="531">
        <v>43252</v>
      </c>
      <c r="B129" s="78">
        <v>121.473169</v>
      </c>
      <c r="C129" s="537">
        <f>MIN($B$57,$B$45,$B$33,$B$69,$B$81,$B$93,$B$105,$B$117)</f>
        <v>133.479434</v>
      </c>
      <c r="D129" s="537">
        <f>MAX($B$57,$B$45,$B$33,$B$69,$B$81,$B$93,$B$105,$B$117)</f>
        <v>197.92399</v>
      </c>
      <c r="E129" s="537">
        <f t="shared" si="1"/>
        <v>64.444556000000006</v>
      </c>
    </row>
    <row r="130" spans="1:5" x14ac:dyDescent="0.2">
      <c r="A130" s="531">
        <v>43282</v>
      </c>
      <c r="B130" s="78">
        <v>110.485056</v>
      </c>
      <c r="C130" s="537">
        <f>MIN($B$58,$B$46,$B$34,$B$70,$B$82,$B$94,$B$106,$B$118)</f>
        <v>125.869913</v>
      </c>
      <c r="D130" s="537">
        <f>MAX($B$58,$B$46,$B$34,$B$70,$B$82,$B$94,$B$106,$B$118)</f>
        <v>183.95845399999999</v>
      </c>
      <c r="E130" s="537">
        <f t="shared" si="1"/>
        <v>58.088540999999992</v>
      </c>
    </row>
    <row r="131" spans="1:5" x14ac:dyDescent="0.2">
      <c r="A131" s="531">
        <v>43313</v>
      </c>
      <c r="B131" s="78">
        <v>106.16630000000001</v>
      </c>
      <c r="C131" s="537">
        <f>MIN($B$59,$B$47,$B$35,$B$71,$B$83,$B$95,$B$107,$B$119)</f>
        <v>121.36913199999999</v>
      </c>
      <c r="D131" s="537">
        <f>MAX($B$59,$B$47,$B$35,$B$71,$B$83,$B$95,$B$107,$B$119)</f>
        <v>178.536947</v>
      </c>
      <c r="E131" s="537">
        <f t="shared" si="1"/>
        <v>57.167815000000004</v>
      </c>
    </row>
    <row r="132" spans="1:5" x14ac:dyDescent="0.2">
      <c r="A132" s="531">
        <v>43344</v>
      </c>
      <c r="B132" s="78">
        <v>101.66759999999999</v>
      </c>
      <c r="C132" s="537">
        <f>MIN($B$60,$B$48,$B$36,$B$72,$B$84,$B$96,$B$108,$B$120)</f>
        <v>124.54611800000001</v>
      </c>
      <c r="D132" s="537">
        <f>MAX($B$60,$B$48,$B$36,$B$72,$B$84,$B$96,$B$108,$B$120)</f>
        <v>182.01965100000001</v>
      </c>
      <c r="E132" s="537">
        <f t="shared" si="1"/>
        <v>57.473533000000003</v>
      </c>
    </row>
    <row r="133" spans="1:5" x14ac:dyDescent="0.2">
      <c r="A133" s="531">
        <v>43374</v>
      </c>
      <c r="B133" s="78">
        <v>106.8514</v>
      </c>
      <c r="C133" s="537">
        <f>MIN($B$61,$B$49,$B$37,$B$73,$B$85,$B$97,$B$109,$B$121)</f>
        <v>136.96425400000001</v>
      </c>
      <c r="D133" s="537">
        <f>MAX($B$61,$B$49,$B$37,$B$73,$B$85,$B$97,$B$109,$B$121)</f>
        <v>186.39613399999999</v>
      </c>
      <c r="E133" s="537">
        <f t="shared" si="1"/>
        <v>49.431879999999978</v>
      </c>
    </row>
    <row r="134" spans="1:5" x14ac:dyDescent="0.2">
      <c r="A134" s="531">
        <v>43405</v>
      </c>
      <c r="B134" s="78">
        <v>112.1109</v>
      </c>
      <c r="C134" s="537">
        <f>MIN($B$62,$B$50,$B$38,$B$74,$B$86,$B$98,$B$110,$B$122)</f>
        <v>142.59539599999999</v>
      </c>
      <c r="D134" s="537">
        <f>MAX($B$62,$B$50,$B$38,$B$74,$B$86,$B$98,$B$110,$B$122)</f>
        <v>188.594571</v>
      </c>
      <c r="E134" s="537">
        <f t="shared" si="1"/>
        <v>45.999175000000008</v>
      </c>
    </row>
    <row r="135" spans="1:5" x14ac:dyDescent="0.2">
      <c r="A135" s="531">
        <v>43435</v>
      </c>
      <c r="B135" s="78">
        <v>109.7898</v>
      </c>
      <c r="C135" s="537">
        <f>MIN($B$63,$B$51,$B$39,$B$75,$B$87,$B$99,$B$111,$B$123)</f>
        <v>137.15473499999999</v>
      </c>
      <c r="D135" s="537">
        <f>MAX($B$63,$B$51,$B$39,$B$75,$B$87,$B$99,$B$111,$B$123)</f>
        <v>195.54803699999999</v>
      </c>
      <c r="E135" s="537">
        <f t="shared" si="1"/>
        <v>58.393302000000006</v>
      </c>
    </row>
    <row r="136" spans="1:5" x14ac:dyDescent="0.2">
      <c r="A136" s="531">
        <v>43466</v>
      </c>
      <c r="B136" s="78">
        <v>105.2291</v>
      </c>
      <c r="C136" s="537">
        <f>MIN($B$52,$B$40,$B$28,$B$64,$B$76,$B$88,$B$100,$B$112)</f>
        <v>133.70472699999999</v>
      </c>
      <c r="D136" s="537">
        <f>MAX($B$52,$B$40,$B$28,$B$64,$B$76,$B$88,$B$100,$B$112)</f>
        <v>187.203047</v>
      </c>
      <c r="E136" s="537">
        <f t="shared" si="1"/>
        <v>53.498320000000007</v>
      </c>
    </row>
    <row r="137" spans="1:5" x14ac:dyDescent="0.2">
      <c r="A137" s="531">
        <v>43497</v>
      </c>
      <c r="B137" s="78">
        <v>103.17059999999999</v>
      </c>
      <c r="C137" s="537">
        <f>MIN($B$53,$B$41,$B$29,$B$65,$B$77,$B$89,$B$101,$B$113)</f>
        <v>119.90428300000001</v>
      </c>
      <c r="D137" s="537">
        <f>MAX($B$53,$B$41,$B$29,$B$65,$B$77,$B$89,$B$101,$B$113)</f>
        <v>187.06361799999999</v>
      </c>
      <c r="E137" s="537">
        <f t="shared" si="1"/>
        <v>67.159334999999984</v>
      </c>
    </row>
    <row r="138" spans="1:5" x14ac:dyDescent="0.2">
      <c r="A138" s="531">
        <v>43525</v>
      </c>
      <c r="B138" s="78">
        <v>109.0296</v>
      </c>
      <c r="C138" s="537">
        <f>MIN($B$54,$B$42,$B$30,$B$66,$B$78,$B$90,$B$102,$B$114)</f>
        <v>118.260238</v>
      </c>
      <c r="D138" s="537">
        <f>MAX($B$54,$B$42,$B$30,$B$66,$B$78,$B$90,$B$102,$B$114)</f>
        <v>195.37981099999999</v>
      </c>
      <c r="E138" s="537">
        <f t="shared" si="1"/>
        <v>77.119572999999988</v>
      </c>
    </row>
    <row r="139" spans="1:5" x14ac:dyDescent="0.2">
      <c r="A139" s="531">
        <v>43556</v>
      </c>
      <c r="B139" s="78">
        <v>110.0501</v>
      </c>
      <c r="C139" s="537">
        <f>MIN($B$55,$B$43,$B$31,$B$67,$B$79,$B$91,$B$103,$B$115)</f>
        <v>128.92501799999999</v>
      </c>
      <c r="D139" s="537">
        <f>MAX($B$55,$B$43,$B$31,$B$67,$B$79,$B$91,$B$103,$B$115)</f>
        <v>202.26539299999999</v>
      </c>
      <c r="E139" s="537">
        <f t="shared" si="1"/>
        <v>73.340374999999995</v>
      </c>
    </row>
    <row r="140" spans="1:5" x14ac:dyDescent="0.2">
      <c r="A140" s="531">
        <v>43586</v>
      </c>
      <c r="B140" s="78">
        <v>111.8734</v>
      </c>
      <c r="C140" s="537">
        <f>MIN($B$56,$B$44,$B$32,$B$68,$B$80,$B$92,$B$104,$B$116)</f>
        <v>136.92056299999999</v>
      </c>
      <c r="D140" s="537">
        <f>MAX($B$56,$B$44,$B$32,$B$68,$B$80,$B$92,$B$104,$B$116)</f>
        <v>203.13744500000001</v>
      </c>
      <c r="E140" s="537">
        <f t="shared" si="1"/>
        <v>66.216882000000027</v>
      </c>
    </row>
    <row r="141" spans="1:5" x14ac:dyDescent="0.2">
      <c r="A141" s="531">
        <v>43617</v>
      </c>
      <c r="B141" s="78">
        <v>107.0729</v>
      </c>
      <c r="C141" s="537">
        <f>MIN($B$57,$B$45,$B$33,$B$69,$B$81,$B$93,$B$105,$B$117)</f>
        <v>133.479434</v>
      </c>
      <c r="D141" s="537">
        <f>MAX($B$57,$B$45,$B$33,$B$69,$B$81,$B$93,$B$105,$B$117)</f>
        <v>197.92399</v>
      </c>
      <c r="E141" s="537">
        <f t="shared" si="1"/>
        <v>64.444556000000006</v>
      </c>
    </row>
    <row r="142" spans="1:5" x14ac:dyDescent="0.2">
      <c r="A142" s="531">
        <v>43647</v>
      </c>
      <c r="B142" s="78">
        <v>105.968</v>
      </c>
      <c r="C142" s="537">
        <f>MIN($B$58,$B$46,$B$34,$B$70,$B$82,$B$94,$B$106,$B$118)</f>
        <v>125.869913</v>
      </c>
      <c r="D142" s="537">
        <f>MAX($B$58,$B$46,$B$34,$B$70,$B$82,$B$94,$B$106,$B$118)</f>
        <v>183.95845399999999</v>
      </c>
      <c r="E142" s="537">
        <f t="shared" si="1"/>
        <v>58.088540999999992</v>
      </c>
    </row>
    <row r="143" spans="1:5" x14ac:dyDescent="0.2">
      <c r="A143" s="531">
        <v>43678</v>
      </c>
      <c r="B143" s="78">
        <v>104.4083</v>
      </c>
      <c r="C143" s="537">
        <f>MIN($B$59,$B$47,$B$35,$B$71,$B$83,$B$95,$B$107,$B$119)</f>
        <v>121.36913199999999</v>
      </c>
      <c r="D143" s="537">
        <f>MAX($B$59,$B$47,$B$35,$B$71,$B$83,$B$95,$B$107,$B$119)</f>
        <v>178.536947</v>
      </c>
      <c r="E143" s="537">
        <f t="shared" si="1"/>
        <v>57.167815000000004</v>
      </c>
    </row>
    <row r="144" spans="1:5" x14ac:dyDescent="0.2">
      <c r="A144" s="531">
        <v>43709</v>
      </c>
      <c r="B144" s="78">
        <v>103.0792</v>
      </c>
      <c r="C144" s="537">
        <f>MIN($B$60,$B$48,$B$36,$B$72,$B$84,$B$96,$B$108,$B$120)</f>
        <v>124.54611800000001</v>
      </c>
      <c r="D144" s="537">
        <f>MAX($B$60,$B$48,$B$36,$B$72,$B$84,$B$96,$B$108,$B$120)</f>
        <v>182.01965100000001</v>
      </c>
      <c r="E144" s="537">
        <f t="shared" si="1"/>
        <v>57.473533000000003</v>
      </c>
    </row>
    <row r="145" spans="1:6" x14ac:dyDescent="0.2">
      <c r="A145" s="531">
        <v>43739</v>
      </c>
      <c r="B145" s="78">
        <v>108.1965</v>
      </c>
      <c r="C145" s="537">
        <f>MIN($B$61,$B$49,$B$37,$B$73,$B$85,$B$97,$B$109,$B$121)</f>
        <v>136.96425400000001</v>
      </c>
      <c r="D145" s="537">
        <f>MAX($B$61,$B$49,$B$37,$B$73,$B$85,$B$97,$B$109,$B$121)</f>
        <v>186.39613399999999</v>
      </c>
      <c r="E145" s="537">
        <f t="shared" si="1"/>
        <v>49.431879999999978</v>
      </c>
    </row>
    <row r="146" spans="1:6" x14ac:dyDescent="0.2">
      <c r="A146" s="531">
        <v>43770</v>
      </c>
      <c r="B146" s="78">
        <v>113.21680000000001</v>
      </c>
      <c r="C146" s="537">
        <f>MIN($B$62,$B$50,$B$38,$B$74,$B$86,$B$98,$B$110,$B$122)</f>
        <v>142.59539599999999</v>
      </c>
      <c r="D146" s="537">
        <f>MAX($B$62,$B$50,$B$38,$B$74,$B$86,$B$98,$B$110,$B$122)</f>
        <v>188.594571</v>
      </c>
      <c r="E146" s="537">
        <f t="shared" si="1"/>
        <v>45.999175000000008</v>
      </c>
    </row>
    <row r="147" spans="1:6" x14ac:dyDescent="0.2">
      <c r="A147" s="533">
        <v>43800</v>
      </c>
      <c r="B147" s="78">
        <v>111.4783</v>
      </c>
      <c r="C147" s="538">
        <f>MIN($B$63,$B$51,$B$39,$B$75,$B$87,$B$99,$B$111,$B$123)</f>
        <v>137.15473499999999</v>
      </c>
      <c r="D147" s="538">
        <f>MAX($B$63,$B$51,$B$39,$B$75,$B$87,$B$99,$B$111,$B$123)</f>
        <v>195.54803699999999</v>
      </c>
      <c r="E147" s="538">
        <f t="shared" si="1"/>
        <v>58.393302000000006</v>
      </c>
    </row>
    <row r="148" spans="1:6" x14ac:dyDescent="0.2">
      <c r="A148" s="379" t="s">
        <v>549</v>
      </c>
      <c r="B148" s="30"/>
      <c r="C148" s="30"/>
      <c r="D148" s="30"/>
      <c r="E148" s="30"/>
    </row>
    <row r="149" spans="1:6" x14ac:dyDescent="0.2">
      <c r="A149" s="30" t="s">
        <v>589</v>
      </c>
      <c r="B149" s="30"/>
      <c r="C149" s="30"/>
      <c r="D149" s="30"/>
      <c r="E149" s="30"/>
    </row>
    <row r="150" spans="1:6" x14ac:dyDescent="0.2">
      <c r="A150" s="539" t="s">
        <v>590</v>
      </c>
      <c r="B150" s="30"/>
      <c r="C150" s="30"/>
      <c r="D150" s="30"/>
      <c r="E150" s="30"/>
    </row>
    <row r="151" spans="1:6" x14ac:dyDescent="0.2">
      <c r="A151" s="109"/>
      <c r="B151" s="75" t="s">
        <v>368</v>
      </c>
      <c r="C151" s="30"/>
      <c r="D151" s="30"/>
      <c r="E151" s="30"/>
      <c r="F151" s="8"/>
    </row>
    <row r="152" spans="1:6" x14ac:dyDescent="0.2">
      <c r="A152" s="540">
        <v>105</v>
      </c>
      <c r="B152" s="30">
        <v>0</v>
      </c>
      <c r="C152" s="30"/>
      <c r="D152" s="30"/>
      <c r="E152" s="30"/>
      <c r="F152" s="8"/>
    </row>
    <row r="153" spans="1:6" x14ac:dyDescent="0.2">
      <c r="A153" s="540">
        <v>105</v>
      </c>
      <c r="B153" s="30">
        <v>1</v>
      </c>
      <c r="C153" s="30"/>
      <c r="D153" s="30"/>
      <c r="E153" s="30"/>
      <c r="F153" s="8"/>
    </row>
    <row r="154" spans="1:6" x14ac:dyDescent="0.2">
      <c r="F154" s="8"/>
    </row>
    <row r="155" spans="1:6" x14ac:dyDescent="0.2">
      <c r="F155" s="8"/>
    </row>
    <row r="156" spans="1:6" x14ac:dyDescent="0.2">
      <c r="F156" s="8"/>
    </row>
    <row r="157" spans="1:6" x14ac:dyDescent="0.2">
      <c r="A157" s="26"/>
      <c r="F157" s="8"/>
    </row>
    <row r="158" spans="1:6" x14ac:dyDescent="0.2">
      <c r="A158" s="26"/>
      <c r="F158" s="8"/>
    </row>
    <row r="159" spans="1:6" x14ac:dyDescent="0.2">
      <c r="F159" s="8"/>
    </row>
    <row r="160" spans="1:6" x14ac:dyDescent="0.2">
      <c r="F160" s="14"/>
    </row>
  </sheetData>
  <mergeCells count="2">
    <mergeCell ref="C26:E26"/>
    <mergeCell ref="B25:E25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3" width="10.140625" style="133" bestFit="1" customWidth="1"/>
    <col min="4" max="4" width="9.140625" style="133"/>
    <col min="5" max="6" width="9.5703125" style="133" bestFit="1" customWidth="1"/>
    <col min="7" max="13" width="9.140625" style="133"/>
    <col min="14" max="15" width="9.140625" style="135"/>
    <col min="16" max="16" width="9.140625" style="133"/>
    <col min="17" max="17" width="25.42578125" style="133" customWidth="1"/>
    <col min="18" max="18" width="9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287</v>
      </c>
      <c r="R6" s="237" t="s">
        <v>291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288</v>
      </c>
      <c r="R7" s="238" t="s">
        <v>292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480</v>
      </c>
      <c r="R8" s="238" t="s">
        <v>293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483</v>
      </c>
      <c r="R9" s="238" t="s">
        <v>484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236" t="s">
        <v>290</v>
      </c>
      <c r="R10" s="238" t="s">
        <v>294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Q11" s="543" t="s">
        <v>526</v>
      </c>
      <c r="R11" s="218" t="s">
        <v>285</v>
      </c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83</v>
      </c>
      <c r="D24" s="575"/>
      <c r="E24" s="575"/>
      <c r="F24" s="575"/>
      <c r="G24" s="575"/>
      <c r="H24" s="32"/>
      <c r="I24" s="575" t="s">
        <v>191</v>
      </c>
      <c r="J24" s="575"/>
      <c r="K24" s="575"/>
      <c r="L24" s="575"/>
    </row>
    <row r="25" spans="1:12" x14ac:dyDescent="0.25">
      <c r="A25" s="9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B26" s="144" t="s">
        <v>287</v>
      </c>
      <c r="C26" s="393">
        <v>3846.8397225999997</v>
      </c>
      <c r="D26" s="393">
        <v>3855.3501448000002</v>
      </c>
      <c r="E26" s="393">
        <v>3777.5863155999996</v>
      </c>
      <c r="F26" s="393">
        <v>4005.0014683999998</v>
      </c>
      <c r="G26" s="393">
        <v>3888.8930438000002</v>
      </c>
      <c r="H26" s="11"/>
      <c r="I26" s="17">
        <f t="shared" ref="I26:L29" si="0">D26-C26</f>
        <v>8.5104222000004484</v>
      </c>
      <c r="J26" s="17">
        <f t="shared" si="0"/>
        <v>-77.7638292000006</v>
      </c>
      <c r="K26" s="17">
        <f t="shared" si="0"/>
        <v>227.41515280000021</v>
      </c>
      <c r="L26" s="17">
        <f t="shared" si="0"/>
        <v>-116.10842459999958</v>
      </c>
    </row>
    <row r="27" spans="1:12" x14ac:dyDescent="0.25">
      <c r="B27" s="144" t="s">
        <v>288</v>
      </c>
      <c r="C27" s="17">
        <v>2702.7609093999999</v>
      </c>
      <c r="D27" s="17">
        <v>2668.6207130000003</v>
      </c>
      <c r="E27" s="17">
        <v>2592.9953226000002</v>
      </c>
      <c r="F27" s="17">
        <v>2594.6204206000002</v>
      </c>
      <c r="G27" s="17">
        <v>2625.2351726000002</v>
      </c>
      <c r="H27" s="11"/>
      <c r="I27" s="17">
        <f t="shared" si="0"/>
        <v>-34.140196399999695</v>
      </c>
      <c r="J27" s="17">
        <f t="shared" si="0"/>
        <v>-75.625390400000015</v>
      </c>
      <c r="K27" s="17">
        <f t="shared" si="0"/>
        <v>1.6250979999999799</v>
      </c>
      <c r="L27" s="17">
        <f t="shared" si="0"/>
        <v>30.614751999999953</v>
      </c>
    </row>
    <row r="28" spans="1:12" x14ac:dyDescent="0.25">
      <c r="A28"/>
      <c r="B28" s="144" t="s">
        <v>289</v>
      </c>
      <c r="C28" s="17">
        <v>3749.0086538250002</v>
      </c>
      <c r="D28" s="17">
        <v>3755.9789505980002</v>
      </c>
      <c r="E28" s="17">
        <v>3717.0747674299996</v>
      </c>
      <c r="F28" s="17">
        <v>3780.6317262260004</v>
      </c>
      <c r="G28" s="17">
        <v>3753.0228164520004</v>
      </c>
      <c r="H28" s="11"/>
      <c r="I28" s="17">
        <f t="shared" si="0"/>
        <v>6.9702967729999727</v>
      </c>
      <c r="J28" s="17">
        <f t="shared" si="0"/>
        <v>-38.9041831680006</v>
      </c>
      <c r="K28" s="17">
        <f t="shared" si="0"/>
        <v>63.556958796000799</v>
      </c>
      <c r="L28" s="17">
        <f t="shared" si="0"/>
        <v>-27.60890977400004</v>
      </c>
    </row>
    <row r="29" spans="1:12" x14ac:dyDescent="0.25">
      <c r="B29" s="144" t="s">
        <v>290</v>
      </c>
      <c r="C29" s="69">
        <v>386.76032619</v>
      </c>
      <c r="D29" s="69">
        <v>382.08851598999996</v>
      </c>
      <c r="E29" s="69">
        <v>378.18351688000001</v>
      </c>
      <c r="F29" s="69">
        <v>376.04349936</v>
      </c>
      <c r="G29" s="69">
        <v>383.3675389</v>
      </c>
      <c r="H29" s="72"/>
      <c r="I29" s="69">
        <f t="shared" si="0"/>
        <v>-4.6718102000000385</v>
      </c>
      <c r="J29" s="69">
        <f t="shared" si="0"/>
        <v>-3.9049991099999488</v>
      </c>
      <c r="K29" s="69">
        <f t="shared" si="0"/>
        <v>-2.1400175200000149</v>
      </c>
      <c r="L29" s="69">
        <f t="shared" si="0"/>
        <v>7.3240395400000011</v>
      </c>
    </row>
    <row r="30" spans="1:12" x14ac:dyDescent="0.25">
      <c r="B30" s="544" t="s">
        <v>526</v>
      </c>
      <c r="C30" s="11">
        <v>10685.369612</v>
      </c>
      <c r="D30" s="11">
        <v>10662.038323999999</v>
      </c>
      <c r="E30" s="11">
        <v>10465.839923000001</v>
      </c>
      <c r="F30" s="11">
        <v>10756.296826</v>
      </c>
      <c r="G30" s="11">
        <v>10650.518348</v>
      </c>
      <c r="H30" s="545" t="s">
        <v>457</v>
      </c>
      <c r="I30" s="17">
        <f t="shared" ref="I30" si="1">D30-C30</f>
        <v>-23.331288000001223</v>
      </c>
      <c r="J30" s="17">
        <f t="shared" ref="J30" si="2">E30-D30</f>
        <v>-196.19840099999783</v>
      </c>
      <c r="K30" s="17">
        <f t="shared" ref="K30" si="3">F30-E30</f>
        <v>290.45690299999842</v>
      </c>
      <c r="L30" s="17">
        <f t="shared" ref="L30" si="4">G30-F30</f>
        <v>-105.77847800000018</v>
      </c>
    </row>
    <row r="31" spans="1:12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9"/>
      <c r="B34" s="149"/>
      <c r="C34" s="149" t="s">
        <v>286</v>
      </c>
      <c r="D34" s="149" t="s">
        <v>242</v>
      </c>
      <c r="E34" s="475" t="s">
        <v>241</v>
      </c>
      <c r="F34" s="475" t="s">
        <v>498</v>
      </c>
    </row>
    <row r="35" spans="1:7" x14ac:dyDescent="0.25">
      <c r="A35" s="149">
        <f t="shared" ref="A35:A46" si="5">YEAR(B35)</f>
        <v>2015</v>
      </c>
      <c r="B35" s="450">
        <v>42005</v>
      </c>
      <c r="C35" s="541">
        <v>11028.409390000001</v>
      </c>
      <c r="D35" s="394" t="e">
        <v>#N/A</v>
      </c>
      <c r="E35" s="489"/>
      <c r="F35" s="489">
        <v>11028.409390000001</v>
      </c>
      <c r="G35" s="140"/>
    </row>
    <row r="36" spans="1:7" x14ac:dyDescent="0.25">
      <c r="A36" s="149">
        <f t="shared" si="5"/>
        <v>2015</v>
      </c>
      <c r="B36" s="450">
        <v>42036</v>
      </c>
      <c r="C36" s="541">
        <v>11338.27721</v>
      </c>
      <c r="D36" s="394" t="e">
        <v>#N/A</v>
      </c>
      <c r="E36" s="542">
        <f t="shared" ref="E36:E45" si="6">AVERAGEIF($A$35:$A$46,A36,$F$35:$F$46)</f>
        <v>10688.374142833332</v>
      </c>
      <c r="F36" s="489">
        <v>11338.27721</v>
      </c>
      <c r="G36" s="140"/>
    </row>
    <row r="37" spans="1:7" x14ac:dyDescent="0.25">
      <c r="A37" s="149">
        <f t="shared" si="5"/>
        <v>2015</v>
      </c>
      <c r="B37" s="450">
        <v>42064</v>
      </c>
      <c r="C37" s="541">
        <v>10208.226280000001</v>
      </c>
      <c r="D37" s="394" t="e">
        <v>#N/A</v>
      </c>
      <c r="E37" s="542">
        <f t="shared" si="6"/>
        <v>10688.374142833332</v>
      </c>
      <c r="F37" s="489">
        <v>10208.226280000001</v>
      </c>
      <c r="G37" s="140"/>
    </row>
    <row r="38" spans="1:7" x14ac:dyDescent="0.25">
      <c r="A38" s="149">
        <f t="shared" si="5"/>
        <v>2015</v>
      </c>
      <c r="B38" s="450">
        <v>42095</v>
      </c>
      <c r="C38" s="541">
        <v>9537.2963510000009</v>
      </c>
      <c r="D38" s="394" t="e">
        <v>#N/A</v>
      </c>
      <c r="E38" s="542">
        <f t="shared" si="6"/>
        <v>10688.374142833332</v>
      </c>
      <c r="F38" s="489">
        <v>9537.2963510000009</v>
      </c>
      <c r="G38" s="140"/>
    </row>
    <row r="39" spans="1:7" x14ac:dyDescent="0.25">
      <c r="A39" s="149">
        <f t="shared" si="5"/>
        <v>2015</v>
      </c>
      <c r="B39" s="450">
        <v>42125</v>
      </c>
      <c r="C39" s="541">
        <v>9653.8179579999996</v>
      </c>
      <c r="D39" s="394" t="e">
        <v>#N/A</v>
      </c>
      <c r="E39" s="542">
        <f t="shared" si="6"/>
        <v>10688.374142833332</v>
      </c>
      <c r="F39" s="489">
        <v>9653.8179579999996</v>
      </c>
      <c r="G39" s="140"/>
    </row>
    <row r="40" spans="1:7" x14ac:dyDescent="0.25">
      <c r="A40" s="149">
        <f t="shared" si="5"/>
        <v>2015</v>
      </c>
      <c r="B40" s="450">
        <v>42156</v>
      </c>
      <c r="C40" s="541">
        <v>11276.475270000001</v>
      </c>
      <c r="D40" s="394" t="e">
        <v>#N/A</v>
      </c>
      <c r="E40" s="542">
        <f t="shared" si="6"/>
        <v>10688.374142833332</v>
      </c>
      <c r="F40" s="489">
        <v>11276.475270000001</v>
      </c>
      <c r="G40" s="140"/>
    </row>
    <row r="41" spans="1:7" x14ac:dyDescent="0.25">
      <c r="A41" s="149">
        <f t="shared" si="5"/>
        <v>2015</v>
      </c>
      <c r="B41" s="450">
        <v>42186</v>
      </c>
      <c r="C41" s="541">
        <v>12125.625180000001</v>
      </c>
      <c r="D41" s="394" t="e">
        <v>#N/A</v>
      </c>
      <c r="E41" s="542">
        <f t="shared" si="6"/>
        <v>10688.374142833332</v>
      </c>
      <c r="F41" s="489">
        <v>12125.625180000001</v>
      </c>
      <c r="G41" s="140"/>
    </row>
    <row r="42" spans="1:7" x14ac:dyDescent="0.25">
      <c r="A42" s="149">
        <f t="shared" si="5"/>
        <v>2015</v>
      </c>
      <c r="B42" s="450">
        <v>42217</v>
      </c>
      <c r="C42" s="541">
        <v>12088.63665</v>
      </c>
      <c r="D42" s="394" t="e">
        <v>#N/A</v>
      </c>
      <c r="E42" s="542">
        <f t="shared" si="6"/>
        <v>10688.374142833332</v>
      </c>
      <c r="F42" s="489">
        <v>12088.63665</v>
      </c>
      <c r="G42" s="140"/>
    </row>
    <row r="43" spans="1:7" x14ac:dyDescent="0.25">
      <c r="A43" s="149">
        <f t="shared" si="5"/>
        <v>2015</v>
      </c>
      <c r="B43" s="450">
        <v>42248</v>
      </c>
      <c r="C43" s="541">
        <v>11499.994839999999</v>
      </c>
      <c r="D43" s="394" t="e">
        <v>#N/A</v>
      </c>
      <c r="E43" s="542">
        <f t="shared" si="6"/>
        <v>10688.374142833332</v>
      </c>
      <c r="F43" s="489">
        <v>11499.994839999999</v>
      </c>
      <c r="G43" s="140"/>
    </row>
    <row r="44" spans="1:7" x14ac:dyDescent="0.25">
      <c r="A44" s="149">
        <f t="shared" si="5"/>
        <v>2015</v>
      </c>
      <c r="B44" s="450">
        <v>42278</v>
      </c>
      <c r="C44" s="541">
        <v>9922.5002459999996</v>
      </c>
      <c r="D44" s="394" t="e">
        <v>#N/A</v>
      </c>
      <c r="E44" s="542">
        <f t="shared" si="6"/>
        <v>10688.374142833332</v>
      </c>
      <c r="F44" s="489">
        <v>9922.5002459999996</v>
      </c>
      <c r="G44" s="140"/>
    </row>
    <row r="45" spans="1:7" x14ac:dyDescent="0.25">
      <c r="A45" s="149">
        <f t="shared" si="5"/>
        <v>2015</v>
      </c>
      <c r="B45" s="450">
        <v>42309</v>
      </c>
      <c r="C45" s="541">
        <v>9586.6746559999992</v>
      </c>
      <c r="D45" s="394" t="e">
        <v>#N/A</v>
      </c>
      <c r="E45" s="542">
        <f t="shared" si="6"/>
        <v>10688.374142833332</v>
      </c>
      <c r="F45" s="489">
        <v>9586.6746559999992</v>
      </c>
      <c r="G45" s="140"/>
    </row>
    <row r="46" spans="1:7" x14ac:dyDescent="0.25">
      <c r="A46" s="149">
        <f t="shared" si="5"/>
        <v>2015</v>
      </c>
      <c r="B46" s="450">
        <v>42339</v>
      </c>
      <c r="C46" s="541">
        <v>9994.5556830000005</v>
      </c>
      <c r="D46" s="394" t="e">
        <v>#N/A</v>
      </c>
      <c r="E46" s="489"/>
      <c r="F46" s="489">
        <v>9994.5556830000005</v>
      </c>
      <c r="G46" s="140"/>
    </row>
    <row r="47" spans="1:7" x14ac:dyDescent="0.25">
      <c r="A47" s="149">
        <f t="shared" ref="A47:A94" si="7">YEAR(B47)</f>
        <v>2016</v>
      </c>
      <c r="B47" s="450">
        <v>42370</v>
      </c>
      <c r="C47" s="541">
        <v>10735.82944</v>
      </c>
      <c r="D47" s="394" t="e">
        <v>#N/A</v>
      </c>
      <c r="E47" s="489"/>
      <c r="F47" s="489">
        <v>10735.82944</v>
      </c>
      <c r="G47" s="140"/>
    </row>
    <row r="48" spans="1:7" x14ac:dyDescent="0.25">
      <c r="A48" s="149">
        <f t="shared" si="7"/>
        <v>2016</v>
      </c>
      <c r="B48" s="450">
        <v>42401</v>
      </c>
      <c r="C48" s="541">
        <v>10616.690930000001</v>
      </c>
      <c r="D48" s="394" t="e">
        <v>#N/A</v>
      </c>
      <c r="E48" s="489">
        <f t="shared" ref="E48:E57" si="8">AVERAGEIF($A$47:$A$108,A48,$F$47:$F$108)</f>
        <v>10659.967325166666</v>
      </c>
      <c r="F48" s="489">
        <v>10616.690930000001</v>
      </c>
      <c r="G48" s="140"/>
    </row>
    <row r="49" spans="1:7" x14ac:dyDescent="0.25">
      <c r="A49" s="149">
        <f t="shared" si="7"/>
        <v>2016</v>
      </c>
      <c r="B49" s="450">
        <v>42430</v>
      </c>
      <c r="C49" s="541">
        <v>9593.1623380000001</v>
      </c>
      <c r="D49" s="394" t="e">
        <v>#N/A</v>
      </c>
      <c r="E49" s="489">
        <f t="shared" si="8"/>
        <v>10659.967325166666</v>
      </c>
      <c r="F49" s="489">
        <v>9593.1623380000001</v>
      </c>
      <c r="G49" s="140"/>
    </row>
    <row r="50" spans="1:7" x14ac:dyDescent="0.25">
      <c r="A50" s="149">
        <f t="shared" si="7"/>
        <v>2016</v>
      </c>
      <c r="B50" s="450">
        <v>42461</v>
      </c>
      <c r="C50" s="541">
        <v>9347.2501539999994</v>
      </c>
      <c r="D50" s="394" t="e">
        <v>#N/A</v>
      </c>
      <c r="E50" s="489">
        <f t="shared" si="8"/>
        <v>10659.967325166666</v>
      </c>
      <c r="F50" s="489">
        <v>9347.2501539999994</v>
      </c>
      <c r="G50" s="140"/>
    </row>
    <row r="51" spans="1:7" x14ac:dyDescent="0.25">
      <c r="A51" s="149">
        <f t="shared" si="7"/>
        <v>2016</v>
      </c>
      <c r="B51" s="450">
        <v>42491</v>
      </c>
      <c r="C51" s="541">
        <v>9551.1917690000009</v>
      </c>
      <c r="D51" s="394" t="e">
        <v>#N/A</v>
      </c>
      <c r="E51" s="489">
        <f t="shared" si="8"/>
        <v>10659.967325166666</v>
      </c>
      <c r="F51" s="489">
        <v>9551.1917690000009</v>
      </c>
      <c r="G51" s="140"/>
    </row>
    <row r="52" spans="1:7" x14ac:dyDescent="0.25">
      <c r="A52" s="149">
        <f t="shared" si="7"/>
        <v>2016</v>
      </c>
      <c r="B52" s="450">
        <v>42522</v>
      </c>
      <c r="C52" s="541">
        <v>11387.90897</v>
      </c>
      <c r="D52" s="394" t="e">
        <v>#N/A</v>
      </c>
      <c r="E52" s="489">
        <f t="shared" si="8"/>
        <v>10659.967325166666</v>
      </c>
      <c r="F52" s="489">
        <v>11387.90897</v>
      </c>
      <c r="G52" s="140"/>
    </row>
    <row r="53" spans="1:7" x14ac:dyDescent="0.25">
      <c r="A53" s="149">
        <f t="shared" si="7"/>
        <v>2016</v>
      </c>
      <c r="B53" s="450">
        <v>42552</v>
      </c>
      <c r="C53" s="541">
        <v>12410.94657</v>
      </c>
      <c r="D53" s="394" t="e">
        <v>#N/A</v>
      </c>
      <c r="E53" s="489">
        <f t="shared" si="8"/>
        <v>10659.967325166666</v>
      </c>
      <c r="F53" s="489">
        <v>12410.94657</v>
      </c>
      <c r="G53" s="140"/>
    </row>
    <row r="54" spans="1:7" x14ac:dyDescent="0.25">
      <c r="A54" s="149">
        <f t="shared" si="7"/>
        <v>2016</v>
      </c>
      <c r="B54" s="450">
        <v>42583</v>
      </c>
      <c r="C54" s="541">
        <v>12705.331759999999</v>
      </c>
      <c r="D54" s="394" t="e">
        <v>#N/A</v>
      </c>
      <c r="E54" s="489">
        <f t="shared" si="8"/>
        <v>10659.967325166666</v>
      </c>
      <c r="F54" s="489">
        <v>12705.331759999999</v>
      </c>
      <c r="G54" s="140"/>
    </row>
    <row r="55" spans="1:7" x14ac:dyDescent="0.25">
      <c r="A55" s="149">
        <f t="shared" si="7"/>
        <v>2016</v>
      </c>
      <c r="B55" s="450">
        <v>42614</v>
      </c>
      <c r="C55" s="541">
        <v>11613.767389999999</v>
      </c>
      <c r="D55" s="394" t="e">
        <v>#N/A</v>
      </c>
      <c r="E55" s="489">
        <f t="shared" si="8"/>
        <v>10659.967325166666</v>
      </c>
      <c r="F55" s="489">
        <v>11613.767389999999</v>
      </c>
      <c r="G55" s="140"/>
    </row>
    <row r="56" spans="1:7" x14ac:dyDescent="0.25">
      <c r="A56" s="149">
        <f t="shared" si="7"/>
        <v>2016</v>
      </c>
      <c r="B56" s="450">
        <v>42644</v>
      </c>
      <c r="C56" s="541">
        <v>9936.4685769999996</v>
      </c>
      <c r="D56" s="394" t="e">
        <v>#N/A</v>
      </c>
      <c r="E56" s="489">
        <f t="shared" si="8"/>
        <v>10659.967325166666</v>
      </c>
      <c r="F56" s="489">
        <v>9936.4685769999996</v>
      </c>
      <c r="G56" s="140"/>
    </row>
    <row r="57" spans="1:7" x14ac:dyDescent="0.25">
      <c r="A57" s="149">
        <f t="shared" si="7"/>
        <v>2016</v>
      </c>
      <c r="B57" s="450">
        <v>42675</v>
      </c>
      <c r="C57" s="541">
        <v>9619.5098940000007</v>
      </c>
      <c r="D57" s="394" t="e">
        <v>#N/A</v>
      </c>
      <c r="E57" s="489">
        <f t="shared" si="8"/>
        <v>10659.967325166666</v>
      </c>
      <c r="F57" s="489">
        <v>9619.5098940000007</v>
      </c>
      <c r="G57" s="140"/>
    </row>
    <row r="58" spans="1:7" x14ac:dyDescent="0.25">
      <c r="A58" s="149">
        <f t="shared" si="7"/>
        <v>2016</v>
      </c>
      <c r="B58" s="450">
        <v>42705</v>
      </c>
      <c r="C58" s="541">
        <v>10401.55011</v>
      </c>
      <c r="D58" s="394" t="e">
        <v>#N/A</v>
      </c>
      <c r="E58" s="489"/>
      <c r="F58" s="489">
        <v>10401.55011</v>
      </c>
      <c r="G58" s="140"/>
    </row>
    <row r="59" spans="1:7" x14ac:dyDescent="0.25">
      <c r="A59" s="149">
        <f t="shared" si="7"/>
        <v>2017</v>
      </c>
      <c r="B59" s="450">
        <v>42736</v>
      </c>
      <c r="C59" s="541">
        <v>10551.216666</v>
      </c>
      <c r="D59" s="394" t="e">
        <v>#N/A</v>
      </c>
      <c r="E59" s="489"/>
      <c r="F59" s="489">
        <v>10551.216666</v>
      </c>
      <c r="G59" s="140"/>
    </row>
    <row r="60" spans="1:7" x14ac:dyDescent="0.25">
      <c r="A60" s="149">
        <f t="shared" si="7"/>
        <v>2017</v>
      </c>
      <c r="B60" s="450">
        <v>42767</v>
      </c>
      <c r="C60" s="541">
        <v>10157.48993</v>
      </c>
      <c r="D60" s="394" t="e">
        <v>#N/A</v>
      </c>
      <c r="E60" s="489">
        <f t="shared" ref="E60:E69" si="9">AVERAGEIF($A$47:$A$108,A60,$F$47:$F$108)</f>
        <v>10461.638349583334</v>
      </c>
      <c r="F60" s="489">
        <v>10157.48993</v>
      </c>
      <c r="G60" s="140"/>
    </row>
    <row r="61" spans="1:7" x14ac:dyDescent="0.25">
      <c r="A61" s="149">
        <f t="shared" si="7"/>
        <v>2017</v>
      </c>
      <c r="B61" s="450">
        <v>42795</v>
      </c>
      <c r="C61" s="541">
        <v>9689.7863250000009</v>
      </c>
      <c r="D61" s="394" t="e">
        <v>#N/A</v>
      </c>
      <c r="E61" s="489">
        <f t="shared" si="9"/>
        <v>10461.638349583334</v>
      </c>
      <c r="F61" s="489">
        <v>9689.7863250000009</v>
      </c>
      <c r="G61" s="140"/>
    </row>
    <row r="62" spans="1:7" x14ac:dyDescent="0.25">
      <c r="A62" s="149">
        <f t="shared" si="7"/>
        <v>2017</v>
      </c>
      <c r="B62" s="450">
        <v>42826</v>
      </c>
      <c r="C62" s="541">
        <v>9343.9269364000011</v>
      </c>
      <c r="D62" s="394" t="e">
        <v>#N/A</v>
      </c>
      <c r="E62" s="489">
        <f t="shared" si="9"/>
        <v>10461.638349583334</v>
      </c>
      <c r="F62" s="489">
        <v>9343.9269364000011</v>
      </c>
      <c r="G62" s="140"/>
    </row>
    <row r="63" spans="1:7" x14ac:dyDescent="0.25">
      <c r="A63" s="149">
        <f t="shared" si="7"/>
        <v>2017</v>
      </c>
      <c r="B63" s="450">
        <v>42856</v>
      </c>
      <c r="C63" s="541">
        <v>9704.495116600001</v>
      </c>
      <c r="D63" s="394" t="e">
        <v>#N/A</v>
      </c>
      <c r="E63" s="489">
        <f t="shared" si="9"/>
        <v>10461.638349583334</v>
      </c>
      <c r="F63" s="489">
        <v>9704.495116600001</v>
      </c>
      <c r="G63" s="140"/>
    </row>
    <row r="64" spans="1:7" x14ac:dyDescent="0.25">
      <c r="A64" s="149">
        <f t="shared" si="7"/>
        <v>2017</v>
      </c>
      <c r="B64" s="450">
        <v>42887</v>
      </c>
      <c r="C64" s="541">
        <v>11193.902988</v>
      </c>
      <c r="D64" s="394" t="e">
        <v>#N/A</v>
      </c>
      <c r="E64" s="489">
        <f t="shared" si="9"/>
        <v>10461.638349583334</v>
      </c>
      <c r="F64" s="489">
        <v>11193.902988</v>
      </c>
      <c r="G64" s="140"/>
    </row>
    <row r="65" spans="1:7" x14ac:dyDescent="0.25">
      <c r="A65" s="149">
        <f t="shared" si="7"/>
        <v>2017</v>
      </c>
      <c r="B65" s="450">
        <v>42917</v>
      </c>
      <c r="C65" s="541">
        <v>12085.634910999999</v>
      </c>
      <c r="D65" s="394" t="e">
        <v>#N/A</v>
      </c>
      <c r="E65" s="489">
        <f t="shared" si="9"/>
        <v>10461.638349583334</v>
      </c>
      <c r="F65" s="489">
        <v>12085.634910999999</v>
      </c>
      <c r="G65" s="140"/>
    </row>
    <row r="66" spans="1:7" x14ac:dyDescent="0.25">
      <c r="A66" s="149">
        <f t="shared" si="7"/>
        <v>2017</v>
      </c>
      <c r="B66" s="450">
        <v>42948</v>
      </c>
      <c r="C66" s="541">
        <v>11897.403776000001</v>
      </c>
      <c r="D66" s="394" t="e">
        <v>#N/A</v>
      </c>
      <c r="E66" s="489">
        <f t="shared" si="9"/>
        <v>10461.638349583334</v>
      </c>
      <c r="F66" s="489">
        <v>11897.403776000001</v>
      </c>
      <c r="G66" s="140"/>
    </row>
    <row r="67" spans="1:7" x14ac:dyDescent="0.25">
      <c r="A67" s="149">
        <f t="shared" si="7"/>
        <v>2017</v>
      </c>
      <c r="B67" s="450">
        <v>42979</v>
      </c>
      <c r="C67" s="541">
        <v>10989.710053999999</v>
      </c>
      <c r="D67" s="394" t="e">
        <v>#N/A</v>
      </c>
      <c r="E67" s="489">
        <f t="shared" si="9"/>
        <v>10461.638349583334</v>
      </c>
      <c r="F67" s="489">
        <v>10989.710053999999</v>
      </c>
      <c r="G67" s="140"/>
    </row>
    <row r="68" spans="1:7" x14ac:dyDescent="0.25">
      <c r="A68" s="149">
        <f t="shared" si="7"/>
        <v>2017</v>
      </c>
      <c r="B68" s="450">
        <v>43009</v>
      </c>
      <c r="C68" s="541">
        <v>9905.1657340000002</v>
      </c>
      <c r="D68" s="394" t="e">
        <v>#N/A</v>
      </c>
      <c r="E68" s="489">
        <f t="shared" si="9"/>
        <v>10461.638349583334</v>
      </c>
      <c r="F68" s="489">
        <v>9905.1657340000002</v>
      </c>
      <c r="G68" s="140"/>
    </row>
    <row r="69" spans="1:7" x14ac:dyDescent="0.25">
      <c r="A69" s="149">
        <f t="shared" si="7"/>
        <v>2017</v>
      </c>
      <c r="B69" s="450">
        <v>43040</v>
      </c>
      <c r="C69" s="541">
        <v>9697.8844449999997</v>
      </c>
      <c r="D69" s="394" t="e">
        <v>#N/A</v>
      </c>
      <c r="E69" s="489">
        <f t="shared" si="9"/>
        <v>10461.638349583334</v>
      </c>
      <c r="F69" s="489">
        <v>9697.8844449999997</v>
      </c>
      <c r="G69" s="140"/>
    </row>
    <row r="70" spans="1:7" x14ac:dyDescent="0.25">
      <c r="A70" s="149">
        <f t="shared" si="7"/>
        <v>2017</v>
      </c>
      <c r="B70" s="450">
        <v>43070</v>
      </c>
      <c r="C70" s="541">
        <v>10323.043313</v>
      </c>
      <c r="D70" s="394" t="e">
        <v>#N/A</v>
      </c>
      <c r="E70" s="489"/>
      <c r="F70" s="489">
        <v>10323.043313</v>
      </c>
      <c r="G70" s="140"/>
    </row>
    <row r="71" spans="1:7" x14ac:dyDescent="0.25">
      <c r="A71" s="149">
        <f t="shared" si="7"/>
        <v>2018</v>
      </c>
      <c r="B71" s="450">
        <v>43101</v>
      </c>
      <c r="C71" s="541">
        <v>11365.116341000001</v>
      </c>
      <c r="D71" s="394" t="e">
        <v>#N/A</v>
      </c>
      <c r="E71" s="489"/>
      <c r="F71" s="489">
        <v>11365.116341000001</v>
      </c>
      <c r="G71" s="140"/>
    </row>
    <row r="72" spans="1:7" x14ac:dyDescent="0.25">
      <c r="A72" s="149">
        <f t="shared" si="7"/>
        <v>2018</v>
      </c>
      <c r="B72" s="450">
        <v>43132</v>
      </c>
      <c r="C72" s="541">
        <v>10665.313746</v>
      </c>
      <c r="D72" s="394" t="e">
        <v>#N/A</v>
      </c>
      <c r="E72" s="489">
        <f t="shared" ref="E72:E81" si="10">AVERAGEIF($A$47:$A$108,A72,$F$47:$F$108)</f>
        <v>10753.408551966668</v>
      </c>
      <c r="F72" s="489">
        <v>10665.313746</v>
      </c>
      <c r="G72" s="140"/>
    </row>
    <row r="73" spans="1:7" x14ac:dyDescent="0.25">
      <c r="A73" s="149">
        <f t="shared" si="7"/>
        <v>2018</v>
      </c>
      <c r="B73" s="450">
        <v>43160</v>
      </c>
      <c r="C73" s="541">
        <v>9733.3256852000013</v>
      </c>
      <c r="D73" s="394" t="e">
        <v>#N/A</v>
      </c>
      <c r="E73" s="489">
        <f t="shared" si="10"/>
        <v>10753.408551966668</v>
      </c>
      <c r="F73" s="489">
        <v>9733.3256852000013</v>
      </c>
      <c r="G73" s="140"/>
    </row>
    <row r="74" spans="1:7" x14ac:dyDescent="0.25">
      <c r="A74" s="149">
        <f t="shared" si="7"/>
        <v>2018</v>
      </c>
      <c r="B74" s="450">
        <v>43191</v>
      </c>
      <c r="C74" s="541">
        <v>9498.4657001000014</v>
      </c>
      <c r="D74" s="394" t="e">
        <v>#N/A</v>
      </c>
      <c r="E74" s="489">
        <f t="shared" si="10"/>
        <v>10753.408551966668</v>
      </c>
      <c r="F74" s="489">
        <v>9498.4657001000014</v>
      </c>
      <c r="G74" s="140"/>
    </row>
    <row r="75" spans="1:7" x14ac:dyDescent="0.25">
      <c r="A75" s="149">
        <f t="shared" si="7"/>
        <v>2018</v>
      </c>
      <c r="B75" s="450">
        <v>43221</v>
      </c>
      <c r="C75" s="541">
        <v>9956.7760553000007</v>
      </c>
      <c r="D75" s="394" t="e">
        <v>#N/A</v>
      </c>
      <c r="E75" s="489">
        <f t="shared" si="10"/>
        <v>10753.408551966668</v>
      </c>
      <c r="F75" s="489">
        <v>9956.7760553000007</v>
      </c>
      <c r="G75" s="140"/>
    </row>
    <row r="76" spans="1:7" x14ac:dyDescent="0.25">
      <c r="A76" s="149">
        <f t="shared" si="7"/>
        <v>2018</v>
      </c>
      <c r="B76" s="450">
        <v>43252</v>
      </c>
      <c r="C76" s="541">
        <v>11500.338510000001</v>
      </c>
      <c r="D76" s="394" t="e">
        <v>#N/A</v>
      </c>
      <c r="E76" s="489">
        <f t="shared" si="10"/>
        <v>10753.408551966668</v>
      </c>
      <c r="F76" s="489">
        <v>11500.338510000001</v>
      </c>
      <c r="G76" s="140"/>
    </row>
    <row r="77" spans="1:7" x14ac:dyDescent="0.25">
      <c r="A77" s="149">
        <f t="shared" si="7"/>
        <v>2018</v>
      </c>
      <c r="B77" s="450">
        <v>43282</v>
      </c>
      <c r="C77" s="541">
        <v>12312.986391</v>
      </c>
      <c r="D77" s="394" t="e">
        <v>#N/A</v>
      </c>
      <c r="E77" s="489">
        <f t="shared" si="10"/>
        <v>10753.408551966668</v>
      </c>
      <c r="F77" s="489">
        <v>12312.986391</v>
      </c>
      <c r="G77" s="140"/>
    </row>
    <row r="78" spans="1:7" x14ac:dyDescent="0.25">
      <c r="A78" s="149">
        <f t="shared" si="7"/>
        <v>2018</v>
      </c>
      <c r="B78" s="450">
        <v>43313</v>
      </c>
      <c r="C78" s="541">
        <v>12315.775846999999</v>
      </c>
      <c r="D78" s="394" t="e">
        <v>#N/A</v>
      </c>
      <c r="E78" s="489">
        <f t="shared" si="10"/>
        <v>10753.408551966668</v>
      </c>
      <c r="F78" s="489">
        <v>12315.775846999999</v>
      </c>
      <c r="G78" s="140"/>
    </row>
    <row r="79" spans="1:7" x14ac:dyDescent="0.25">
      <c r="A79" s="149">
        <f t="shared" si="7"/>
        <v>2018</v>
      </c>
      <c r="B79" s="450">
        <v>43344</v>
      </c>
      <c r="C79" s="541">
        <v>11478.295348</v>
      </c>
      <c r="D79" s="394">
        <v>11478.295348</v>
      </c>
      <c r="E79" s="489">
        <f t="shared" si="10"/>
        <v>10753.408551966668</v>
      </c>
      <c r="F79" s="489">
        <v>11478.295348</v>
      </c>
      <c r="G79" s="140"/>
    </row>
    <row r="80" spans="1:7" x14ac:dyDescent="0.25">
      <c r="A80" s="149">
        <f t="shared" si="7"/>
        <v>2018</v>
      </c>
      <c r="B80" s="450">
        <v>43374</v>
      </c>
      <c r="C80" s="541" t="e">
        <v>#N/A</v>
      </c>
      <c r="D80" s="394">
        <v>10104.189999999999</v>
      </c>
      <c r="E80" s="489">
        <f t="shared" si="10"/>
        <v>10753.408551966668</v>
      </c>
      <c r="F80" s="489">
        <v>10104.189999999999</v>
      </c>
      <c r="G80" s="140"/>
    </row>
    <row r="81" spans="1:7" x14ac:dyDescent="0.25">
      <c r="A81" s="149">
        <f t="shared" si="7"/>
        <v>2018</v>
      </c>
      <c r="B81" s="450">
        <v>43405</v>
      </c>
      <c r="C81" s="541" t="e">
        <v>#N/A</v>
      </c>
      <c r="D81" s="394">
        <v>9746.5990000000002</v>
      </c>
      <c r="E81" s="489">
        <f t="shared" si="10"/>
        <v>10753.408551966668</v>
      </c>
      <c r="F81" s="489">
        <v>9746.5990000000002</v>
      </c>
      <c r="G81" s="140"/>
    </row>
    <row r="82" spans="1:7" x14ac:dyDescent="0.25">
      <c r="A82" s="149">
        <f t="shared" si="7"/>
        <v>2018</v>
      </c>
      <c r="B82" s="450">
        <v>43435</v>
      </c>
      <c r="C82" s="541" t="e">
        <v>#N/A</v>
      </c>
      <c r="D82" s="394">
        <v>10363.720000000001</v>
      </c>
      <c r="E82" s="489"/>
      <c r="F82" s="489">
        <v>10363.720000000001</v>
      </c>
      <c r="G82" s="140"/>
    </row>
    <row r="83" spans="1:7" x14ac:dyDescent="0.25">
      <c r="A83" s="149">
        <f t="shared" si="7"/>
        <v>2019</v>
      </c>
      <c r="B83" s="450">
        <v>43466</v>
      </c>
      <c r="C83" s="541" t="e">
        <v>#N/A</v>
      </c>
      <c r="D83" s="394">
        <v>11253</v>
      </c>
      <c r="E83" s="489"/>
      <c r="F83" s="489">
        <v>11253</v>
      </c>
      <c r="G83" s="140"/>
    </row>
    <row r="84" spans="1:7" x14ac:dyDescent="0.25">
      <c r="A84" s="149">
        <f t="shared" si="7"/>
        <v>2019</v>
      </c>
      <c r="B84" s="450">
        <v>43497</v>
      </c>
      <c r="C84" s="541" t="e">
        <v>#N/A</v>
      </c>
      <c r="D84" s="394">
        <v>10782.99</v>
      </c>
      <c r="E84" s="489">
        <f t="shared" ref="E84:E93" si="11">AVERAGEIF($A$47:$A$108,A84,$F$47:$F$108)</f>
        <v>10648.549583333333</v>
      </c>
      <c r="F84" s="489">
        <v>10782.99</v>
      </c>
      <c r="G84" s="140"/>
    </row>
    <row r="85" spans="1:7" x14ac:dyDescent="0.25">
      <c r="A85" s="149">
        <f t="shared" si="7"/>
        <v>2019</v>
      </c>
      <c r="B85" s="450">
        <v>43525</v>
      </c>
      <c r="C85" s="541" t="e">
        <v>#N/A</v>
      </c>
      <c r="D85" s="394">
        <v>9824.4959999999992</v>
      </c>
      <c r="E85" s="489">
        <f t="shared" si="11"/>
        <v>10648.549583333333</v>
      </c>
      <c r="F85" s="489">
        <v>9824.4959999999992</v>
      </c>
      <c r="G85" s="140"/>
    </row>
    <row r="86" spans="1:7" x14ac:dyDescent="0.25">
      <c r="A86" s="149">
        <f t="shared" si="7"/>
        <v>2019</v>
      </c>
      <c r="B86" s="450">
        <v>43556</v>
      </c>
      <c r="C86" s="541" t="e">
        <v>#N/A</v>
      </c>
      <c r="D86" s="394">
        <v>9395.8770000000004</v>
      </c>
      <c r="E86" s="489">
        <f t="shared" si="11"/>
        <v>10648.549583333333</v>
      </c>
      <c r="F86" s="489">
        <v>9395.8770000000004</v>
      </c>
      <c r="G86" s="140"/>
    </row>
    <row r="87" spans="1:7" x14ac:dyDescent="0.25">
      <c r="A87" s="149">
        <f t="shared" si="7"/>
        <v>2019</v>
      </c>
      <c r="B87" s="450">
        <v>43586</v>
      </c>
      <c r="C87" s="541" t="e">
        <v>#N/A</v>
      </c>
      <c r="D87" s="394">
        <v>9732.8209999999999</v>
      </c>
      <c r="E87" s="489">
        <f t="shared" si="11"/>
        <v>10648.549583333333</v>
      </c>
      <c r="F87" s="489">
        <v>9732.8209999999999</v>
      </c>
      <c r="G87" s="140"/>
    </row>
    <row r="88" spans="1:7" x14ac:dyDescent="0.25">
      <c r="A88" s="149">
        <f t="shared" si="7"/>
        <v>2019</v>
      </c>
      <c r="B88" s="450">
        <v>43617</v>
      </c>
      <c r="C88" s="541" t="e">
        <v>#N/A</v>
      </c>
      <c r="D88" s="394">
        <v>11246.53</v>
      </c>
      <c r="E88" s="489">
        <f t="shared" si="11"/>
        <v>10648.549583333333</v>
      </c>
      <c r="F88" s="489">
        <v>11246.53</v>
      </c>
      <c r="G88" s="140"/>
    </row>
    <row r="89" spans="1:7" x14ac:dyDescent="0.25">
      <c r="A89" s="149">
        <f t="shared" si="7"/>
        <v>2019</v>
      </c>
      <c r="B89" s="450">
        <v>43647</v>
      </c>
      <c r="C89" s="541" t="e">
        <v>#N/A</v>
      </c>
      <c r="D89" s="394">
        <v>12158.38</v>
      </c>
      <c r="E89" s="489">
        <f t="shared" si="11"/>
        <v>10648.549583333333</v>
      </c>
      <c r="F89" s="489">
        <v>12158.38</v>
      </c>
      <c r="G89" s="140"/>
    </row>
    <row r="90" spans="1:7" x14ac:dyDescent="0.25">
      <c r="A90" s="149">
        <f t="shared" si="7"/>
        <v>2019</v>
      </c>
      <c r="B90" s="450">
        <v>43678</v>
      </c>
      <c r="C90" s="541" t="e">
        <v>#N/A</v>
      </c>
      <c r="D90" s="394">
        <v>12125.96</v>
      </c>
      <c r="E90" s="489">
        <f t="shared" si="11"/>
        <v>10648.549583333333</v>
      </c>
      <c r="F90" s="489">
        <v>12125.96</v>
      </c>
      <c r="G90" s="140"/>
    </row>
    <row r="91" spans="1:7" x14ac:dyDescent="0.25">
      <c r="A91" s="149">
        <f t="shared" si="7"/>
        <v>2019</v>
      </c>
      <c r="B91" s="450">
        <v>43709</v>
      </c>
      <c r="C91" s="541" t="e">
        <v>#N/A</v>
      </c>
      <c r="D91" s="394">
        <v>11025.67</v>
      </c>
      <c r="E91" s="489">
        <f t="shared" si="11"/>
        <v>10648.549583333333</v>
      </c>
      <c r="F91" s="489">
        <v>11025.67</v>
      </c>
      <c r="G91" s="140"/>
    </row>
    <row r="92" spans="1:7" x14ac:dyDescent="0.25">
      <c r="A92" s="149">
        <f t="shared" si="7"/>
        <v>2019</v>
      </c>
      <c r="B92" s="450">
        <v>43739</v>
      </c>
      <c r="C92" s="541" t="e">
        <v>#N/A</v>
      </c>
      <c r="D92" s="394">
        <v>10032.870000000001</v>
      </c>
      <c r="E92" s="489">
        <f t="shared" si="11"/>
        <v>10648.549583333333</v>
      </c>
      <c r="F92" s="489">
        <v>10032.870000000001</v>
      </c>
      <c r="G92" s="140"/>
    </row>
    <row r="93" spans="1:7" x14ac:dyDescent="0.25">
      <c r="A93" s="149">
        <f t="shared" si="7"/>
        <v>2019</v>
      </c>
      <c r="B93" s="450">
        <v>43770</v>
      </c>
      <c r="C93" s="541" t="e">
        <v>#N/A</v>
      </c>
      <c r="D93" s="394">
        <v>9804.2010000000009</v>
      </c>
      <c r="E93" s="489">
        <f t="shared" si="11"/>
        <v>10648.549583333333</v>
      </c>
      <c r="F93" s="489">
        <v>9804.2010000000009</v>
      </c>
      <c r="G93" s="140"/>
    </row>
    <row r="94" spans="1:7" x14ac:dyDescent="0.25">
      <c r="A94" s="149">
        <f t="shared" si="7"/>
        <v>2019</v>
      </c>
      <c r="B94" s="450">
        <v>43800</v>
      </c>
      <c r="C94" s="541" t="e">
        <v>#N/A</v>
      </c>
      <c r="D94" s="394">
        <v>10399.800000000001</v>
      </c>
      <c r="E94" s="489"/>
      <c r="F94" s="489">
        <v>10399.800000000001</v>
      </c>
      <c r="G94" s="140"/>
    </row>
    <row r="95" spans="1:7" x14ac:dyDescent="0.25">
      <c r="A95" s="149"/>
      <c r="B95" s="450"/>
      <c r="C95" s="149"/>
      <c r="D95" s="452"/>
      <c r="E95" s="149"/>
      <c r="F95" s="452"/>
      <c r="G95" s="140"/>
    </row>
    <row r="96" spans="1:7" x14ac:dyDescent="0.25">
      <c r="A96" s="149"/>
      <c r="B96" s="450"/>
      <c r="C96" s="149"/>
      <c r="D96" s="452"/>
      <c r="E96" s="149"/>
      <c r="F96" s="452"/>
      <c r="G96" s="140"/>
    </row>
    <row r="97" spans="1:7" x14ac:dyDescent="0.25">
      <c r="A97" s="149"/>
      <c r="B97" s="450"/>
      <c r="C97" s="149"/>
      <c r="D97" s="452"/>
      <c r="E97" s="149"/>
      <c r="F97" s="452"/>
      <c r="G97" s="140"/>
    </row>
    <row r="98" spans="1:7" x14ac:dyDescent="0.25">
      <c r="A98" s="149"/>
      <c r="B98" s="450"/>
      <c r="C98" s="149"/>
      <c r="D98" s="452"/>
      <c r="E98" s="149"/>
      <c r="F98" s="452"/>
      <c r="G98" s="140"/>
    </row>
    <row r="99" spans="1:7" x14ac:dyDescent="0.25">
      <c r="A99" s="75"/>
      <c r="B99" s="75" t="s">
        <v>0</v>
      </c>
      <c r="C99" s="149"/>
      <c r="D99" s="452"/>
      <c r="E99" s="149"/>
      <c r="F99" s="452"/>
      <c r="G99" s="140"/>
    </row>
    <row r="100" spans="1:7" x14ac:dyDescent="0.25">
      <c r="A100" s="30">
        <v>2.5</v>
      </c>
      <c r="B100" s="29">
        <v>-0.3</v>
      </c>
      <c r="C100" s="149"/>
      <c r="D100" s="452"/>
      <c r="E100" s="149"/>
      <c r="F100" s="452"/>
      <c r="G100" s="140"/>
    </row>
    <row r="101" spans="1:7" x14ac:dyDescent="0.25">
      <c r="A101" s="30">
        <v>2.5</v>
      </c>
      <c r="B101" s="29">
        <v>0.3</v>
      </c>
      <c r="C101" s="149"/>
      <c r="D101" s="452"/>
      <c r="E101" s="149"/>
      <c r="F101" s="452"/>
      <c r="G101" s="140"/>
    </row>
    <row r="102" spans="1:7" x14ac:dyDescent="0.25">
      <c r="B102" s="136"/>
      <c r="D102" s="142"/>
      <c r="F102" s="142"/>
      <c r="G102" s="140"/>
    </row>
    <row r="103" spans="1:7" x14ac:dyDescent="0.25">
      <c r="B103" s="136"/>
      <c r="D103" s="142"/>
      <c r="F103" s="142"/>
      <c r="G103" s="140"/>
    </row>
    <row r="104" spans="1:7" x14ac:dyDescent="0.25">
      <c r="B104" s="136"/>
      <c r="D104" s="142"/>
      <c r="F104" s="142"/>
      <c r="G104" s="140"/>
    </row>
    <row r="105" spans="1:7" x14ac:dyDescent="0.25">
      <c r="B105" s="136"/>
      <c r="D105" s="142"/>
      <c r="F105" s="142"/>
      <c r="G105" s="140"/>
    </row>
    <row r="106" spans="1:7" x14ac:dyDescent="0.25">
      <c r="B106" s="136"/>
      <c r="D106" s="142"/>
      <c r="F106" s="142"/>
      <c r="G106" s="140"/>
    </row>
    <row r="107" spans="1:7" x14ac:dyDescent="0.25">
      <c r="B107" s="136"/>
      <c r="D107" s="142"/>
      <c r="F107" s="142"/>
      <c r="G107" s="140"/>
    </row>
    <row r="108" spans="1:7" x14ac:dyDescent="0.25">
      <c r="B108" s="136"/>
      <c r="D108" s="142"/>
      <c r="F108" s="142"/>
      <c r="G108" s="140"/>
    </row>
    <row r="109" spans="1:7" x14ac:dyDescent="0.25">
      <c r="D109" s="142"/>
      <c r="F109" s="142"/>
      <c r="G109" s="140"/>
    </row>
    <row r="110" spans="1:7" x14ac:dyDescent="0.25">
      <c r="D110" s="142"/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547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23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23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45" t="s">
        <v>429</v>
      </c>
      <c r="R6" s="295" t="s">
        <v>326</v>
      </c>
    </row>
    <row r="7" spans="1:23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</row>
    <row r="8" spans="1:23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</row>
    <row r="9" spans="1:23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</row>
    <row r="10" spans="1:23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</row>
    <row r="11" spans="1:23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</row>
    <row r="12" spans="1:23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</row>
    <row r="13" spans="1:23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23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23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23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2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2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2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2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2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2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2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2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2" x14ac:dyDescent="0.2">
      <c r="A25" s="37"/>
      <c r="B25" s="582" t="s">
        <v>299</v>
      </c>
      <c r="C25" s="582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82" t="s">
        <v>192</v>
      </c>
      <c r="C26" s="582"/>
      <c r="D26" s="37"/>
      <c r="E26" s="32"/>
      <c r="F26" s="37"/>
      <c r="G26" s="582" t="s">
        <v>192</v>
      </c>
      <c r="H26" s="582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40909</v>
      </c>
      <c r="B28" s="88">
        <v>11.41</v>
      </c>
      <c r="C28" s="88" t="e">
        <v>#N/A</v>
      </c>
      <c r="E28" s="6"/>
      <c r="F28">
        <v>2011</v>
      </c>
      <c r="G28" s="6">
        <v>11.716863537</v>
      </c>
      <c r="H28" s="28"/>
    </row>
    <row r="29" spans="1:12" x14ac:dyDescent="0.2">
      <c r="A29" s="1">
        <v>40940</v>
      </c>
      <c r="B29" s="88">
        <v>11.51</v>
      </c>
      <c r="C29" s="88" t="e">
        <v>#N/A</v>
      </c>
      <c r="E29" s="6"/>
      <c r="F29">
        <v>2012</v>
      </c>
      <c r="G29" s="6">
        <v>11.878472863000001</v>
      </c>
      <c r="H29" s="31">
        <f>G29/G28-1</f>
        <v>1.379288283845459E-2</v>
      </c>
    </row>
    <row r="30" spans="1:12" x14ac:dyDescent="0.2">
      <c r="A30" s="1">
        <v>40969</v>
      </c>
      <c r="B30" s="88">
        <v>11.7</v>
      </c>
      <c r="C30" s="88" t="e">
        <v>#N/A</v>
      </c>
      <c r="E30" s="6"/>
      <c r="F30">
        <v>2013</v>
      </c>
      <c r="G30" s="6">
        <v>12.126361611</v>
      </c>
      <c r="H30" s="31">
        <f t="shared" ref="H30:H36" si="0">G30/G29-1</f>
        <v>2.0868738840338796E-2</v>
      </c>
    </row>
    <row r="31" spans="1:12" x14ac:dyDescent="0.2">
      <c r="A31" s="1">
        <v>41000</v>
      </c>
      <c r="B31" s="88">
        <v>11.92</v>
      </c>
      <c r="C31" s="88" t="e">
        <v>#N/A</v>
      </c>
      <c r="E31" s="6"/>
      <c r="F31">
        <v>2014</v>
      </c>
      <c r="G31" s="6">
        <v>12.517944941</v>
      </c>
      <c r="H31" s="31">
        <f t="shared" si="0"/>
        <v>3.2291906060659459E-2</v>
      </c>
    </row>
    <row r="32" spans="1:12" x14ac:dyDescent="0.2">
      <c r="A32" s="1">
        <v>41030</v>
      </c>
      <c r="B32" s="88">
        <v>11.9</v>
      </c>
      <c r="C32" s="88" t="e">
        <v>#N/A</v>
      </c>
      <c r="E32" s="6"/>
      <c r="F32">
        <v>2015</v>
      </c>
      <c r="G32" s="6">
        <v>12.651297210999999</v>
      </c>
      <c r="H32" s="31">
        <f t="shared" si="0"/>
        <v>1.0652888363746671E-2</v>
      </c>
    </row>
    <row r="33" spans="1:8" x14ac:dyDescent="0.2">
      <c r="A33" s="1">
        <v>41061</v>
      </c>
      <c r="B33" s="88">
        <v>12.09</v>
      </c>
      <c r="C33" s="88" t="e">
        <v>#N/A</v>
      </c>
      <c r="E33" s="6"/>
      <c r="F33">
        <v>2016</v>
      </c>
      <c r="G33" s="6">
        <v>12.548915124000001</v>
      </c>
      <c r="H33" s="31">
        <f t="shared" si="0"/>
        <v>-8.0926157446510327E-3</v>
      </c>
    </row>
    <row r="34" spans="1:8" x14ac:dyDescent="0.2">
      <c r="A34" s="1">
        <v>41091</v>
      </c>
      <c r="B34" s="88">
        <v>12</v>
      </c>
      <c r="C34" s="88" t="e">
        <v>#N/A</v>
      </c>
      <c r="E34" s="6"/>
      <c r="F34">
        <v>2017</v>
      </c>
      <c r="G34" s="6">
        <v>12.899506747</v>
      </c>
      <c r="H34" s="31">
        <f t="shared" si="0"/>
        <v>2.7938002571193499E-2</v>
      </c>
    </row>
    <row r="35" spans="1:8" x14ac:dyDescent="0.2">
      <c r="A35" s="1">
        <v>41122</v>
      </c>
      <c r="B35" s="88">
        <v>12.17</v>
      </c>
      <c r="C35" s="88" t="e">
        <v>#N/A</v>
      </c>
      <c r="E35" s="6"/>
      <c r="F35">
        <v>2018</v>
      </c>
      <c r="G35" s="6">
        <v>12.93104977</v>
      </c>
      <c r="H35" s="31">
        <f t="shared" si="0"/>
        <v>2.445289081098867E-3</v>
      </c>
    </row>
    <row r="36" spans="1:8" x14ac:dyDescent="0.2">
      <c r="A36" s="1">
        <v>41153</v>
      </c>
      <c r="B36" s="88">
        <v>12.3</v>
      </c>
      <c r="C36" s="88" t="e">
        <v>#N/A</v>
      </c>
      <c r="E36" s="6"/>
      <c r="F36">
        <v>2019</v>
      </c>
      <c r="G36" s="6">
        <v>13.313069370999999</v>
      </c>
      <c r="H36" s="31">
        <f t="shared" si="0"/>
        <v>2.9542814218091129E-2</v>
      </c>
    </row>
    <row r="37" spans="1:8" x14ac:dyDescent="0.2">
      <c r="A37" s="1">
        <v>41183</v>
      </c>
      <c r="B37" s="88">
        <v>12.03</v>
      </c>
      <c r="C37" s="88" t="e">
        <v>#N/A</v>
      </c>
      <c r="E37" s="6"/>
      <c r="G37" s="6"/>
      <c r="H37" s="31"/>
    </row>
    <row r="38" spans="1:8" x14ac:dyDescent="0.2">
      <c r="A38" s="1">
        <v>41214</v>
      </c>
      <c r="B38" s="88">
        <v>11.75</v>
      </c>
      <c r="C38" s="88" t="e">
        <v>#N/A</v>
      </c>
      <c r="E38" s="6"/>
      <c r="G38" s="6"/>
      <c r="H38" s="31"/>
    </row>
    <row r="39" spans="1:8" x14ac:dyDescent="0.2">
      <c r="A39" s="1">
        <v>41244</v>
      </c>
      <c r="B39" s="88">
        <v>11.62</v>
      </c>
      <c r="C39" s="88" t="e">
        <v>#N/A</v>
      </c>
      <c r="E39" s="6"/>
      <c r="G39" s="6"/>
      <c r="H39" s="31"/>
    </row>
    <row r="40" spans="1:8" x14ac:dyDescent="0.2">
      <c r="A40" s="1">
        <v>41275</v>
      </c>
      <c r="B40" s="88">
        <v>11.46</v>
      </c>
      <c r="C40" s="88" t="e">
        <v>#N/A</v>
      </c>
      <c r="E40" s="6"/>
      <c r="G40" s="6"/>
      <c r="H40" s="31"/>
    </row>
    <row r="41" spans="1:8" x14ac:dyDescent="0.2">
      <c r="A41" s="1">
        <v>41306</v>
      </c>
      <c r="B41" s="88">
        <v>11.63</v>
      </c>
      <c r="C41" s="88" t="e">
        <v>#N/A</v>
      </c>
      <c r="E41" s="6"/>
      <c r="G41" s="6"/>
      <c r="H41" s="31"/>
    </row>
    <row r="42" spans="1:8" x14ac:dyDescent="0.2">
      <c r="A42" s="1">
        <v>41334</v>
      </c>
      <c r="B42" s="88">
        <v>11.61</v>
      </c>
      <c r="C42" s="88" t="e">
        <v>#N/A</v>
      </c>
      <c r="E42" s="6"/>
    </row>
    <row r="43" spans="1:8" x14ac:dyDescent="0.2">
      <c r="A43" s="1">
        <v>41365</v>
      </c>
      <c r="B43" s="88">
        <v>11.93</v>
      </c>
      <c r="C43" s="88" t="e">
        <v>#N/A</v>
      </c>
      <c r="E43" s="6"/>
    </row>
    <row r="44" spans="1:8" x14ac:dyDescent="0.2">
      <c r="A44" s="1">
        <v>41395</v>
      </c>
      <c r="B44" s="88">
        <v>12.4</v>
      </c>
      <c r="C44" s="88" t="e">
        <v>#N/A</v>
      </c>
      <c r="E44" s="6"/>
    </row>
    <row r="45" spans="1:8" x14ac:dyDescent="0.2">
      <c r="A45" s="1">
        <v>41426</v>
      </c>
      <c r="B45" s="88">
        <v>12.54</v>
      </c>
      <c r="C45" s="88" t="e">
        <v>#N/A</v>
      </c>
      <c r="E45" s="6"/>
    </row>
    <row r="46" spans="1:8" x14ac:dyDescent="0.2">
      <c r="A46" s="1">
        <v>41456</v>
      </c>
      <c r="B46" s="88">
        <v>12.65</v>
      </c>
      <c r="C46" s="88" t="e">
        <v>#N/A</v>
      </c>
      <c r="E46" s="6"/>
    </row>
    <row r="47" spans="1:8" x14ac:dyDescent="0.2">
      <c r="A47" s="1">
        <v>41487</v>
      </c>
      <c r="B47" s="88">
        <v>12.53</v>
      </c>
      <c r="C47" s="88" t="e">
        <v>#N/A</v>
      </c>
      <c r="E47" s="6"/>
    </row>
    <row r="48" spans="1:8" x14ac:dyDescent="0.2">
      <c r="A48" s="1">
        <v>41518</v>
      </c>
      <c r="B48" s="88">
        <v>12.51</v>
      </c>
      <c r="C48" s="88" t="e">
        <v>#N/A</v>
      </c>
      <c r="E48" s="6"/>
    </row>
    <row r="49" spans="1:5" x14ac:dyDescent="0.2">
      <c r="A49" s="1">
        <v>41548</v>
      </c>
      <c r="B49" s="88">
        <v>12.36</v>
      </c>
      <c r="C49" s="88" t="e">
        <v>#N/A</v>
      </c>
      <c r="E49" s="6"/>
    </row>
    <row r="50" spans="1:5" x14ac:dyDescent="0.2">
      <c r="A50" s="1">
        <v>41579</v>
      </c>
      <c r="B50" s="88">
        <v>12.1</v>
      </c>
      <c r="C50" s="88" t="e">
        <v>#N/A</v>
      </c>
      <c r="E50" s="6"/>
    </row>
    <row r="51" spans="1:5" x14ac:dyDescent="0.2">
      <c r="A51" s="1">
        <v>41609</v>
      </c>
      <c r="B51" s="88">
        <v>11.72</v>
      </c>
      <c r="C51" s="88" t="e">
        <v>#N/A</v>
      </c>
      <c r="E51" s="6"/>
    </row>
    <row r="52" spans="1:5" x14ac:dyDescent="0.2">
      <c r="A52" s="1">
        <v>41640</v>
      </c>
      <c r="B52" s="88">
        <v>11.65</v>
      </c>
      <c r="C52" s="88" t="e">
        <v>#N/A</v>
      </c>
      <c r="E52" s="6"/>
    </row>
    <row r="53" spans="1:5" x14ac:dyDescent="0.2">
      <c r="A53" s="1">
        <v>41671</v>
      </c>
      <c r="B53" s="88">
        <v>11.94</v>
      </c>
      <c r="C53" s="88" t="e">
        <v>#N/A</v>
      </c>
      <c r="E53" s="6"/>
    </row>
    <row r="54" spans="1:5" x14ac:dyDescent="0.2">
      <c r="A54" s="1">
        <v>41699</v>
      </c>
      <c r="B54" s="88">
        <v>12.25</v>
      </c>
      <c r="C54" s="88" t="e">
        <v>#N/A</v>
      </c>
      <c r="E54" s="6"/>
    </row>
    <row r="55" spans="1:5" x14ac:dyDescent="0.2">
      <c r="A55" s="1">
        <v>41730</v>
      </c>
      <c r="B55" s="88">
        <v>12.31</v>
      </c>
      <c r="C55" s="88" t="e">
        <v>#N/A</v>
      </c>
      <c r="E55" s="6"/>
    </row>
    <row r="56" spans="1:5" x14ac:dyDescent="0.2">
      <c r="A56" s="1">
        <v>41760</v>
      </c>
      <c r="B56" s="88">
        <v>12.85</v>
      </c>
      <c r="C56" s="88" t="e">
        <v>#N/A</v>
      </c>
      <c r="E56" s="6"/>
    </row>
    <row r="57" spans="1:5" x14ac:dyDescent="0.2">
      <c r="A57" s="1">
        <v>41791</v>
      </c>
      <c r="B57" s="88">
        <v>12.99</v>
      </c>
      <c r="C57" s="88" t="e">
        <v>#N/A</v>
      </c>
      <c r="E57" s="6"/>
    </row>
    <row r="58" spans="1:5" x14ac:dyDescent="0.2">
      <c r="A58" s="1">
        <v>41821</v>
      </c>
      <c r="B58" s="88">
        <v>13.09</v>
      </c>
      <c r="C58" s="88" t="e">
        <v>#N/A</v>
      </c>
      <c r="E58" s="6"/>
    </row>
    <row r="59" spans="1:5" x14ac:dyDescent="0.2">
      <c r="A59" s="1">
        <v>41852</v>
      </c>
      <c r="B59" s="88">
        <v>13.04</v>
      </c>
      <c r="C59" s="88" t="e">
        <v>#N/A</v>
      </c>
      <c r="E59" s="6"/>
    </row>
    <row r="60" spans="1:5" x14ac:dyDescent="0.2">
      <c r="A60" s="1">
        <v>41883</v>
      </c>
      <c r="B60" s="88">
        <v>12.95</v>
      </c>
      <c r="C60" s="88" t="e">
        <v>#N/A</v>
      </c>
      <c r="E60" s="6"/>
    </row>
    <row r="61" spans="1:5" x14ac:dyDescent="0.2">
      <c r="A61" s="1">
        <v>41913</v>
      </c>
      <c r="B61" s="88">
        <v>12.6</v>
      </c>
      <c r="C61" s="88" t="e">
        <v>#N/A</v>
      </c>
      <c r="E61" s="6"/>
    </row>
    <row r="62" spans="1:5" x14ac:dyDescent="0.2">
      <c r="A62" s="1">
        <v>41944</v>
      </c>
      <c r="B62" s="88">
        <v>12.48</v>
      </c>
      <c r="C62" s="88" t="e">
        <v>#N/A</v>
      </c>
      <c r="E62" s="6"/>
    </row>
    <row r="63" spans="1:5" x14ac:dyDescent="0.2">
      <c r="A63" s="1">
        <v>41974</v>
      </c>
      <c r="B63" s="88">
        <v>12.17</v>
      </c>
      <c r="C63" s="88" t="e">
        <v>#N/A</v>
      </c>
      <c r="E63" s="6"/>
    </row>
    <row r="64" spans="1:5" x14ac:dyDescent="0.2">
      <c r="A64" s="1">
        <v>42005</v>
      </c>
      <c r="B64" s="88">
        <v>12.1</v>
      </c>
      <c r="C64" s="88" t="e">
        <v>#N/A</v>
      </c>
      <c r="E64" s="6"/>
    </row>
    <row r="65" spans="1:5" x14ac:dyDescent="0.2">
      <c r="A65" s="1">
        <v>42036</v>
      </c>
      <c r="B65" s="88">
        <v>12.29</v>
      </c>
      <c r="C65" s="88" t="e">
        <v>#N/A</v>
      </c>
      <c r="E65" s="6"/>
    </row>
    <row r="66" spans="1:5" x14ac:dyDescent="0.2">
      <c r="A66" s="1">
        <v>42064</v>
      </c>
      <c r="B66" s="88">
        <v>12.33</v>
      </c>
      <c r="C66" s="88" t="e">
        <v>#N/A</v>
      </c>
      <c r="E66" s="6"/>
    </row>
    <row r="67" spans="1:5" x14ac:dyDescent="0.2">
      <c r="A67" s="1">
        <v>42095</v>
      </c>
      <c r="B67" s="88">
        <v>12.62</v>
      </c>
      <c r="C67" s="88" t="e">
        <v>#N/A</v>
      </c>
      <c r="E67" s="6"/>
    </row>
    <row r="68" spans="1:5" x14ac:dyDescent="0.2">
      <c r="A68" s="1">
        <v>42125</v>
      </c>
      <c r="B68" s="88">
        <v>12.93</v>
      </c>
      <c r="C68" s="88" t="e">
        <v>#N/A</v>
      </c>
      <c r="E68" s="6"/>
    </row>
    <row r="69" spans="1:5" x14ac:dyDescent="0.2">
      <c r="A69" s="1">
        <v>42156</v>
      </c>
      <c r="B69" s="88">
        <v>12.92</v>
      </c>
      <c r="C69" s="88" t="e">
        <v>#N/A</v>
      </c>
      <c r="E69" s="6"/>
    </row>
    <row r="70" spans="1:5" x14ac:dyDescent="0.2">
      <c r="A70" s="1">
        <v>42186</v>
      </c>
      <c r="B70" s="88">
        <v>12.94</v>
      </c>
      <c r="C70" s="88" t="e">
        <v>#N/A</v>
      </c>
      <c r="E70" s="6"/>
    </row>
    <row r="71" spans="1:5" x14ac:dyDescent="0.2">
      <c r="A71" s="1">
        <v>42217</v>
      </c>
      <c r="B71" s="88">
        <v>12.91</v>
      </c>
      <c r="C71" s="88" t="e">
        <v>#N/A</v>
      </c>
      <c r="E71" s="6"/>
    </row>
    <row r="72" spans="1:5" x14ac:dyDescent="0.2">
      <c r="A72" s="1">
        <v>42248</v>
      </c>
      <c r="B72" s="88">
        <v>13.03</v>
      </c>
      <c r="C72" s="88" t="e">
        <v>#N/A</v>
      </c>
      <c r="E72" s="6"/>
    </row>
    <row r="73" spans="1:5" x14ac:dyDescent="0.2">
      <c r="A73" s="1">
        <v>42278</v>
      </c>
      <c r="B73" s="88">
        <v>12.72</v>
      </c>
      <c r="C73" s="88" t="e">
        <v>#N/A</v>
      </c>
      <c r="E73" s="6"/>
    </row>
    <row r="74" spans="1:5" x14ac:dyDescent="0.2">
      <c r="A74" s="1">
        <v>42309</v>
      </c>
      <c r="B74" s="88">
        <v>12.71</v>
      </c>
      <c r="C74" s="88" t="e">
        <v>#N/A</v>
      </c>
      <c r="E74" s="6"/>
    </row>
    <row r="75" spans="1:5" x14ac:dyDescent="0.2">
      <c r="A75" s="1">
        <v>42339</v>
      </c>
      <c r="B75" s="88">
        <v>12.32</v>
      </c>
      <c r="C75" s="88" t="e">
        <v>#N/A</v>
      </c>
      <c r="E75" s="6"/>
    </row>
    <row r="76" spans="1:5" x14ac:dyDescent="0.2">
      <c r="A76" s="1">
        <v>42370</v>
      </c>
      <c r="B76" s="88">
        <v>11.99</v>
      </c>
      <c r="C76" s="88" t="e">
        <v>#N/A</v>
      </c>
      <c r="E76" s="6"/>
    </row>
    <row r="77" spans="1:5" x14ac:dyDescent="0.2">
      <c r="A77" s="1">
        <v>42401</v>
      </c>
      <c r="B77" s="88">
        <v>12.14</v>
      </c>
      <c r="C77" s="88" t="e">
        <v>#N/A</v>
      </c>
      <c r="E77" s="6"/>
    </row>
    <row r="78" spans="1:5" x14ac:dyDescent="0.2">
      <c r="A78" s="1">
        <v>42430</v>
      </c>
      <c r="B78" s="88">
        <v>12.56</v>
      </c>
      <c r="C78" s="88" t="e">
        <v>#N/A</v>
      </c>
      <c r="E78" s="6"/>
    </row>
    <row r="79" spans="1:5" x14ac:dyDescent="0.2">
      <c r="A79" s="1">
        <v>42461</v>
      </c>
      <c r="B79" s="88">
        <v>12.43</v>
      </c>
      <c r="C79" s="88" t="e">
        <v>#N/A</v>
      </c>
      <c r="E79" s="6"/>
    </row>
    <row r="80" spans="1:5" x14ac:dyDescent="0.2">
      <c r="A80" s="1">
        <v>42491</v>
      </c>
      <c r="B80" s="88">
        <v>12.79</v>
      </c>
      <c r="C80" s="88" t="e">
        <v>#N/A</v>
      </c>
      <c r="E80" s="6"/>
    </row>
    <row r="81" spans="1:5" x14ac:dyDescent="0.2">
      <c r="A81" s="1">
        <v>42522</v>
      </c>
      <c r="B81" s="88">
        <v>12.73</v>
      </c>
      <c r="C81" s="88" t="e">
        <v>#N/A</v>
      </c>
      <c r="E81" s="6"/>
    </row>
    <row r="82" spans="1:5" x14ac:dyDescent="0.2">
      <c r="A82" s="1">
        <v>42552</v>
      </c>
      <c r="B82" s="88">
        <v>12.68</v>
      </c>
      <c r="C82" s="88" t="e">
        <v>#N/A</v>
      </c>
      <c r="E82" s="6"/>
    </row>
    <row r="83" spans="1:5" x14ac:dyDescent="0.2">
      <c r="A83" s="1">
        <v>42583</v>
      </c>
      <c r="B83" s="88">
        <v>12.88</v>
      </c>
      <c r="C83" s="88" t="e">
        <v>#N/A</v>
      </c>
      <c r="E83" s="6"/>
    </row>
    <row r="84" spans="1:5" x14ac:dyDescent="0.2">
      <c r="A84" s="1">
        <v>42614</v>
      </c>
      <c r="B84" s="88">
        <v>12.87</v>
      </c>
      <c r="C84" s="88" t="e">
        <v>#N/A</v>
      </c>
      <c r="E84" s="6"/>
    </row>
    <row r="85" spans="1:5" x14ac:dyDescent="0.2">
      <c r="A85" s="1">
        <v>42644</v>
      </c>
      <c r="B85" s="88">
        <v>12.46</v>
      </c>
      <c r="C85" s="88" t="e">
        <v>#N/A</v>
      </c>
      <c r="E85" s="6"/>
    </row>
    <row r="86" spans="1:5" x14ac:dyDescent="0.2">
      <c r="A86" s="1">
        <v>42675</v>
      </c>
      <c r="B86" s="88">
        <v>12.75</v>
      </c>
      <c r="C86" s="88" t="e">
        <v>#N/A</v>
      </c>
      <c r="E86" s="6"/>
    </row>
    <row r="87" spans="1:5" x14ac:dyDescent="0.2">
      <c r="A87" s="1">
        <v>42705</v>
      </c>
      <c r="B87" s="88">
        <v>12.23</v>
      </c>
      <c r="C87" s="88" t="e">
        <v>#N/A</v>
      </c>
      <c r="E87" s="6"/>
    </row>
    <row r="88" spans="1:5" x14ac:dyDescent="0.2">
      <c r="A88" s="1">
        <v>42736</v>
      </c>
      <c r="B88" s="88">
        <v>12.21</v>
      </c>
      <c r="C88" s="88" t="e">
        <v>#N/A</v>
      </c>
      <c r="E88" s="6"/>
    </row>
    <row r="89" spans="1:5" x14ac:dyDescent="0.2">
      <c r="A89" s="1">
        <v>42767</v>
      </c>
      <c r="B89" s="88">
        <v>12.78</v>
      </c>
      <c r="C89" s="88" t="e">
        <v>#N/A</v>
      </c>
      <c r="E89" s="6"/>
    </row>
    <row r="90" spans="1:5" x14ac:dyDescent="0.2">
      <c r="A90" s="1">
        <v>42795</v>
      </c>
      <c r="B90" s="88">
        <v>12.89</v>
      </c>
      <c r="C90" s="88" t="e">
        <v>#N/A</v>
      </c>
      <c r="E90" s="6"/>
    </row>
    <row r="91" spans="1:5" x14ac:dyDescent="0.2">
      <c r="A91" s="1">
        <v>42826</v>
      </c>
      <c r="B91" s="88">
        <v>12.69</v>
      </c>
      <c r="C91" s="88" t="e">
        <v>#N/A</v>
      </c>
      <c r="E91" s="6"/>
    </row>
    <row r="92" spans="1:5" x14ac:dyDescent="0.2">
      <c r="A92" s="1">
        <v>42856</v>
      </c>
      <c r="B92" s="88">
        <v>13.01</v>
      </c>
      <c r="C92" s="88" t="e">
        <v>#N/A</v>
      </c>
      <c r="E92" s="6"/>
    </row>
    <row r="93" spans="1:5" x14ac:dyDescent="0.2">
      <c r="A93" s="1">
        <v>42887</v>
      </c>
      <c r="B93" s="88">
        <v>13.21</v>
      </c>
      <c r="C93" s="88" t="e">
        <v>#N/A</v>
      </c>
      <c r="E93" s="6"/>
    </row>
    <row r="94" spans="1:5" x14ac:dyDescent="0.2">
      <c r="A94" s="1">
        <v>42917</v>
      </c>
      <c r="B94" s="88">
        <v>13.11</v>
      </c>
      <c r="C94" s="88" t="e">
        <v>#N/A</v>
      </c>
      <c r="E94" s="6"/>
    </row>
    <row r="95" spans="1:5" x14ac:dyDescent="0.2">
      <c r="A95" s="1">
        <v>42948</v>
      </c>
      <c r="B95" s="88">
        <v>13.19</v>
      </c>
      <c r="C95" s="88" t="e">
        <v>#N/A</v>
      </c>
      <c r="E95" s="6"/>
    </row>
    <row r="96" spans="1:5" x14ac:dyDescent="0.2">
      <c r="A96" s="1">
        <v>42979</v>
      </c>
      <c r="B96" s="88">
        <v>13.3</v>
      </c>
      <c r="C96" s="88" t="e">
        <v>#N/A</v>
      </c>
      <c r="E96" s="6"/>
    </row>
    <row r="97" spans="1:5" x14ac:dyDescent="0.2">
      <c r="A97" s="1">
        <v>43009</v>
      </c>
      <c r="B97" s="88">
        <v>12.84</v>
      </c>
      <c r="C97" s="88" t="e">
        <v>#N/A</v>
      </c>
      <c r="E97" s="6"/>
    </row>
    <row r="98" spans="1:5" x14ac:dyDescent="0.2">
      <c r="A98" s="1">
        <v>43040</v>
      </c>
      <c r="B98" s="88">
        <v>12.97</v>
      </c>
      <c r="C98" s="88" t="e">
        <v>#N/A</v>
      </c>
      <c r="E98" s="6"/>
    </row>
    <row r="99" spans="1:5" x14ac:dyDescent="0.2">
      <c r="A99" s="1">
        <v>43070</v>
      </c>
      <c r="B99" s="88">
        <v>12.5</v>
      </c>
      <c r="C99" s="88" t="e">
        <v>#N/A</v>
      </c>
      <c r="E99" s="6"/>
    </row>
    <row r="100" spans="1:5" x14ac:dyDescent="0.2">
      <c r="A100" s="1">
        <v>43101</v>
      </c>
      <c r="B100" s="88">
        <v>12.23</v>
      </c>
      <c r="C100" s="88" t="e">
        <v>#N/A</v>
      </c>
      <c r="E100" s="6"/>
    </row>
    <row r="101" spans="1:5" x14ac:dyDescent="0.2">
      <c r="A101" s="1">
        <v>43132</v>
      </c>
      <c r="B101" s="88">
        <v>12.62</v>
      </c>
      <c r="C101" s="88" t="e">
        <v>#N/A</v>
      </c>
      <c r="E101" s="6"/>
    </row>
    <row r="102" spans="1:5" x14ac:dyDescent="0.2">
      <c r="A102" s="1">
        <v>43160</v>
      </c>
      <c r="B102" s="88">
        <v>12.99</v>
      </c>
      <c r="C102" s="88" t="e">
        <v>#N/A</v>
      </c>
      <c r="E102" s="6"/>
    </row>
    <row r="103" spans="1:5" x14ac:dyDescent="0.2">
      <c r="A103" s="1">
        <v>43191</v>
      </c>
      <c r="B103" s="88">
        <v>12.89</v>
      </c>
      <c r="C103" s="88" t="e">
        <v>#N/A</v>
      </c>
      <c r="E103" s="6"/>
    </row>
    <row r="104" spans="1:5" x14ac:dyDescent="0.2">
      <c r="A104" s="1">
        <v>43221</v>
      </c>
      <c r="B104" s="88">
        <v>13.15</v>
      </c>
      <c r="C104" s="88" t="e">
        <v>#N/A</v>
      </c>
      <c r="E104" s="6"/>
    </row>
    <row r="105" spans="1:5" x14ac:dyDescent="0.2">
      <c r="A105" s="1">
        <v>43252</v>
      </c>
      <c r="B105" s="88">
        <v>13.02</v>
      </c>
      <c r="C105" s="88" t="e">
        <v>#N/A</v>
      </c>
      <c r="E105" s="6"/>
    </row>
    <row r="106" spans="1:5" x14ac:dyDescent="0.2">
      <c r="A106" s="1">
        <v>43282</v>
      </c>
      <c r="B106" s="88">
        <v>13.12</v>
      </c>
      <c r="C106" s="88" t="e">
        <v>#N/A</v>
      </c>
      <c r="E106" s="6"/>
    </row>
    <row r="107" spans="1:5" x14ac:dyDescent="0.2">
      <c r="A107" s="1">
        <v>43313</v>
      </c>
      <c r="B107" s="88">
        <v>13.237909999999999</v>
      </c>
      <c r="C107" s="88" t="e">
        <v>#N/A</v>
      </c>
      <c r="E107" s="6"/>
    </row>
    <row r="108" spans="1:5" x14ac:dyDescent="0.2">
      <c r="A108" s="1">
        <v>43344</v>
      </c>
      <c r="B108" s="88">
        <v>13.24358</v>
      </c>
      <c r="C108" s="88">
        <v>13.24358</v>
      </c>
      <c r="E108" s="6"/>
    </row>
    <row r="109" spans="1:5" x14ac:dyDescent="0.2">
      <c r="A109" s="1">
        <v>43374</v>
      </c>
      <c r="B109" s="88" t="e">
        <v>#N/A</v>
      </c>
      <c r="C109" s="88">
        <v>12.85491</v>
      </c>
      <c r="E109" s="6"/>
    </row>
    <row r="110" spans="1:5" x14ac:dyDescent="0.2">
      <c r="A110" s="1">
        <v>43405</v>
      </c>
      <c r="B110" s="88" t="e">
        <v>#N/A</v>
      </c>
      <c r="C110" s="88">
        <v>13.1478</v>
      </c>
      <c r="E110" s="6"/>
    </row>
    <row r="111" spans="1:5" x14ac:dyDescent="0.2">
      <c r="A111" s="1">
        <v>43435</v>
      </c>
      <c r="B111" s="88" t="e">
        <v>#N/A</v>
      </c>
      <c r="C111" s="88">
        <v>12.7155</v>
      </c>
      <c r="E111" s="6"/>
    </row>
    <row r="112" spans="1:5" x14ac:dyDescent="0.2">
      <c r="A112" s="1">
        <v>43466</v>
      </c>
      <c r="B112" s="88" t="e">
        <v>#N/A</v>
      </c>
      <c r="C112" s="88">
        <v>12.56352</v>
      </c>
      <c r="E112" s="6"/>
    </row>
    <row r="113" spans="1:5" x14ac:dyDescent="0.2">
      <c r="A113" s="1">
        <v>43497</v>
      </c>
      <c r="B113" s="88" t="e">
        <v>#N/A</v>
      </c>
      <c r="C113" s="88">
        <v>12.90704</v>
      </c>
      <c r="E113" s="6"/>
    </row>
    <row r="114" spans="1:5" x14ac:dyDescent="0.2">
      <c r="A114" s="1">
        <v>43525</v>
      </c>
      <c r="B114" s="88" t="e">
        <v>#N/A</v>
      </c>
      <c r="C114" s="88">
        <v>13.271940000000001</v>
      </c>
      <c r="E114" s="6"/>
    </row>
    <row r="115" spans="1:5" x14ac:dyDescent="0.2">
      <c r="A115" s="1">
        <v>43556</v>
      </c>
      <c r="B115" s="88" t="e">
        <v>#N/A</v>
      </c>
      <c r="C115" s="88">
        <v>13.37795</v>
      </c>
      <c r="E115" s="6"/>
    </row>
    <row r="116" spans="1:5" x14ac:dyDescent="0.2">
      <c r="A116" s="1">
        <v>43586</v>
      </c>
      <c r="B116" s="88" t="e">
        <v>#N/A</v>
      </c>
      <c r="C116" s="88">
        <v>13.671609999999999</v>
      </c>
      <c r="E116" s="6"/>
    </row>
    <row r="117" spans="1:5" x14ac:dyDescent="0.2">
      <c r="A117" s="1">
        <v>43617</v>
      </c>
      <c r="B117" s="88" t="e">
        <v>#N/A</v>
      </c>
      <c r="C117" s="88">
        <v>13.571479999999999</v>
      </c>
      <c r="E117" s="6"/>
    </row>
    <row r="118" spans="1:5" x14ac:dyDescent="0.2">
      <c r="A118" s="1">
        <v>43647</v>
      </c>
      <c r="B118" s="88" t="e">
        <v>#N/A</v>
      </c>
      <c r="C118" s="88">
        <v>13.521979999999999</v>
      </c>
      <c r="E118" s="6"/>
    </row>
    <row r="119" spans="1:5" x14ac:dyDescent="0.2">
      <c r="A119" s="1">
        <v>43678</v>
      </c>
      <c r="B119" s="88" t="e">
        <v>#N/A</v>
      </c>
      <c r="C119" s="88">
        <v>13.54791</v>
      </c>
      <c r="E119" s="6"/>
    </row>
    <row r="120" spans="1:5" x14ac:dyDescent="0.2">
      <c r="A120" s="1">
        <v>43709</v>
      </c>
      <c r="B120" s="88" t="e">
        <v>#N/A</v>
      </c>
      <c r="C120" s="88">
        <v>13.735099999999999</v>
      </c>
      <c r="E120" s="6"/>
    </row>
    <row r="121" spans="1:5" x14ac:dyDescent="0.2">
      <c r="A121" s="1">
        <v>43739</v>
      </c>
      <c r="B121" s="88" t="e">
        <v>#N/A</v>
      </c>
      <c r="C121" s="88">
        <v>13.20594</v>
      </c>
      <c r="E121" s="6"/>
    </row>
    <row r="122" spans="1:5" x14ac:dyDescent="0.2">
      <c r="A122" s="1">
        <v>43770</v>
      </c>
      <c r="B122" s="88" t="e">
        <v>#N/A</v>
      </c>
      <c r="C122" s="88">
        <v>13.48269</v>
      </c>
      <c r="E122" s="6"/>
    </row>
    <row r="123" spans="1:5" x14ac:dyDescent="0.2">
      <c r="A123" s="65">
        <v>43800</v>
      </c>
      <c r="B123" s="88" t="e">
        <v>#N/A</v>
      </c>
      <c r="C123" s="88">
        <v>13.03519</v>
      </c>
      <c r="E123" s="6"/>
    </row>
    <row r="124" spans="1:5" x14ac:dyDescent="0.2">
      <c r="A124" s="370" t="s">
        <v>549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20" t="s">
        <v>385</v>
      </c>
      <c r="R6" s="215" t="s">
        <v>384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221" t="s">
        <v>94</v>
      </c>
      <c r="R7" s="216" t="s">
        <v>388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222" t="s">
        <v>63</v>
      </c>
      <c r="R8" s="216" t="s">
        <v>390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221" t="s">
        <v>98</v>
      </c>
      <c r="R9" s="216" t="s">
        <v>391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23" t="s">
        <v>386</v>
      </c>
      <c r="R10" s="216" t="s">
        <v>392</v>
      </c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23" t="s">
        <v>394</v>
      </c>
      <c r="R11" s="216" t="s">
        <v>395</v>
      </c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23" t="s">
        <v>394</v>
      </c>
      <c r="R12" s="216" t="s">
        <v>404</v>
      </c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Q13" s="221" t="s">
        <v>405</v>
      </c>
      <c r="R13" s="216" t="s">
        <v>389</v>
      </c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Q14" s="224" t="s">
        <v>387</v>
      </c>
      <c r="R14" s="218" t="s">
        <v>393</v>
      </c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5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5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5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5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5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5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N22" s="8"/>
    </row>
    <row r="23" spans="1:15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5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5" x14ac:dyDescent="0.2">
      <c r="B25" s="87" t="s">
        <v>88</v>
      </c>
      <c r="C25" s="87"/>
      <c r="D25" s="87"/>
      <c r="E25" s="87"/>
      <c r="F25" s="87"/>
      <c r="G25" s="87"/>
      <c r="H25" s="87"/>
      <c r="I25" s="87"/>
      <c r="K25" s="203" t="s">
        <v>72</v>
      </c>
      <c r="L25" s="203"/>
      <c r="M25" s="203"/>
      <c r="N25" s="203"/>
      <c r="O25" s="203"/>
    </row>
    <row r="26" spans="1:15" x14ac:dyDescent="0.2">
      <c r="A26" s="3"/>
      <c r="B26" s="171"/>
      <c r="C26" s="171" t="s">
        <v>66</v>
      </c>
      <c r="D26" s="171"/>
      <c r="E26" s="171" t="s">
        <v>68</v>
      </c>
      <c r="F26" t="s">
        <v>196</v>
      </c>
      <c r="G26" s="171" t="s">
        <v>6</v>
      </c>
      <c r="H26" s="171" t="s">
        <v>5</v>
      </c>
      <c r="J26" s="232"/>
      <c r="K26" s="171" t="s">
        <v>66</v>
      </c>
      <c r="L26" s="171"/>
      <c r="M26" s="171" t="s">
        <v>68</v>
      </c>
      <c r="N26" t="s">
        <v>196</v>
      </c>
      <c r="O26" s="171"/>
    </row>
    <row r="27" spans="1:15" x14ac:dyDescent="0.2">
      <c r="A27" s="5" t="s">
        <v>12</v>
      </c>
      <c r="B27" s="172" t="s">
        <v>34</v>
      </c>
      <c r="C27" s="172" t="s">
        <v>67</v>
      </c>
      <c r="D27" s="172" t="s">
        <v>63</v>
      </c>
      <c r="E27" s="172" t="s">
        <v>71</v>
      </c>
      <c r="F27" s="118" t="s">
        <v>197</v>
      </c>
      <c r="G27" s="40" t="s">
        <v>70</v>
      </c>
      <c r="H27" s="40" t="s">
        <v>69</v>
      </c>
      <c r="I27" s="9"/>
      <c r="J27" s="172" t="s">
        <v>34</v>
      </c>
      <c r="K27" s="172" t="s">
        <v>67</v>
      </c>
      <c r="L27" s="172" t="s">
        <v>63</v>
      </c>
      <c r="M27" s="172" t="s">
        <v>71</v>
      </c>
      <c r="N27" s="118" t="s">
        <v>197</v>
      </c>
      <c r="O27" s="40" t="s">
        <v>6</v>
      </c>
    </row>
    <row r="28" spans="1:15" x14ac:dyDescent="0.2">
      <c r="A28">
        <v>2012</v>
      </c>
      <c r="B28" s="80">
        <v>4136.7293393999998</v>
      </c>
      <c r="C28" s="80">
        <v>3349.4376069</v>
      </c>
      <c r="D28" s="80">
        <v>2101.9979481</v>
      </c>
      <c r="E28" s="80">
        <v>741.22873757000002</v>
      </c>
      <c r="F28" s="80">
        <v>596.53815410000004</v>
      </c>
      <c r="G28" s="231">
        <v>133.535994972</v>
      </c>
      <c r="H28" s="80">
        <v>11059.467780999999</v>
      </c>
      <c r="I28" s="171">
        <v>2012</v>
      </c>
      <c r="J28" s="372">
        <f t="shared" ref="J28:N35" si="0">B28/$H28</f>
        <v>0.37404416029013976</v>
      </c>
      <c r="K28" s="372">
        <f t="shared" si="0"/>
        <v>0.30285703374029299</v>
      </c>
      <c r="L28" s="372">
        <f t="shared" si="0"/>
        <v>0.19006321006795654</v>
      </c>
      <c r="M28" s="372">
        <f t="shared" si="0"/>
        <v>6.7022098372890956E-2</v>
      </c>
      <c r="N28" s="372">
        <f t="shared" si="0"/>
        <v>5.3939137570873319E-2</v>
      </c>
      <c r="O28" s="373">
        <f t="shared" ref="O28:O35" si="1">G28/H28</f>
        <v>1.2074359961644162E-2</v>
      </c>
    </row>
    <row r="29" spans="1:15" x14ac:dyDescent="0.2">
      <c r="A29">
        <v>2013</v>
      </c>
      <c r="B29" s="80">
        <v>4331.8211221000001</v>
      </c>
      <c r="C29" s="80">
        <v>3081.7412297999999</v>
      </c>
      <c r="D29" s="80">
        <v>2161.6889670999999</v>
      </c>
      <c r="E29" s="80">
        <v>722.97080717999995</v>
      </c>
      <c r="F29" s="80">
        <v>694.54259715000001</v>
      </c>
      <c r="G29" s="231">
        <v>146.86269438400001</v>
      </c>
      <c r="H29" s="80">
        <v>11139.627418</v>
      </c>
      <c r="I29" s="171">
        <v>2013</v>
      </c>
      <c r="J29" s="372">
        <f t="shared" si="0"/>
        <v>0.38886588927565152</v>
      </c>
      <c r="K29" s="372">
        <f t="shared" si="0"/>
        <v>0.27664670586920703</v>
      </c>
      <c r="L29" s="372">
        <f t="shared" si="0"/>
        <v>0.19405397379871325</v>
      </c>
      <c r="M29" s="372">
        <f t="shared" si="0"/>
        <v>6.4900806826966709E-2</v>
      </c>
      <c r="N29" s="372">
        <f t="shared" si="0"/>
        <v>6.2348817522184026E-2</v>
      </c>
      <c r="O29" s="373">
        <f t="shared" si="1"/>
        <v>1.3183806681603327E-2</v>
      </c>
    </row>
    <row r="30" spans="1:15" x14ac:dyDescent="0.2">
      <c r="A30">
        <v>2014</v>
      </c>
      <c r="B30" s="80">
        <v>4333.4529960999998</v>
      </c>
      <c r="C30" s="80">
        <v>3086.5998552999999</v>
      </c>
      <c r="D30" s="80">
        <v>2184.0163889999999</v>
      </c>
      <c r="E30" s="80">
        <v>693.67964013999995</v>
      </c>
      <c r="F30" s="80">
        <v>764.96624125999995</v>
      </c>
      <c r="G30" s="231">
        <v>152.64362484899999</v>
      </c>
      <c r="H30" s="80">
        <v>11215.358747</v>
      </c>
      <c r="I30" s="171">
        <v>2014</v>
      </c>
      <c r="J30" s="372">
        <f t="shared" si="0"/>
        <v>0.38638558907080495</v>
      </c>
      <c r="K30" s="372">
        <f t="shared" si="0"/>
        <v>0.2752118701620343</v>
      </c>
      <c r="L30" s="372">
        <f t="shared" si="0"/>
        <v>0.19473442074103989</v>
      </c>
      <c r="M30" s="372">
        <f t="shared" si="0"/>
        <v>6.1850865031450958E-2</v>
      </c>
      <c r="N30" s="372">
        <f t="shared" si="0"/>
        <v>6.820702382477252E-2</v>
      </c>
      <c r="O30" s="373">
        <f t="shared" si="1"/>
        <v>1.3610231138600954E-2</v>
      </c>
    </row>
    <row r="31" spans="1:15" x14ac:dyDescent="0.2">
      <c r="A31">
        <v>2015</v>
      </c>
      <c r="B31" s="80">
        <v>3705.2005227999998</v>
      </c>
      <c r="C31" s="80">
        <v>3653.3756131999999</v>
      </c>
      <c r="D31" s="80">
        <v>2184.0489781000001</v>
      </c>
      <c r="E31" s="80">
        <v>668.46189529000003</v>
      </c>
      <c r="F31" s="80">
        <v>808.65995581000004</v>
      </c>
      <c r="G31" s="231">
        <v>151.76228673999998</v>
      </c>
      <c r="H31" s="80">
        <v>11171.509252</v>
      </c>
      <c r="I31" s="171">
        <v>2015</v>
      </c>
      <c r="J31" s="372">
        <f t="shared" si="0"/>
        <v>0.33166517067840851</v>
      </c>
      <c r="K31" s="372">
        <f t="shared" si="0"/>
        <v>0.32702614577756783</v>
      </c>
      <c r="L31" s="372">
        <f t="shared" si="0"/>
        <v>0.19550169353429098</v>
      </c>
      <c r="M31" s="372">
        <f t="shared" si="0"/>
        <v>5.9836310404552312E-2</v>
      </c>
      <c r="N31" s="372">
        <f t="shared" si="0"/>
        <v>7.2385918282726947E-2</v>
      </c>
      <c r="O31" s="373">
        <f t="shared" si="1"/>
        <v>1.3584761317082601E-2</v>
      </c>
    </row>
    <row r="32" spans="1:15" x14ac:dyDescent="0.2">
      <c r="A32">
        <v>2016</v>
      </c>
      <c r="B32" s="80">
        <v>3385.6520455</v>
      </c>
      <c r="C32" s="80">
        <v>3765.8659097999998</v>
      </c>
      <c r="D32" s="80">
        <v>2201.3495846999999</v>
      </c>
      <c r="E32" s="80">
        <v>713.45907336000005</v>
      </c>
      <c r="F32" s="80">
        <v>933.42329915000005</v>
      </c>
      <c r="G32" s="231">
        <v>138.706161366</v>
      </c>
      <c r="H32" s="80">
        <v>11138.456074</v>
      </c>
      <c r="I32" s="171">
        <v>2016</v>
      </c>
      <c r="J32" s="372">
        <f t="shared" si="0"/>
        <v>0.3039606228194387</v>
      </c>
      <c r="K32" s="372">
        <f t="shared" si="0"/>
        <v>0.33809586218959847</v>
      </c>
      <c r="L32" s="372">
        <f t="shared" si="0"/>
        <v>0.19763507348549966</v>
      </c>
      <c r="M32" s="372">
        <f t="shared" si="0"/>
        <v>6.4053677513295187E-2</v>
      </c>
      <c r="N32" s="372">
        <f t="shared" si="0"/>
        <v>8.3801856644104236E-2</v>
      </c>
      <c r="O32" s="373">
        <f t="shared" si="1"/>
        <v>1.2452907336931157E-2</v>
      </c>
    </row>
    <row r="33" spans="1:15" x14ac:dyDescent="0.2">
      <c r="A33">
        <v>2017</v>
      </c>
      <c r="B33" s="80">
        <v>3309.318632</v>
      </c>
      <c r="C33" s="80">
        <v>3487.2990571999999</v>
      </c>
      <c r="D33" s="80">
        <v>2205.3414658000002</v>
      </c>
      <c r="E33" s="80">
        <v>804.24644063000005</v>
      </c>
      <c r="F33" s="80">
        <v>1060.9443096</v>
      </c>
      <c r="G33" s="231">
        <v>132.31422194499999</v>
      </c>
      <c r="H33" s="80">
        <v>10999.464126999999</v>
      </c>
      <c r="I33" s="171">
        <v>2017</v>
      </c>
      <c r="J33" s="372">
        <f t="shared" si="0"/>
        <v>0.30086180506527871</v>
      </c>
      <c r="K33" s="372">
        <f t="shared" si="0"/>
        <v>0.3170426319805752</v>
      </c>
      <c r="L33" s="372">
        <f t="shared" si="0"/>
        <v>0.20049535507703742</v>
      </c>
      <c r="M33" s="372">
        <f t="shared" si="0"/>
        <v>7.3116874726273665E-2</v>
      </c>
      <c r="N33" s="372">
        <f t="shared" si="0"/>
        <v>9.6454181526510654E-2</v>
      </c>
      <c r="O33" s="373">
        <f t="shared" si="1"/>
        <v>1.2029151640234263E-2</v>
      </c>
    </row>
    <row r="34" spans="1:15" x14ac:dyDescent="0.2">
      <c r="A34">
        <v>2018</v>
      </c>
      <c r="B34" s="80">
        <v>3170.6806012000002</v>
      </c>
      <c r="C34" s="80">
        <v>3964.3883636</v>
      </c>
      <c r="D34" s="80">
        <v>2216.6383999999998</v>
      </c>
      <c r="E34" s="80">
        <v>748.83786633</v>
      </c>
      <c r="F34" s="80">
        <v>1154.7546705</v>
      </c>
      <c r="G34" s="231">
        <v>141.60966041899999</v>
      </c>
      <c r="H34" s="80">
        <v>11396.908928000001</v>
      </c>
      <c r="I34" s="171">
        <v>2018</v>
      </c>
      <c r="J34" s="372">
        <f t="shared" si="0"/>
        <v>0.27820531174117319</v>
      </c>
      <c r="K34" s="372">
        <f t="shared" si="0"/>
        <v>0.3478476829678146</v>
      </c>
      <c r="L34" s="372">
        <f t="shared" si="0"/>
        <v>0.19449470150227735</v>
      </c>
      <c r="M34" s="372">
        <f t="shared" si="0"/>
        <v>6.5705347920281279E-2</v>
      </c>
      <c r="N34" s="372">
        <f t="shared" si="0"/>
        <v>0.10132174239481646</v>
      </c>
      <c r="O34" s="373">
        <f t="shared" si="1"/>
        <v>1.2425269107055199E-2</v>
      </c>
    </row>
    <row r="35" spans="1:15" x14ac:dyDescent="0.2">
      <c r="A35" s="9">
        <v>2019</v>
      </c>
      <c r="B35" s="81">
        <v>3000.5410492999999</v>
      </c>
      <c r="C35" s="81">
        <v>3924.5601151000001</v>
      </c>
      <c r="D35" s="81">
        <v>2185.8582630000001</v>
      </c>
      <c r="E35" s="81">
        <v>734.41371232999995</v>
      </c>
      <c r="F35" s="81">
        <v>1220.9540027</v>
      </c>
      <c r="G35" s="233">
        <v>136.44530249299999</v>
      </c>
      <c r="H35" s="81">
        <v>11202.773205</v>
      </c>
      <c r="I35" s="172">
        <v>2019</v>
      </c>
      <c r="J35" s="374">
        <f t="shared" si="0"/>
        <v>0.26783913182860869</v>
      </c>
      <c r="K35" s="374">
        <f t="shared" si="0"/>
        <v>0.3503204111414483</v>
      </c>
      <c r="L35" s="374">
        <f t="shared" si="0"/>
        <v>0.1951176037397965</v>
      </c>
      <c r="M35" s="374">
        <f t="shared" si="0"/>
        <v>6.5556420619335393E-2</v>
      </c>
      <c r="N35" s="374">
        <f t="shared" si="0"/>
        <v>0.10898676429110127</v>
      </c>
      <c r="O35" s="375">
        <f t="shared" si="1"/>
        <v>1.2179600532491543E-2</v>
      </c>
    </row>
    <row r="36" spans="1:15" x14ac:dyDescent="0.2">
      <c r="A36" s="370" t="s">
        <v>549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8" t="s">
        <v>98</v>
      </c>
      <c r="R6" s="215" t="s">
        <v>397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99</v>
      </c>
      <c r="R7" s="216" t="s">
        <v>398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100</v>
      </c>
      <c r="R8" s="216" t="s">
        <v>399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101</v>
      </c>
      <c r="R9" s="216" t="s">
        <v>400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1" t="s">
        <v>496</v>
      </c>
      <c r="R10" s="216" t="s">
        <v>401</v>
      </c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89</v>
      </c>
      <c r="R11" s="216" t="s">
        <v>402</v>
      </c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229" t="s">
        <v>90</v>
      </c>
      <c r="R12" s="218" t="s">
        <v>403</v>
      </c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4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4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4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4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4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4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4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4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4" x14ac:dyDescent="0.2">
      <c r="C25"/>
      <c r="E25" s="203" t="s">
        <v>92</v>
      </c>
      <c r="F25" s="203"/>
      <c r="G25" s="203"/>
      <c r="H25" s="203"/>
      <c r="J25" s="203"/>
      <c r="K25" s="203" t="s">
        <v>406</v>
      </c>
      <c r="L25" s="203"/>
      <c r="M25" s="203"/>
      <c r="N25" s="203"/>
    </row>
    <row r="26" spans="1:14" x14ac:dyDescent="0.2">
      <c r="A26" s="9"/>
      <c r="B26" s="91" t="s">
        <v>91</v>
      </c>
      <c r="C26" s="234">
        <v>2015</v>
      </c>
      <c r="D26" s="234">
        <v>2016</v>
      </c>
      <c r="E26" s="49">
        <v>2017</v>
      </c>
      <c r="F26" s="49">
        <v>2018</v>
      </c>
      <c r="G26" s="49">
        <v>2019</v>
      </c>
      <c r="H26" s="240"/>
      <c r="I26" s="84">
        <v>2016</v>
      </c>
      <c r="J26" s="84">
        <v>2017</v>
      </c>
      <c r="K26" s="84">
        <v>2018</v>
      </c>
      <c r="L26" s="84">
        <v>2019</v>
      </c>
    </row>
    <row r="27" spans="1:14" x14ac:dyDescent="0.2">
      <c r="B27" s="7" t="s">
        <v>98</v>
      </c>
      <c r="C27" s="20">
        <v>2.3211773120000001</v>
      </c>
      <c r="D27" s="20">
        <v>2.4724417980000002</v>
      </c>
      <c r="E27" s="20">
        <v>2.7700108540000001</v>
      </c>
      <c r="F27" s="20">
        <v>2.5762084509999998</v>
      </c>
      <c r="G27" s="20">
        <v>2.5233120000000002</v>
      </c>
      <c r="I27" s="20">
        <f t="shared" ref="I27:I33" si="0">D27-C27</f>
        <v>0.15126448600000009</v>
      </c>
      <c r="J27" s="20">
        <f t="shared" ref="J27:J33" si="1">E27-D27</f>
        <v>0.29756905599999994</v>
      </c>
      <c r="K27" s="20">
        <f t="shared" ref="K27:K33" si="2">F27-E27</f>
        <v>-0.19380240300000029</v>
      </c>
      <c r="L27" s="20">
        <f t="shared" ref="L27:L33" si="3">G27-F27</f>
        <v>-5.2896450999999622E-2</v>
      </c>
    </row>
    <row r="28" spans="1:14" x14ac:dyDescent="0.2">
      <c r="B28" s="3" t="s">
        <v>99</v>
      </c>
      <c r="C28" s="20">
        <v>2.2345567979999998</v>
      </c>
      <c r="D28" s="20">
        <v>2.1312133119999999</v>
      </c>
      <c r="E28" s="20">
        <v>2.1448965179999999</v>
      </c>
      <c r="F28" s="20">
        <v>2.1894226090000002</v>
      </c>
      <c r="G28" s="20">
        <v>2.1616494999999998</v>
      </c>
      <c r="I28" s="20">
        <f t="shared" si="0"/>
        <v>-0.10334348599999998</v>
      </c>
      <c r="J28" s="20">
        <f t="shared" si="1"/>
        <v>1.3683206000000059E-2</v>
      </c>
      <c r="K28" s="20">
        <f t="shared" si="2"/>
        <v>4.4526091000000267E-2</v>
      </c>
      <c r="L28" s="20">
        <f t="shared" si="3"/>
        <v>-2.7773109000000407E-2</v>
      </c>
    </row>
    <row r="29" spans="1:14" x14ac:dyDescent="0.2">
      <c r="B29" s="3" t="s">
        <v>100</v>
      </c>
      <c r="C29" s="20">
        <v>1.3818086570000001</v>
      </c>
      <c r="D29" s="20">
        <v>1.4707870796</v>
      </c>
      <c r="E29" s="20">
        <v>1.5183183813000001</v>
      </c>
      <c r="F29" s="20">
        <v>1.5750077254999999</v>
      </c>
      <c r="G29" s="20">
        <v>1.5893202</v>
      </c>
      <c r="I29" s="20">
        <f t="shared" si="0"/>
        <v>8.8978422599999885E-2</v>
      </c>
      <c r="J29" s="20">
        <f t="shared" si="1"/>
        <v>4.7531301700000084E-2</v>
      </c>
      <c r="K29" s="20">
        <f t="shared" si="2"/>
        <v>5.6689344199999825E-2</v>
      </c>
      <c r="L29" s="20">
        <f t="shared" si="3"/>
        <v>1.4312474500000061E-2</v>
      </c>
    </row>
    <row r="30" spans="1:14" x14ac:dyDescent="0.2">
      <c r="B30" s="3" t="s">
        <v>101</v>
      </c>
      <c r="C30" s="20">
        <v>1.7757054845</v>
      </c>
      <c r="D30" s="20">
        <v>2.0937279855000002</v>
      </c>
      <c r="E30" s="20">
        <v>2.3452920652000002</v>
      </c>
      <c r="F30" s="20">
        <v>2.5252412084000002</v>
      </c>
      <c r="G30" s="20">
        <v>2.6705895000000002</v>
      </c>
      <c r="I30" s="20">
        <f t="shared" si="0"/>
        <v>0.31802250100000018</v>
      </c>
      <c r="J30" s="20">
        <f t="shared" si="1"/>
        <v>0.25156407970000005</v>
      </c>
      <c r="K30" s="20">
        <f t="shared" si="2"/>
        <v>0.17994914319999999</v>
      </c>
      <c r="L30" s="20">
        <f t="shared" si="3"/>
        <v>0.14534829159999996</v>
      </c>
    </row>
    <row r="31" spans="1:14" x14ac:dyDescent="0.2">
      <c r="B31" s="74" t="s">
        <v>496</v>
      </c>
      <c r="C31" s="20">
        <v>0.51837061200000001</v>
      </c>
      <c r="D31" s="20">
        <v>0.50321864699999996</v>
      </c>
      <c r="E31" s="20">
        <v>0.48248065200000001</v>
      </c>
      <c r="F31" s="20">
        <v>0.48941874000000002</v>
      </c>
      <c r="G31" s="20">
        <v>0.48973090000000002</v>
      </c>
      <c r="I31" s="20">
        <f t="shared" si="0"/>
        <v>-1.5151965000000045E-2</v>
      </c>
      <c r="J31" s="20">
        <f t="shared" si="1"/>
        <v>-2.0737994999999954E-2</v>
      </c>
      <c r="K31" s="20">
        <f t="shared" si="2"/>
        <v>6.9380880000000089E-3</v>
      </c>
      <c r="L31" s="20">
        <f t="shared" si="3"/>
        <v>3.1216000000000577E-4</v>
      </c>
    </row>
    <row r="32" spans="1:14" x14ac:dyDescent="0.2">
      <c r="B32" s="3" t="s">
        <v>89</v>
      </c>
      <c r="C32" s="20">
        <v>0.211835882</v>
      </c>
      <c r="D32" s="20">
        <v>0.20960385000000001</v>
      </c>
      <c r="E32" s="20">
        <v>0.210990806</v>
      </c>
      <c r="F32" s="20">
        <v>0.22045888499999999</v>
      </c>
      <c r="G32" s="20">
        <v>0.22930600000000001</v>
      </c>
      <c r="I32" s="20">
        <f t="shared" si="0"/>
        <v>-2.2320319999999949E-3</v>
      </c>
      <c r="J32" s="20">
        <f t="shared" si="1"/>
        <v>1.3869559999999947E-3</v>
      </c>
      <c r="K32" s="20">
        <f t="shared" si="2"/>
        <v>9.4680789999999904E-3</v>
      </c>
      <c r="L32" s="20">
        <f t="shared" si="3"/>
        <v>8.8471150000000165E-3</v>
      </c>
    </row>
    <row r="33" spans="1:13" x14ac:dyDescent="0.2">
      <c r="A33" s="9"/>
      <c r="B33" s="5" t="s">
        <v>90</v>
      </c>
      <c r="C33" s="68">
        <v>0.42572667400000003</v>
      </c>
      <c r="D33" s="68">
        <v>0.56866517699999997</v>
      </c>
      <c r="E33" s="68">
        <v>0.77427669399999999</v>
      </c>
      <c r="F33" s="68">
        <v>0.96387547399999995</v>
      </c>
      <c r="G33" s="68">
        <v>1.0935923999999999</v>
      </c>
      <c r="H33" s="9"/>
      <c r="I33" s="68">
        <f t="shared" si="0"/>
        <v>0.14293850299999994</v>
      </c>
      <c r="J33" s="68">
        <f t="shared" si="1"/>
        <v>0.20561151700000002</v>
      </c>
      <c r="K33" s="68">
        <f t="shared" si="2"/>
        <v>0.18959877999999997</v>
      </c>
      <c r="L33" s="68">
        <f t="shared" si="3"/>
        <v>0.12971692599999995</v>
      </c>
    </row>
    <row r="34" spans="1:13" x14ac:dyDescent="0.2">
      <c r="C34"/>
      <c r="H34" s="32" t="s">
        <v>457</v>
      </c>
      <c r="I34" s="7">
        <f>+SUM(I27:I33)</f>
        <v>0.58047642960000001</v>
      </c>
      <c r="J34" s="7">
        <f t="shared" ref="J34:L34" si="4">+SUM(J27:J33)</f>
        <v>0.79660812140000015</v>
      </c>
      <c r="K34" s="7">
        <f t="shared" si="4"/>
        <v>0.29336712239999974</v>
      </c>
      <c r="L34" s="7">
        <f t="shared" si="4"/>
        <v>0.21786740709999997</v>
      </c>
    </row>
    <row r="35" spans="1:13" ht="12.75" customHeight="1" x14ac:dyDescent="0.2">
      <c r="A35" s="590" t="s">
        <v>93</v>
      </c>
      <c r="B35" s="590"/>
      <c r="C35" s="590"/>
      <c r="D35" s="590"/>
      <c r="E35" s="590"/>
      <c r="F35" s="590"/>
      <c r="G35" s="590"/>
      <c r="H35" s="590"/>
      <c r="I35" s="590"/>
      <c r="J35" s="590"/>
      <c r="K35" s="590"/>
      <c r="L35" s="590"/>
      <c r="M35" s="590"/>
    </row>
    <row r="36" spans="1:13" x14ac:dyDescent="0.2">
      <c r="A36" s="590"/>
      <c r="B36" s="590"/>
      <c r="C36" s="590"/>
      <c r="D36" s="590"/>
      <c r="E36" s="590"/>
      <c r="F36" s="590"/>
      <c r="G36" s="590"/>
      <c r="H36" s="590"/>
      <c r="I36" s="590"/>
      <c r="J36" s="590"/>
      <c r="K36" s="590"/>
      <c r="L36" s="590"/>
      <c r="M36" s="590"/>
    </row>
    <row r="37" spans="1:13" x14ac:dyDescent="0.2">
      <c r="A37" s="370" t="s">
        <v>549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</row>
    <row r="38" spans="1:13" x14ac:dyDescent="0.2">
      <c r="A38" s="204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</row>
    <row r="39" spans="1:13" x14ac:dyDescent="0.2">
      <c r="A39" s="204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547</v>
      </c>
      <c r="B2"/>
      <c r="C2"/>
      <c r="L2" s="119"/>
    </row>
    <row r="3" spans="1:18" x14ac:dyDescent="0.2">
      <c r="A3" s="22" t="s">
        <v>16</v>
      </c>
      <c r="B3"/>
      <c r="C3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334" t="s">
        <v>34</v>
      </c>
      <c r="R6" s="215" t="s">
        <v>408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336" t="s">
        <v>35</v>
      </c>
      <c r="R7" s="216" t="s">
        <v>409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336" t="s">
        <v>94</v>
      </c>
      <c r="R8" s="216" t="s">
        <v>410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338" t="s">
        <v>232</v>
      </c>
      <c r="R9" s="218" t="s">
        <v>407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41"/>
      <c r="R10" s="232"/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42"/>
      <c r="R11" s="15"/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42"/>
      <c r="R12" s="15"/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4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4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4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4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4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4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4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4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4" x14ac:dyDescent="0.2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</row>
    <row r="26" spans="1:14" ht="14.25" x14ac:dyDescent="0.25">
      <c r="A26" s="30"/>
      <c r="B26" s="29"/>
      <c r="C26" s="591" t="s">
        <v>84</v>
      </c>
      <c r="D26" s="591"/>
      <c r="E26" s="591"/>
      <c r="F26" s="591"/>
      <c r="G26" s="591"/>
      <c r="H26" s="30"/>
      <c r="I26" s="591" t="s">
        <v>4</v>
      </c>
      <c r="J26" s="591"/>
      <c r="K26" s="591"/>
      <c r="L26" s="591"/>
      <c r="M26" s="203"/>
      <c r="N26" s="203"/>
    </row>
    <row r="27" spans="1:14" x14ac:dyDescent="0.2">
      <c r="A27" s="77"/>
      <c r="B27" s="91" t="s">
        <v>91</v>
      </c>
      <c r="C27" s="234">
        <v>2015</v>
      </c>
      <c r="D27" s="234">
        <v>2016</v>
      </c>
      <c r="E27" s="49">
        <v>2017</v>
      </c>
      <c r="F27" s="49">
        <v>2018</v>
      </c>
      <c r="G27" s="49">
        <v>2019</v>
      </c>
      <c r="H27" s="546"/>
      <c r="I27" s="84">
        <v>2016</v>
      </c>
      <c r="J27" s="84">
        <v>2017</v>
      </c>
      <c r="K27" s="84">
        <v>2018</v>
      </c>
      <c r="L27" s="84">
        <v>2019</v>
      </c>
    </row>
    <row r="28" spans="1:14" x14ac:dyDescent="0.2">
      <c r="A28" s="30"/>
      <c r="B28" s="462" t="s">
        <v>34</v>
      </c>
      <c r="C28" s="511">
        <v>1480.3240226</v>
      </c>
      <c r="D28" s="511">
        <v>1354.1614477999999</v>
      </c>
      <c r="E28" s="511">
        <v>1318.3061141999999</v>
      </c>
      <c r="F28" s="511">
        <v>1273.3953097000001</v>
      </c>
      <c r="G28" s="511">
        <v>1208.8301899999999</v>
      </c>
      <c r="H28" s="30"/>
      <c r="I28" s="511">
        <f t="shared" ref="I28:L30" si="0">D28-C28</f>
        <v>-126.16257480000013</v>
      </c>
      <c r="J28" s="511">
        <f t="shared" si="0"/>
        <v>-35.855333599999994</v>
      </c>
      <c r="K28" s="511">
        <f t="shared" si="0"/>
        <v>-44.910804499999813</v>
      </c>
      <c r="L28" s="511">
        <f t="shared" si="0"/>
        <v>-64.565119700000196</v>
      </c>
    </row>
    <row r="29" spans="1:14" x14ac:dyDescent="0.2">
      <c r="A29" s="30"/>
      <c r="B29" s="462" t="s">
        <v>35</v>
      </c>
      <c r="C29" s="511">
        <v>2299.3173662999998</v>
      </c>
      <c r="D29" s="511">
        <v>2327.2192435000002</v>
      </c>
      <c r="E29" s="511">
        <v>2343.4028591000001</v>
      </c>
      <c r="F29" s="511">
        <v>2375.989912</v>
      </c>
      <c r="G29" s="511">
        <v>2384.9186</v>
      </c>
      <c r="H29" s="30"/>
      <c r="I29" s="511">
        <f t="shared" si="0"/>
        <v>27.901877200000399</v>
      </c>
      <c r="J29" s="511">
        <f t="shared" si="0"/>
        <v>16.183615599999939</v>
      </c>
      <c r="K29" s="511">
        <f t="shared" si="0"/>
        <v>32.58705289999989</v>
      </c>
      <c r="L29" s="511">
        <f t="shared" si="0"/>
        <v>8.9286879999999655</v>
      </c>
    </row>
    <row r="30" spans="1:14" x14ac:dyDescent="0.2">
      <c r="A30" s="30"/>
      <c r="B30" s="547" t="s">
        <v>94</v>
      </c>
      <c r="C30" s="511">
        <v>1482.9839654</v>
      </c>
      <c r="D30" s="511">
        <v>1496.3668456</v>
      </c>
      <c r="E30" s="511">
        <v>1473.5967791</v>
      </c>
      <c r="F30" s="511">
        <v>1599.4799295</v>
      </c>
      <c r="G30" s="511">
        <v>1597.1242999999999</v>
      </c>
      <c r="H30" s="30"/>
      <c r="I30" s="511">
        <f t="shared" si="0"/>
        <v>13.382880200000045</v>
      </c>
      <c r="J30" s="511">
        <f t="shared" si="0"/>
        <v>-22.770066499999984</v>
      </c>
      <c r="K30" s="511">
        <f t="shared" si="0"/>
        <v>125.88315039999998</v>
      </c>
      <c r="L30" s="511">
        <f t="shared" si="0"/>
        <v>-2.3556295000000773</v>
      </c>
    </row>
    <row r="31" spans="1:14" x14ac:dyDescent="0.2">
      <c r="A31" s="30"/>
      <c r="B31" s="548" t="s">
        <v>232</v>
      </c>
      <c r="C31" s="549">
        <v>5274.1136502999998</v>
      </c>
      <c r="D31" s="549">
        <v>5189.3973638999996</v>
      </c>
      <c r="E31" s="549">
        <v>5146.9555794999997</v>
      </c>
      <c r="F31" s="549">
        <v>5260.5150285999998</v>
      </c>
      <c r="G31" s="549">
        <v>5202.5230000000001</v>
      </c>
      <c r="H31" s="77"/>
      <c r="I31" s="549">
        <f t="shared" ref="I31" si="1">D31-C31</f>
        <v>-84.716286400000172</v>
      </c>
      <c r="J31" s="549">
        <f t="shared" ref="J31" si="2">E31-D31</f>
        <v>-42.44178439999996</v>
      </c>
      <c r="K31" s="549">
        <f t="shared" ref="K31" si="3">F31-E31</f>
        <v>113.55944910000017</v>
      </c>
      <c r="L31" s="549">
        <f t="shared" ref="L31" si="4">G31-F31</f>
        <v>-57.992028599999685</v>
      </c>
    </row>
    <row r="32" spans="1:14" x14ac:dyDescent="0.2">
      <c r="A32" s="30"/>
      <c r="B32" s="370" t="s">
        <v>549</v>
      </c>
      <c r="C32" s="30"/>
      <c r="D32" s="30"/>
      <c r="E32" s="30"/>
      <c r="F32" s="30"/>
      <c r="G32" s="30"/>
      <c r="H32" s="30"/>
      <c r="I32" s="537">
        <f>+SUM(I28:I30)</f>
        <v>-84.877817399999685</v>
      </c>
      <c r="J32" s="537">
        <f>+SUM(J28:J30)</f>
        <v>-42.44178450000004</v>
      </c>
      <c r="K32" s="537">
        <f>+SUM(K28:K30)</f>
        <v>113.55939880000005</v>
      </c>
      <c r="L32" s="537">
        <f>+SUM(L28:L30)</f>
        <v>-57.992061200000308</v>
      </c>
    </row>
    <row r="33" spans="1:13" x14ac:dyDescent="0.2">
      <c r="A33" s="204"/>
      <c r="B33" s="204"/>
      <c r="C33" s="243"/>
      <c r="D33" s="243"/>
      <c r="E33" s="243"/>
      <c r="F33" s="243"/>
      <c r="G33" s="243"/>
      <c r="H33" s="204"/>
      <c r="I33" s="204"/>
      <c r="J33" s="204"/>
      <c r="K33" s="204"/>
      <c r="L33" s="204"/>
    </row>
    <row r="34" spans="1:13" x14ac:dyDescent="0.2">
      <c r="A34" s="204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</row>
    <row r="35" spans="1:13" x14ac:dyDescent="0.2">
      <c r="A35" s="204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411</v>
      </c>
      <c r="R6" s="227" t="s">
        <v>412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8" t="s">
        <v>411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5.8845375903E-2</v>
      </c>
    </row>
    <row r="46" spans="1:2" x14ac:dyDescent="0.2">
      <c r="A46">
        <v>2018</v>
      </c>
      <c r="B46" s="13">
        <v>6.4018636921000002E-2</v>
      </c>
    </row>
    <row r="47" spans="1:2" x14ac:dyDescent="0.2">
      <c r="A47" s="9">
        <v>2019</v>
      </c>
      <c r="B47" s="13">
        <v>6.2470836793000001E-2</v>
      </c>
    </row>
    <row r="48" spans="1:2" x14ac:dyDescent="0.2">
      <c r="A48" s="370" t="s">
        <v>549</v>
      </c>
    </row>
    <row r="50" spans="1:2" x14ac:dyDescent="0.2">
      <c r="A50" s="5"/>
      <c r="B50" s="244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119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119"/>
      <c r="Q6" s="550" t="s">
        <v>418</v>
      </c>
      <c r="R6" s="318" t="s">
        <v>419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340" t="s">
        <v>415</v>
      </c>
      <c r="R7" s="555" t="s">
        <v>420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67" t="s">
        <v>527</v>
      </c>
      <c r="C25" s="567"/>
      <c r="D25" s="567"/>
      <c r="E25" s="567"/>
      <c r="F25" s="567"/>
    </row>
    <row r="26" spans="1:11" x14ac:dyDescent="0.2">
      <c r="A26" s="18"/>
      <c r="B26" s="89">
        <v>2016</v>
      </c>
      <c r="C26" s="89">
        <v>2017</v>
      </c>
      <c r="D26" s="89">
        <v>2018</v>
      </c>
      <c r="E26" s="89">
        <v>2019</v>
      </c>
      <c r="F26" s="292" t="s">
        <v>591</v>
      </c>
    </row>
    <row r="27" spans="1:11" x14ac:dyDescent="0.2">
      <c r="A27" s="19" t="s">
        <v>102</v>
      </c>
      <c r="B27" s="25">
        <v>42.468016192</v>
      </c>
      <c r="C27" s="25">
        <v>55.708989074000002</v>
      </c>
      <c r="D27" s="25">
        <v>32.349896256000001</v>
      </c>
      <c r="E27" s="25">
        <v>38.25731665</v>
      </c>
      <c r="F27" s="293">
        <v>42.53302</v>
      </c>
      <c r="H27" s="25"/>
    </row>
    <row r="28" spans="1:11" x14ac:dyDescent="0.2">
      <c r="A28" s="19" t="s">
        <v>103</v>
      </c>
      <c r="B28" s="25">
        <v>97.526328188999997</v>
      </c>
      <c r="C28" s="25">
        <v>105.52133338</v>
      </c>
      <c r="D28" s="25">
        <v>173.46702557</v>
      </c>
      <c r="E28" s="25">
        <v>119.44010376999999</v>
      </c>
      <c r="F28" s="293">
        <v>122.3933</v>
      </c>
      <c r="H28" s="25"/>
    </row>
    <row r="29" spans="1:11" x14ac:dyDescent="0.2">
      <c r="A29" s="19" t="s">
        <v>104</v>
      </c>
      <c r="B29" s="25">
        <v>270.71136488000002</v>
      </c>
      <c r="C29" s="25">
        <v>240.80426517999999</v>
      </c>
      <c r="D29" s="25">
        <v>269.08561037999999</v>
      </c>
      <c r="E29" s="25">
        <v>238.20693193</v>
      </c>
      <c r="F29" s="293">
        <v>251.9922</v>
      </c>
      <c r="H29" s="25"/>
    </row>
    <row r="30" spans="1:11" x14ac:dyDescent="0.2">
      <c r="A30" s="19" t="s">
        <v>105</v>
      </c>
      <c r="B30" s="25">
        <v>383.77925395</v>
      </c>
      <c r="C30" s="25">
        <v>362.59879732000002</v>
      </c>
      <c r="D30" s="25">
        <v>376.65051130000001</v>
      </c>
      <c r="E30" s="25">
        <v>346.88805875999998</v>
      </c>
      <c r="F30" s="293">
        <v>356.51350000000002</v>
      </c>
      <c r="H30" s="25"/>
    </row>
    <row r="31" spans="1:11" x14ac:dyDescent="0.2">
      <c r="A31" s="19" t="s">
        <v>106</v>
      </c>
      <c r="B31" s="25">
        <v>361.91261582999999</v>
      </c>
      <c r="C31" s="25">
        <v>291.43966374000001</v>
      </c>
      <c r="D31" s="25">
        <v>351.90519551</v>
      </c>
      <c r="E31" s="25">
        <v>320.74225976999998</v>
      </c>
      <c r="F31" s="293">
        <v>323.39679999999998</v>
      </c>
      <c r="H31" s="25"/>
    </row>
    <row r="32" spans="1:11" x14ac:dyDescent="0.2">
      <c r="A32" s="19" t="s">
        <v>107</v>
      </c>
      <c r="B32" s="25">
        <v>219.17432123</v>
      </c>
      <c r="C32" s="25">
        <v>183.85237749999999</v>
      </c>
      <c r="D32" s="25">
        <v>247.42304207999999</v>
      </c>
      <c r="E32" s="25">
        <v>175.02417664000001</v>
      </c>
      <c r="F32" s="293">
        <v>194.66540000000001</v>
      </c>
      <c r="H32" s="25"/>
    </row>
    <row r="33" spans="1:12" x14ac:dyDescent="0.2">
      <c r="A33" s="18" t="s">
        <v>471</v>
      </c>
      <c r="B33" s="72">
        <f>+SUM(B27:B32)</f>
        <v>1375.571900271</v>
      </c>
      <c r="C33" s="72">
        <f>+SUM(C27:C32)</f>
        <v>1239.925426194</v>
      </c>
      <c r="D33" s="72">
        <f>+SUM(D27:D32)</f>
        <v>1450.8812810959998</v>
      </c>
      <c r="E33" s="72">
        <f>+SUM(E27:E32)</f>
        <v>1238.5588475199997</v>
      </c>
      <c r="F33" s="294">
        <f>+SUM(F27:F32)</f>
        <v>1291.49422</v>
      </c>
    </row>
    <row r="34" spans="1:12" x14ac:dyDescent="0.2">
      <c r="A34" s="370" t="s">
        <v>549</v>
      </c>
    </row>
    <row r="35" spans="1:12" ht="12.75" customHeight="1" x14ac:dyDescent="0.2">
      <c r="A35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273"/>
    </row>
    <row r="36" spans="1:12" x14ac:dyDescent="0.2">
      <c r="A36" s="592"/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273"/>
    </row>
    <row r="37" spans="1:12" x14ac:dyDescent="0.2">
      <c r="A37" s="32" t="s">
        <v>193</v>
      </c>
    </row>
    <row r="38" spans="1:12" x14ac:dyDescent="0.2">
      <c r="A38" s="101" t="s">
        <v>188</v>
      </c>
      <c r="B38" s="593" t="s">
        <v>189</v>
      </c>
      <c r="C38" s="593"/>
      <c r="D38" s="593"/>
      <c r="E38" s="593"/>
      <c r="F38" s="593"/>
      <c r="G38" s="100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100" customWidth="1"/>
    <col min="2" max="2" width="10.28515625" style="100" customWidth="1"/>
    <col min="3" max="3" width="10.85546875" style="100" customWidth="1"/>
    <col min="4" max="6" width="9.140625" style="100"/>
    <col min="7" max="7" width="13.7109375" style="100" customWidth="1"/>
    <col min="8" max="16" width="9.140625" style="100"/>
    <col min="17" max="17" width="18.42578125" style="100" customWidth="1"/>
    <col min="18" max="18" width="14.5703125" style="100" customWidth="1"/>
    <col min="19" max="16384" width="9.140625" style="100"/>
  </cols>
  <sheetData>
    <row r="2" spans="1:18" ht="15.75" x14ac:dyDescent="0.25">
      <c r="A2" s="44" t="s">
        <v>547</v>
      </c>
      <c r="L2" s="119"/>
      <c r="M2" s="122"/>
    </row>
    <row r="3" spans="1:18" x14ac:dyDescent="0.2">
      <c r="A3" s="22" t="s">
        <v>16</v>
      </c>
      <c r="L3" s="122"/>
    </row>
    <row r="4" spans="1:18" ht="15.75" x14ac:dyDescent="0.25">
      <c r="A4" s="410"/>
      <c r="B4" s="186"/>
      <c r="C4" s="186"/>
      <c r="D4" s="186"/>
      <c r="E4" s="186"/>
      <c r="F4" s="186"/>
      <c r="G4" s="186"/>
      <c r="H4" s="186"/>
      <c r="I4" s="186"/>
      <c r="J4" s="186"/>
      <c r="L4" s="122"/>
    </row>
    <row r="5" spans="1:18" ht="15.75" x14ac:dyDescent="0.25">
      <c r="A5" s="410"/>
      <c r="B5" s="186"/>
      <c r="C5" s="186"/>
      <c r="D5" s="186"/>
      <c r="E5" s="186"/>
      <c r="F5" s="186"/>
      <c r="G5" s="186"/>
      <c r="H5" s="186"/>
      <c r="I5" s="186"/>
      <c r="J5" s="186"/>
      <c r="Q5" s="182" t="s">
        <v>369</v>
      </c>
      <c r="R5" s="183"/>
    </row>
    <row r="6" spans="1:18" ht="15.75" x14ac:dyDescent="0.25">
      <c r="A6" s="410"/>
      <c r="B6" s="186"/>
      <c r="C6" s="186"/>
      <c r="D6" s="186"/>
      <c r="E6" s="186"/>
      <c r="F6" s="186"/>
      <c r="G6" s="186"/>
      <c r="H6" s="186"/>
      <c r="I6" s="186"/>
      <c r="J6" s="186"/>
      <c r="Q6" s="551" t="s">
        <v>414</v>
      </c>
      <c r="R6" s="269" t="s">
        <v>416</v>
      </c>
    </row>
    <row r="7" spans="1:18" ht="15.75" x14ac:dyDescent="0.25">
      <c r="A7" s="410"/>
      <c r="B7" s="186"/>
      <c r="C7" s="186"/>
      <c r="D7" s="186"/>
      <c r="E7" s="186"/>
      <c r="F7" s="186"/>
      <c r="G7" s="186"/>
      <c r="H7" s="186"/>
      <c r="I7" s="186"/>
      <c r="J7" s="186"/>
      <c r="Q7" s="271" t="s">
        <v>415</v>
      </c>
      <c r="R7" s="270" t="s">
        <v>417</v>
      </c>
    </row>
    <row r="8" spans="1:18" ht="15.75" x14ac:dyDescent="0.25">
      <c r="A8" s="410"/>
      <c r="B8" s="186"/>
      <c r="C8" s="186"/>
      <c r="D8" s="186"/>
      <c r="E8" s="186"/>
      <c r="F8" s="186"/>
      <c r="G8" s="186"/>
      <c r="H8" s="186"/>
      <c r="I8" s="186"/>
      <c r="J8" s="186"/>
    </row>
    <row r="9" spans="1:18" ht="15.75" x14ac:dyDescent="0.25">
      <c r="A9" s="410"/>
      <c r="B9" s="186"/>
      <c r="C9" s="186"/>
      <c r="D9" s="186"/>
      <c r="E9" s="186"/>
      <c r="F9" s="186"/>
      <c r="G9" s="186"/>
      <c r="H9" s="186"/>
      <c r="I9" s="186"/>
      <c r="J9" s="186"/>
    </row>
    <row r="10" spans="1:18" ht="15.75" x14ac:dyDescent="0.25">
      <c r="A10" s="410"/>
      <c r="B10" s="186"/>
      <c r="C10" s="186"/>
      <c r="D10" s="186"/>
      <c r="E10" s="186"/>
      <c r="F10" s="186"/>
      <c r="G10" s="186"/>
      <c r="H10" s="186"/>
      <c r="I10" s="186"/>
      <c r="J10" s="186"/>
    </row>
    <row r="11" spans="1:18" ht="15.75" x14ac:dyDescent="0.25">
      <c r="A11" s="410"/>
      <c r="B11" s="186"/>
      <c r="C11" s="186"/>
      <c r="D11" s="186"/>
      <c r="E11" s="186"/>
      <c r="F11" s="186"/>
      <c r="G11" s="186"/>
      <c r="H11" s="186"/>
      <c r="I11" s="186"/>
      <c r="J11" s="186"/>
    </row>
    <row r="12" spans="1:18" ht="15.75" x14ac:dyDescent="0.25">
      <c r="A12" s="410"/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8" ht="15.75" x14ac:dyDescent="0.25">
      <c r="A13" s="410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8" ht="15.75" x14ac:dyDescent="0.25">
      <c r="A14" s="410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8" ht="15.75" x14ac:dyDescent="0.25">
      <c r="A15" s="410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8" ht="15.75" x14ac:dyDescent="0.25">
      <c r="A16" s="410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24" ht="15.75" x14ac:dyDescent="0.25">
      <c r="A17" s="410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24" ht="15.75" x14ac:dyDescent="0.25">
      <c r="A18" s="410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24" ht="15.75" x14ac:dyDescent="0.25">
      <c r="A19" s="410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24" ht="15.75" x14ac:dyDescent="0.25">
      <c r="A20" s="410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24" ht="15.75" x14ac:dyDescent="0.25">
      <c r="A21" s="410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24" ht="15.75" x14ac:dyDescent="0.25">
      <c r="A22" s="44"/>
    </row>
    <row r="23" spans="1:24" ht="15" x14ac:dyDescent="0.2">
      <c r="A23" s="252"/>
      <c r="B23" s="594" t="s">
        <v>528</v>
      </c>
      <c r="C23" s="595"/>
      <c r="D23" s="595"/>
      <c r="E23" s="595"/>
      <c r="F23" s="253"/>
      <c r="G23" s="252"/>
    </row>
    <row r="24" spans="1:24" x14ac:dyDescent="0.2">
      <c r="A24" s="254"/>
      <c r="B24" s="290" t="s">
        <v>592</v>
      </c>
      <c r="C24" s="290" t="s">
        <v>593</v>
      </c>
      <c r="D24" s="290" t="s">
        <v>594</v>
      </c>
      <c r="E24" s="290" t="s">
        <v>595</v>
      </c>
      <c r="F24" s="291" t="s">
        <v>596</v>
      </c>
      <c r="X24" s="121"/>
    </row>
    <row r="25" spans="1:24" x14ac:dyDescent="0.2">
      <c r="A25" s="252" t="s">
        <v>108</v>
      </c>
      <c r="B25" s="272">
        <v>227.1966984</v>
      </c>
      <c r="C25" s="272">
        <v>197.62480915</v>
      </c>
      <c r="D25" s="272">
        <v>193.09775334</v>
      </c>
      <c r="E25" s="272">
        <v>252.89128805000001</v>
      </c>
      <c r="F25" s="556">
        <v>262.98842393000001</v>
      </c>
    </row>
    <row r="26" spans="1:24" x14ac:dyDescent="0.2">
      <c r="A26" s="252" t="s">
        <v>109</v>
      </c>
      <c r="B26" s="25">
        <v>445.21403178000003</v>
      </c>
      <c r="C26" s="25">
        <v>418.19930540000001</v>
      </c>
      <c r="D26" s="25">
        <v>490.62446670999998</v>
      </c>
      <c r="E26" s="25">
        <v>500.47229338</v>
      </c>
      <c r="F26" s="557">
        <v>535.10604750000005</v>
      </c>
    </row>
    <row r="27" spans="1:24" x14ac:dyDescent="0.2">
      <c r="A27" s="252" t="s">
        <v>110</v>
      </c>
      <c r="B27" s="25">
        <v>581.27966819000005</v>
      </c>
      <c r="C27" s="25">
        <v>783.00140596000006</v>
      </c>
      <c r="D27" s="25">
        <v>797.69514354</v>
      </c>
      <c r="E27" s="25">
        <v>784.24838295999996</v>
      </c>
      <c r="F27" s="557">
        <v>826.05473502999996</v>
      </c>
    </row>
    <row r="28" spans="1:24" x14ac:dyDescent="0.2">
      <c r="A28" s="252" t="s">
        <v>111</v>
      </c>
      <c r="B28" s="25">
        <v>870.76341014000002</v>
      </c>
      <c r="C28" s="25">
        <v>767.34013915000003</v>
      </c>
      <c r="D28" s="25">
        <v>896.78196572000002</v>
      </c>
      <c r="E28" s="25">
        <v>859.59230300000002</v>
      </c>
      <c r="F28" s="557">
        <v>951.11093355000003</v>
      </c>
    </row>
    <row r="29" spans="1:24" x14ac:dyDescent="0.2">
      <c r="A29" s="252" t="s">
        <v>112</v>
      </c>
      <c r="B29" s="25">
        <v>627.98764318999997</v>
      </c>
      <c r="C29" s="25">
        <v>547.79698300999996</v>
      </c>
      <c r="D29" s="25">
        <v>624.91996642000004</v>
      </c>
      <c r="E29" s="25">
        <v>692.93004315999997</v>
      </c>
      <c r="F29" s="557">
        <v>694.42468427999995</v>
      </c>
    </row>
    <row r="30" spans="1:24" x14ac:dyDescent="0.2">
      <c r="A30" s="252" t="s">
        <v>113</v>
      </c>
      <c r="B30" s="25">
        <v>449.81198540000003</v>
      </c>
      <c r="C30" s="25">
        <v>543.23222222000004</v>
      </c>
      <c r="D30" s="25">
        <v>609.46451359000002</v>
      </c>
      <c r="E30" s="25">
        <v>562.91302248</v>
      </c>
      <c r="F30" s="557">
        <v>577.55354790000001</v>
      </c>
    </row>
    <row r="31" spans="1:24" x14ac:dyDescent="0.2">
      <c r="A31" s="254" t="s">
        <v>413</v>
      </c>
      <c r="B31" s="288">
        <f t="shared" ref="B31:F31" si="0">+SUM(B25:B30)</f>
        <v>3202.2534370999997</v>
      </c>
      <c r="C31" s="288">
        <f t="shared" si="0"/>
        <v>3257.1948648900002</v>
      </c>
      <c r="D31" s="288">
        <f t="shared" si="0"/>
        <v>3612.5838093200005</v>
      </c>
      <c r="E31" s="288">
        <f t="shared" si="0"/>
        <v>3653.0473330300001</v>
      </c>
      <c r="F31" s="289">
        <f t="shared" si="0"/>
        <v>3847.2383721900001</v>
      </c>
    </row>
    <row r="32" spans="1:24" x14ac:dyDescent="0.2">
      <c r="A32" s="370" t="s">
        <v>549</v>
      </c>
    </row>
    <row r="33" spans="1:24" ht="23.25" customHeight="1" x14ac:dyDescent="0.2">
      <c r="A33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X33" s="255"/>
    </row>
    <row r="34" spans="1:24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</row>
    <row r="35" spans="1:24" x14ac:dyDescent="0.2">
      <c r="A35" s="30"/>
      <c r="G35" s="252"/>
      <c r="H35" s="252"/>
    </row>
    <row r="36" spans="1:24" x14ac:dyDescent="0.2">
      <c r="A36" s="101" t="s">
        <v>188</v>
      </c>
      <c r="B36" s="593" t="s">
        <v>189</v>
      </c>
      <c r="C36" s="593"/>
      <c r="D36" s="593"/>
      <c r="E36" s="593"/>
      <c r="F36" s="593"/>
      <c r="G36" s="100" t="s">
        <v>190</v>
      </c>
      <c r="H36"/>
    </row>
    <row r="37" spans="1:24" x14ac:dyDescent="0.2">
      <c r="A37" s="258"/>
      <c r="B37" s="258"/>
      <c r="C37" s="259"/>
      <c r="D37" s="258"/>
      <c r="E37" s="258"/>
      <c r="F37" s="258"/>
      <c r="G37" s="252"/>
      <c r="H37" s="252"/>
      <c r="I37" s="258"/>
      <c r="J37" s="258"/>
      <c r="K37" s="259"/>
      <c r="L37" s="258"/>
      <c r="M37" s="258"/>
      <c r="N37" s="258"/>
      <c r="O37" s="258"/>
    </row>
    <row r="38" spans="1:24" x14ac:dyDescent="0.2">
      <c r="A38" s="230"/>
      <c r="B38" s="230"/>
      <c r="C38" s="230"/>
      <c r="D38" s="260"/>
      <c r="E38" s="258"/>
      <c r="F38" s="258"/>
      <c r="G38" s="252"/>
      <c r="H38" s="252"/>
      <c r="I38" s="202"/>
      <c r="J38" s="202"/>
      <c r="K38" s="202"/>
      <c r="L38" s="260"/>
      <c r="M38" s="258"/>
      <c r="N38" s="258"/>
      <c r="O38" s="258"/>
    </row>
    <row r="39" spans="1:24" ht="15" x14ac:dyDescent="0.25">
      <c r="A39" s="252"/>
      <c r="B39" s="252"/>
      <c r="C39" s="252"/>
      <c r="D39" s="252"/>
      <c r="E39" s="252"/>
      <c r="F39" s="252"/>
      <c r="G39" s="252"/>
      <c r="H39" s="252"/>
      <c r="I39" s="261"/>
      <c r="J39" s="262"/>
      <c r="K39" s="263"/>
      <c r="L39" s="263"/>
      <c r="M39" s="258"/>
      <c r="N39" s="258"/>
      <c r="O39" s="258"/>
    </row>
    <row r="40" spans="1:24" ht="15" x14ac:dyDescent="0.25">
      <c r="A40" s="252"/>
      <c r="B40" s="252"/>
      <c r="C40" s="252"/>
      <c r="D40" s="252"/>
      <c r="E40" s="252"/>
      <c r="F40" s="252"/>
      <c r="G40" s="252"/>
      <c r="H40" s="252"/>
      <c r="I40" s="261"/>
      <c r="J40" s="258"/>
      <c r="K40" s="263"/>
      <c r="L40" s="263"/>
      <c r="M40" s="258"/>
      <c r="N40" s="258"/>
      <c r="O40" s="258"/>
    </row>
    <row r="41" spans="1:24" ht="15" x14ac:dyDescent="0.25">
      <c r="A41" s="264"/>
      <c r="B41" s="252"/>
      <c r="C41" s="252"/>
      <c r="D41" s="252"/>
      <c r="E41" s="252"/>
      <c r="F41" s="252"/>
      <c r="G41" s="252"/>
      <c r="H41" s="252"/>
      <c r="I41" s="261"/>
      <c r="J41" s="258"/>
      <c r="K41" s="263"/>
      <c r="L41" s="263"/>
      <c r="M41" s="258"/>
      <c r="N41" s="258"/>
      <c r="O41" s="258"/>
    </row>
    <row r="42" spans="1:24" ht="15" x14ac:dyDescent="0.25">
      <c r="A42" s="274"/>
      <c r="B42" s="274"/>
      <c r="C42" s="274"/>
      <c r="D42" s="274"/>
      <c r="E42" s="274"/>
      <c r="F42" s="252"/>
      <c r="G42" s="252"/>
      <c r="H42" s="252"/>
      <c r="I42" s="261"/>
      <c r="J42" s="258"/>
      <c r="K42" s="263"/>
      <c r="L42" s="263"/>
      <c r="M42" s="258"/>
      <c r="N42" s="258"/>
      <c r="O42" s="258"/>
    </row>
    <row r="43" spans="1:24" ht="15" x14ac:dyDescent="0.25">
      <c r="A43" s="264"/>
      <c r="B43" s="274"/>
      <c r="C43" s="274"/>
      <c r="D43" s="274"/>
      <c r="E43" s="274"/>
      <c r="F43" s="274"/>
      <c r="G43" s="252"/>
      <c r="H43" s="252"/>
      <c r="I43" s="261"/>
      <c r="J43" s="258"/>
      <c r="K43" s="263"/>
      <c r="L43" s="263"/>
      <c r="M43" s="258"/>
      <c r="N43" s="258"/>
      <c r="O43" s="258"/>
    </row>
    <row r="44" spans="1:24" ht="15" x14ac:dyDescent="0.25">
      <c r="A44" s="275"/>
      <c r="B44" s="252"/>
      <c r="C44" s="252"/>
      <c r="D44" s="252"/>
      <c r="E44" s="252"/>
      <c r="F44" s="252"/>
      <c r="G44" s="252"/>
      <c r="H44" s="252"/>
      <c r="I44" s="261"/>
      <c r="J44" s="258"/>
      <c r="K44" s="263"/>
      <c r="L44" s="263"/>
      <c r="M44" s="258"/>
      <c r="N44" s="258"/>
      <c r="O44" s="258"/>
    </row>
    <row r="45" spans="1:24" ht="15" x14ac:dyDescent="0.25">
      <c r="A45" s="276"/>
      <c r="B45" s="252"/>
      <c r="D45" s="252"/>
      <c r="E45" s="252"/>
      <c r="F45" s="252"/>
      <c r="G45" s="252"/>
      <c r="H45" s="252"/>
      <c r="I45" s="261"/>
      <c r="J45" s="258"/>
      <c r="K45" s="263"/>
      <c r="L45" s="263"/>
      <c r="M45" s="258"/>
      <c r="N45" s="258"/>
      <c r="O45" s="258"/>
    </row>
    <row r="46" spans="1:24" ht="15" x14ac:dyDescent="0.25">
      <c r="A46" s="252"/>
      <c r="B46" s="277"/>
      <c r="D46" s="252"/>
      <c r="E46" s="252"/>
      <c r="F46" s="252"/>
      <c r="G46" s="252"/>
      <c r="H46" s="252"/>
      <c r="I46" s="261"/>
      <c r="J46" s="258"/>
      <c r="K46" s="263"/>
      <c r="L46" s="263"/>
      <c r="M46" s="258"/>
      <c r="N46" s="258"/>
      <c r="O46" s="258"/>
    </row>
    <row r="47" spans="1:24" ht="15" x14ac:dyDescent="0.25">
      <c r="A47" s="256"/>
      <c r="B47" s="257"/>
      <c r="C47" s="257"/>
      <c r="D47" s="257"/>
      <c r="F47" s="252"/>
      <c r="G47" s="260"/>
      <c r="H47" s="278"/>
      <c r="J47" s="265"/>
      <c r="K47" s="265"/>
    </row>
    <row r="48" spans="1:24" ht="15" x14ac:dyDescent="0.25">
      <c r="G48" s="266"/>
      <c r="H48" s="278"/>
      <c r="J48" s="265"/>
      <c r="K48" s="265"/>
    </row>
    <row r="49" spans="1:11" ht="15" x14ac:dyDescent="0.25">
      <c r="G49" s="281"/>
      <c r="H49" s="278"/>
      <c r="J49" s="265"/>
      <c r="K49" s="265"/>
    </row>
    <row r="50" spans="1:11" ht="15" x14ac:dyDescent="0.25">
      <c r="A50" s="258"/>
      <c r="B50" s="258"/>
      <c r="C50" s="259"/>
      <c r="D50" s="258"/>
      <c r="E50" s="258"/>
      <c r="F50" s="258"/>
      <c r="G50" s="283"/>
      <c r="H50" s="278"/>
      <c r="J50" s="265"/>
      <c r="K50" s="265"/>
    </row>
    <row r="51" spans="1:11" ht="15" x14ac:dyDescent="0.25">
      <c r="A51" s="230"/>
      <c r="B51" s="230"/>
      <c r="C51" s="230"/>
      <c r="D51" s="260"/>
      <c r="E51" s="258"/>
      <c r="F51" s="258"/>
      <c r="G51" s="283"/>
      <c r="H51" s="278"/>
      <c r="J51" s="265"/>
      <c r="K51" s="265"/>
    </row>
    <row r="52" spans="1:11" ht="15" x14ac:dyDescent="0.25">
      <c r="A52" s="252"/>
      <c r="B52" s="252"/>
      <c r="C52" s="252"/>
      <c r="D52" s="252"/>
      <c r="E52" s="252"/>
      <c r="F52" s="252"/>
      <c r="G52" s="283"/>
      <c r="H52" s="278"/>
      <c r="J52" s="265"/>
      <c r="K52" s="265"/>
    </row>
    <row r="53" spans="1:11" ht="15" x14ac:dyDescent="0.25">
      <c r="A53" s="252"/>
      <c r="B53" s="252"/>
      <c r="C53" s="252"/>
      <c r="D53" s="252"/>
      <c r="E53" s="252"/>
      <c r="F53" s="252"/>
      <c r="G53" s="283"/>
      <c r="H53" s="278"/>
      <c r="J53" s="265"/>
      <c r="K53" s="265"/>
    </row>
    <row r="54" spans="1:11" ht="15" x14ac:dyDescent="0.25">
      <c r="A54" s="264"/>
      <c r="B54" s="252"/>
      <c r="C54" s="252"/>
      <c r="D54" s="252"/>
      <c r="E54" s="252"/>
      <c r="F54" s="252"/>
      <c r="G54" s="283"/>
      <c r="H54" s="278"/>
      <c r="J54" s="265"/>
      <c r="K54" s="265"/>
    </row>
    <row r="55" spans="1:11" ht="15" x14ac:dyDescent="0.25">
      <c r="A55" s="274"/>
      <c r="B55" s="274"/>
      <c r="C55" s="274"/>
      <c r="D55" s="274"/>
      <c r="E55" s="274"/>
      <c r="F55" s="252"/>
      <c r="G55" s="284"/>
      <c r="H55" s="278"/>
      <c r="J55" s="265"/>
      <c r="K55" s="265"/>
    </row>
    <row r="56" spans="1:11" x14ac:dyDescent="0.2">
      <c r="A56" s="264"/>
      <c r="B56" s="274"/>
      <c r="C56" s="274"/>
      <c r="D56" s="274"/>
      <c r="E56" s="274"/>
      <c r="F56" s="274"/>
      <c r="G56" s="284"/>
      <c r="H56" s="252"/>
    </row>
    <row r="57" spans="1:11" x14ac:dyDescent="0.2">
      <c r="A57" s="275"/>
      <c r="B57" s="252"/>
      <c r="C57" s="252"/>
      <c r="D57" s="252"/>
      <c r="E57" s="252"/>
      <c r="F57" s="252"/>
      <c r="G57" s="284"/>
      <c r="H57" s="252"/>
    </row>
    <row r="58" spans="1:11" x14ac:dyDescent="0.2">
      <c r="A58" s="267"/>
      <c r="B58" s="279"/>
      <c r="C58" s="282"/>
      <c r="D58" s="279"/>
      <c r="E58" s="280"/>
      <c r="F58" s="280"/>
      <c r="G58" s="284"/>
      <c r="H58" s="252"/>
    </row>
    <row r="59" spans="1:11" x14ac:dyDescent="0.2">
      <c r="A59" s="267"/>
      <c r="B59" s="279"/>
      <c r="C59" s="282"/>
      <c r="D59" s="279"/>
      <c r="E59" s="280"/>
      <c r="F59" s="280"/>
      <c r="G59" s="284"/>
      <c r="H59" s="252"/>
    </row>
    <row r="60" spans="1:11" x14ac:dyDescent="0.2">
      <c r="A60" s="267"/>
      <c r="B60" s="279"/>
      <c r="C60" s="282"/>
      <c r="D60" s="279"/>
      <c r="E60" s="280"/>
      <c r="F60" s="280"/>
      <c r="G60" s="284"/>
      <c r="H60" s="252"/>
    </row>
    <row r="61" spans="1:11" x14ac:dyDescent="0.2">
      <c r="A61" s="267"/>
      <c r="B61" s="279"/>
      <c r="C61" s="282"/>
      <c r="D61" s="279"/>
      <c r="E61" s="280"/>
      <c r="F61" s="280"/>
      <c r="G61" s="284"/>
      <c r="H61" s="252"/>
    </row>
    <row r="62" spans="1:11" x14ac:dyDescent="0.2">
      <c r="A62" s="267"/>
      <c r="B62" s="279"/>
      <c r="C62" s="282"/>
      <c r="D62" s="279"/>
      <c r="E62" s="280"/>
      <c r="F62" s="280"/>
      <c r="G62" s="284"/>
      <c r="H62" s="252"/>
    </row>
    <row r="63" spans="1:11" x14ac:dyDescent="0.2">
      <c r="A63" s="267"/>
      <c r="B63" s="279"/>
      <c r="C63" s="282"/>
      <c r="D63" s="279"/>
      <c r="E63" s="280"/>
      <c r="F63" s="280"/>
      <c r="G63" s="284"/>
      <c r="H63" s="252"/>
    </row>
    <row r="64" spans="1:11" x14ac:dyDescent="0.2">
      <c r="A64" s="267"/>
      <c r="B64" s="279"/>
      <c r="C64" s="285"/>
      <c r="D64" s="279"/>
      <c r="E64" s="252"/>
      <c r="F64" s="252"/>
      <c r="G64" s="252"/>
      <c r="H64" s="252"/>
    </row>
    <row r="65" spans="1:8" x14ac:dyDescent="0.2">
      <c r="A65" s="267"/>
      <c r="B65" s="279"/>
      <c r="C65" s="285"/>
      <c r="D65" s="279"/>
      <c r="E65" s="252"/>
      <c r="F65" s="252"/>
      <c r="G65" s="252"/>
      <c r="H65" s="252"/>
    </row>
    <row r="66" spans="1:8" x14ac:dyDescent="0.2">
      <c r="A66" s="267"/>
      <c r="B66" s="279"/>
      <c r="C66" s="285"/>
      <c r="D66" s="279"/>
      <c r="E66" s="252"/>
      <c r="F66" s="252"/>
      <c r="G66" s="252"/>
      <c r="H66" s="252"/>
    </row>
    <row r="67" spans="1:8" x14ac:dyDescent="0.2">
      <c r="A67" s="267"/>
      <c r="B67" s="279"/>
      <c r="C67" s="285"/>
      <c r="D67" s="279"/>
      <c r="E67" s="252"/>
      <c r="F67" s="252"/>
      <c r="G67" s="252"/>
      <c r="H67" s="252"/>
    </row>
    <row r="68" spans="1:8" x14ac:dyDescent="0.2">
      <c r="A68" s="267"/>
      <c r="B68" s="279"/>
      <c r="C68" s="285"/>
      <c r="D68" s="279"/>
      <c r="E68" s="252"/>
      <c r="F68" s="252"/>
      <c r="G68" s="252"/>
      <c r="H68" s="252"/>
    </row>
    <row r="69" spans="1:8" x14ac:dyDescent="0.2">
      <c r="A69" s="267"/>
      <c r="B69" s="279"/>
      <c r="C69" s="285"/>
      <c r="D69" s="279"/>
      <c r="E69" s="252"/>
      <c r="F69" s="252"/>
      <c r="G69" s="252"/>
      <c r="H69" s="252"/>
    </row>
    <row r="70" spans="1:8" x14ac:dyDescent="0.2">
      <c r="A70" s="267"/>
      <c r="B70" s="279"/>
      <c r="C70" s="285"/>
      <c r="D70" s="279"/>
      <c r="E70" s="252"/>
      <c r="F70" s="252"/>
      <c r="G70" s="252"/>
      <c r="H70" s="252"/>
    </row>
    <row r="71" spans="1:8" x14ac:dyDescent="0.2">
      <c r="A71" s="267"/>
      <c r="B71" s="279"/>
      <c r="C71" s="285"/>
      <c r="D71" s="279"/>
      <c r="E71" s="252"/>
      <c r="F71" s="252"/>
      <c r="G71" s="252"/>
      <c r="H71" s="252"/>
    </row>
    <row r="72" spans="1:8" x14ac:dyDescent="0.2">
      <c r="A72" s="267"/>
      <c r="B72" s="279"/>
      <c r="C72" s="285"/>
      <c r="D72" s="279"/>
      <c r="E72" s="252"/>
      <c r="F72" s="252"/>
      <c r="G72" s="252"/>
      <c r="H72" s="252"/>
    </row>
    <row r="73" spans="1:8" x14ac:dyDescent="0.2">
      <c r="A73" s="267"/>
      <c r="B73" s="279"/>
      <c r="C73" s="285"/>
      <c r="D73" s="279"/>
      <c r="E73" s="252"/>
      <c r="F73" s="252"/>
      <c r="G73" s="252"/>
      <c r="H73" s="252"/>
    </row>
    <row r="74" spans="1:8" x14ac:dyDescent="0.2">
      <c r="A74" s="267"/>
      <c r="B74" s="279"/>
      <c r="C74" s="285"/>
      <c r="D74" s="279"/>
      <c r="E74" s="252"/>
      <c r="F74" s="252"/>
      <c r="G74" s="252"/>
      <c r="H74" s="252"/>
    </row>
    <row r="75" spans="1:8" x14ac:dyDescent="0.2">
      <c r="A75" s="267"/>
      <c r="B75" s="279"/>
      <c r="C75" s="285"/>
      <c r="D75" s="279"/>
      <c r="E75" s="252"/>
      <c r="F75" s="252"/>
      <c r="G75" s="252"/>
      <c r="H75" s="252"/>
    </row>
    <row r="76" spans="1:8" x14ac:dyDescent="0.2">
      <c r="A76" s="267"/>
      <c r="B76" s="279"/>
      <c r="C76" s="285"/>
      <c r="D76" s="279"/>
      <c r="E76" s="252"/>
      <c r="F76" s="252"/>
      <c r="G76" s="252"/>
      <c r="H76" s="252"/>
    </row>
    <row r="77" spans="1:8" x14ac:dyDescent="0.2">
      <c r="A77" s="267"/>
      <c r="B77" s="279"/>
      <c r="C77" s="285"/>
      <c r="D77" s="279"/>
      <c r="E77" s="252"/>
      <c r="F77" s="252"/>
      <c r="G77" s="252"/>
      <c r="H77" s="252"/>
    </row>
    <row r="78" spans="1:8" x14ac:dyDescent="0.2">
      <c r="A78" s="267"/>
      <c r="B78" s="279"/>
      <c r="C78" s="285"/>
      <c r="D78" s="279"/>
      <c r="E78" s="252"/>
      <c r="F78" s="252"/>
      <c r="G78" s="252"/>
      <c r="H78" s="252"/>
    </row>
    <row r="79" spans="1:8" x14ac:dyDescent="0.2">
      <c r="A79" s="267"/>
      <c r="B79" s="279"/>
      <c r="C79" s="285"/>
      <c r="D79" s="279"/>
      <c r="E79" s="252"/>
      <c r="F79" s="252"/>
      <c r="G79" s="252"/>
      <c r="H79" s="252"/>
    </row>
    <row r="80" spans="1:8" x14ac:dyDescent="0.2">
      <c r="A80" s="267"/>
      <c r="B80" s="279"/>
      <c r="C80" s="285"/>
      <c r="D80" s="279"/>
      <c r="E80" s="252"/>
      <c r="F80" s="252"/>
      <c r="G80" s="252"/>
      <c r="H80" s="252"/>
    </row>
    <row r="81" spans="1:8" x14ac:dyDescent="0.2">
      <c r="A81" s="267"/>
      <c r="B81" s="279"/>
      <c r="C81" s="285"/>
      <c r="D81" s="279"/>
      <c r="E81" s="252"/>
      <c r="F81" s="252"/>
      <c r="G81" s="252"/>
      <c r="H81" s="252"/>
    </row>
    <row r="82" spans="1:8" x14ac:dyDescent="0.2">
      <c r="A82" s="267"/>
      <c r="B82" s="279"/>
      <c r="C82" s="285"/>
      <c r="D82" s="279"/>
      <c r="E82" s="252"/>
      <c r="F82" s="252"/>
      <c r="G82" s="252"/>
      <c r="H82" s="252"/>
    </row>
    <row r="83" spans="1:8" x14ac:dyDescent="0.2">
      <c r="A83" s="267"/>
      <c r="B83" s="279"/>
      <c r="C83" s="285"/>
      <c r="D83" s="279"/>
      <c r="E83" s="252"/>
      <c r="F83" s="252"/>
      <c r="G83" s="252"/>
      <c r="H83" s="252"/>
    </row>
    <row r="84" spans="1:8" x14ac:dyDescent="0.2">
      <c r="A84" s="267"/>
      <c r="B84" s="279"/>
      <c r="C84" s="285"/>
      <c r="D84" s="279"/>
      <c r="E84" s="252"/>
      <c r="F84" s="252"/>
      <c r="G84" s="252"/>
      <c r="H84" s="252"/>
    </row>
    <row r="85" spans="1:8" x14ac:dyDescent="0.2">
      <c r="A85" s="267"/>
      <c r="B85" s="279"/>
      <c r="C85" s="285"/>
      <c r="D85" s="279"/>
      <c r="E85" s="252"/>
      <c r="F85" s="252"/>
      <c r="G85" s="252"/>
      <c r="H85" s="252"/>
    </row>
    <row r="86" spans="1:8" x14ac:dyDescent="0.2">
      <c r="A86" s="267"/>
      <c r="B86" s="279"/>
      <c r="C86" s="285"/>
      <c r="D86" s="279"/>
      <c r="E86" s="252"/>
      <c r="F86" s="252"/>
      <c r="G86" s="252"/>
      <c r="H86" s="252"/>
    </row>
    <row r="87" spans="1:8" x14ac:dyDescent="0.2">
      <c r="A87" s="267"/>
      <c r="B87" s="279"/>
      <c r="C87" s="285"/>
      <c r="D87" s="279"/>
      <c r="E87" s="252"/>
      <c r="F87" s="252"/>
      <c r="G87" s="252"/>
      <c r="H87" s="252"/>
    </row>
    <row r="88" spans="1:8" x14ac:dyDescent="0.2">
      <c r="A88" s="267"/>
      <c r="B88" s="279"/>
      <c r="C88" s="285"/>
      <c r="D88" s="279"/>
      <c r="E88" s="252"/>
      <c r="F88" s="252"/>
      <c r="G88" s="252"/>
      <c r="H88" s="252"/>
    </row>
    <row r="89" spans="1:8" x14ac:dyDescent="0.2">
      <c r="A89" s="267"/>
      <c r="B89" s="279"/>
      <c r="C89" s="286"/>
      <c r="D89" s="279"/>
      <c r="E89" s="252"/>
      <c r="F89" s="252"/>
      <c r="G89" s="252"/>
      <c r="H89" s="252"/>
    </row>
    <row r="90" spans="1:8" x14ac:dyDescent="0.2">
      <c r="A90" s="267"/>
      <c r="B90" s="279"/>
      <c r="C90" s="285"/>
      <c r="D90" s="279"/>
      <c r="E90" s="252"/>
      <c r="F90" s="252"/>
      <c r="G90" s="252"/>
      <c r="H90" s="252"/>
    </row>
    <row r="91" spans="1:8" x14ac:dyDescent="0.2">
      <c r="A91" s="267"/>
      <c r="B91" s="279"/>
      <c r="C91" s="285"/>
      <c r="D91" s="279"/>
      <c r="E91" s="252"/>
      <c r="F91" s="252"/>
      <c r="G91" s="252"/>
      <c r="H91" s="252"/>
    </row>
    <row r="92" spans="1:8" x14ac:dyDescent="0.2">
      <c r="A92" s="267"/>
      <c r="B92" s="279"/>
      <c r="C92" s="285"/>
      <c r="D92" s="279"/>
      <c r="E92" s="252"/>
      <c r="F92" s="252"/>
      <c r="G92" s="252"/>
      <c r="H92" s="252"/>
    </row>
    <row r="93" spans="1:8" x14ac:dyDescent="0.2">
      <c r="A93" s="267"/>
      <c r="B93" s="279"/>
      <c r="C93" s="285"/>
      <c r="D93" s="279"/>
      <c r="E93" s="252"/>
      <c r="F93" s="252"/>
      <c r="G93" s="252"/>
      <c r="H93" s="252"/>
    </row>
    <row r="94" spans="1:8" x14ac:dyDescent="0.2">
      <c r="A94" s="267"/>
      <c r="B94" s="279"/>
      <c r="C94" s="285"/>
      <c r="D94" s="279"/>
      <c r="E94" s="252"/>
      <c r="F94" s="252"/>
      <c r="G94" s="252"/>
      <c r="H94" s="252"/>
    </row>
    <row r="95" spans="1:8" x14ac:dyDescent="0.2">
      <c r="A95" s="267"/>
      <c r="B95" s="279"/>
      <c r="C95" s="285"/>
      <c r="D95" s="279"/>
      <c r="E95" s="252"/>
      <c r="F95" s="252"/>
      <c r="G95" s="252"/>
      <c r="H95" s="252"/>
    </row>
    <row r="96" spans="1:8" x14ac:dyDescent="0.2">
      <c r="A96" s="267"/>
      <c r="B96" s="279"/>
      <c r="C96" s="285"/>
      <c r="D96" s="279"/>
      <c r="E96" s="252"/>
      <c r="F96" s="252"/>
      <c r="G96" s="252"/>
      <c r="H96" s="252"/>
    </row>
    <row r="97" spans="1:8" x14ac:dyDescent="0.2">
      <c r="A97" s="267"/>
      <c r="B97" s="279"/>
      <c r="C97" s="285"/>
      <c r="D97" s="279"/>
      <c r="E97" s="252"/>
      <c r="F97" s="252"/>
      <c r="G97" s="252"/>
      <c r="H97" s="252"/>
    </row>
    <row r="98" spans="1:8" x14ac:dyDescent="0.2">
      <c r="A98" s="267"/>
      <c r="B98" s="279"/>
      <c r="C98" s="285"/>
      <c r="D98" s="279"/>
      <c r="E98" s="252"/>
      <c r="F98" s="252"/>
      <c r="G98" s="252"/>
      <c r="H98" s="252"/>
    </row>
    <row r="99" spans="1:8" x14ac:dyDescent="0.2">
      <c r="A99" s="267"/>
      <c r="B99" s="279"/>
      <c r="C99" s="285"/>
      <c r="D99" s="279"/>
      <c r="E99" s="252"/>
      <c r="F99" s="252"/>
      <c r="G99" s="252"/>
      <c r="H99" s="252"/>
    </row>
    <row r="100" spans="1:8" x14ac:dyDescent="0.2">
      <c r="A100" s="267"/>
      <c r="B100" s="279"/>
      <c r="C100" s="252"/>
      <c r="D100" s="279"/>
      <c r="E100" s="252"/>
      <c r="F100" s="252"/>
      <c r="G100" s="252"/>
      <c r="H100" s="252"/>
    </row>
    <row r="101" spans="1:8" x14ac:dyDescent="0.2">
      <c r="A101" s="267"/>
      <c r="B101" s="279"/>
      <c r="C101" s="252"/>
      <c r="D101" s="279"/>
      <c r="E101" s="252"/>
      <c r="F101" s="252"/>
      <c r="G101" s="252"/>
      <c r="H101" s="252"/>
    </row>
    <row r="102" spans="1:8" x14ac:dyDescent="0.2">
      <c r="A102" s="267"/>
      <c r="B102" s="279"/>
      <c r="C102" s="252"/>
      <c r="D102" s="279"/>
      <c r="E102" s="252"/>
      <c r="F102" s="252"/>
      <c r="G102" s="252"/>
      <c r="H102" s="252"/>
    </row>
    <row r="103" spans="1:8" x14ac:dyDescent="0.2">
      <c r="A103" s="267"/>
      <c r="B103" s="279"/>
      <c r="C103" s="252"/>
      <c r="D103" s="279"/>
      <c r="E103" s="252"/>
      <c r="F103" s="252"/>
      <c r="G103" s="252"/>
      <c r="H103" s="252"/>
    </row>
    <row r="104" spans="1:8" x14ac:dyDescent="0.2">
      <c r="A104" s="267"/>
      <c r="B104" s="279"/>
      <c r="C104" s="252"/>
      <c r="D104" s="279"/>
      <c r="E104" s="252"/>
      <c r="F104" s="252"/>
      <c r="G104" s="252"/>
      <c r="H104" s="252"/>
    </row>
    <row r="105" spans="1:8" x14ac:dyDescent="0.2">
      <c r="A105" s="267"/>
      <c r="B105" s="279"/>
      <c r="C105" s="252"/>
      <c r="D105" s="279"/>
      <c r="E105" s="252"/>
      <c r="F105" s="252"/>
      <c r="G105" s="252"/>
      <c r="H105" s="252"/>
    </row>
    <row r="106" spans="1:8" x14ac:dyDescent="0.2">
      <c r="A106" s="267"/>
      <c r="B106" s="279"/>
      <c r="C106" s="252"/>
      <c r="D106" s="279"/>
      <c r="E106" s="252"/>
      <c r="F106" s="252"/>
      <c r="G106" s="252"/>
      <c r="H106" s="252"/>
    </row>
    <row r="107" spans="1:8" x14ac:dyDescent="0.2">
      <c r="A107" s="267"/>
      <c r="B107" s="279"/>
      <c r="C107" s="252"/>
      <c r="D107" s="279"/>
      <c r="E107" s="252"/>
      <c r="F107" s="252"/>
      <c r="G107" s="252"/>
      <c r="H107" s="252"/>
    </row>
    <row r="108" spans="1:8" x14ac:dyDescent="0.2">
      <c r="A108" s="267"/>
      <c r="B108" s="279"/>
      <c r="C108" s="252"/>
      <c r="D108" s="279"/>
      <c r="E108" s="252"/>
      <c r="F108" s="252"/>
      <c r="G108" s="252"/>
      <c r="H108" s="252"/>
    </row>
    <row r="109" spans="1:8" x14ac:dyDescent="0.2">
      <c r="A109" s="267"/>
      <c r="B109" s="279"/>
      <c r="C109" s="252"/>
      <c r="D109" s="279"/>
      <c r="E109" s="252"/>
      <c r="F109" s="252"/>
      <c r="G109" s="252"/>
      <c r="H109" s="252"/>
    </row>
    <row r="110" spans="1:8" x14ac:dyDescent="0.2">
      <c r="A110" s="267"/>
      <c r="B110" s="279"/>
      <c r="C110" s="252"/>
      <c r="D110" s="279"/>
      <c r="E110" s="252"/>
      <c r="F110" s="252"/>
      <c r="G110" s="252"/>
      <c r="H110" s="252"/>
    </row>
    <row r="111" spans="1:8" x14ac:dyDescent="0.2">
      <c r="A111" s="267"/>
      <c r="B111" s="279"/>
      <c r="C111" s="252"/>
      <c r="D111" s="279"/>
      <c r="E111" s="252"/>
      <c r="F111" s="252"/>
      <c r="G111" s="252"/>
      <c r="H111" s="252"/>
    </row>
    <row r="112" spans="1:8" x14ac:dyDescent="0.2">
      <c r="A112" s="287"/>
      <c r="B112" s="252"/>
      <c r="C112" s="252"/>
      <c r="D112" s="252"/>
      <c r="E112" s="252"/>
      <c r="F112" s="252"/>
      <c r="G112" s="252"/>
      <c r="H112" s="252"/>
    </row>
    <row r="113" spans="1:8" x14ac:dyDescent="0.2">
      <c r="A113" s="287"/>
      <c r="B113" s="252"/>
      <c r="C113" s="252"/>
      <c r="D113" s="252"/>
      <c r="E113" s="252"/>
      <c r="F113" s="252"/>
      <c r="G113" s="252"/>
      <c r="H113" s="252"/>
    </row>
    <row r="114" spans="1:8" x14ac:dyDescent="0.2">
      <c r="A114" s="287"/>
      <c r="B114" s="252"/>
      <c r="C114" s="252"/>
      <c r="D114" s="252"/>
      <c r="E114" s="252"/>
      <c r="F114" s="252"/>
      <c r="G114" s="252"/>
      <c r="H114" s="252"/>
    </row>
    <row r="115" spans="1:8" x14ac:dyDescent="0.2">
      <c r="A115" s="287"/>
      <c r="B115" s="252"/>
      <c r="C115" s="252"/>
      <c r="D115" s="252"/>
      <c r="E115" s="252"/>
      <c r="F115" s="252"/>
      <c r="G115" s="252"/>
      <c r="H115" s="252"/>
    </row>
    <row r="116" spans="1:8" x14ac:dyDescent="0.2">
      <c r="A116" s="287"/>
      <c r="B116" s="252"/>
      <c r="C116" s="252"/>
      <c r="D116" s="252"/>
      <c r="E116" s="252"/>
      <c r="F116" s="252"/>
      <c r="G116" s="252"/>
      <c r="H116" s="252"/>
    </row>
    <row r="117" spans="1:8" x14ac:dyDescent="0.2">
      <c r="A117" s="287"/>
      <c r="B117" s="252"/>
      <c r="C117" s="252"/>
      <c r="D117" s="252"/>
      <c r="E117" s="252"/>
      <c r="F117" s="252"/>
      <c r="G117" s="252"/>
      <c r="H117" s="252"/>
    </row>
    <row r="118" spans="1:8" x14ac:dyDescent="0.2">
      <c r="A118" s="287"/>
      <c r="B118" s="252"/>
      <c r="C118" s="252"/>
      <c r="D118" s="252"/>
      <c r="E118" s="252"/>
      <c r="F118" s="252"/>
      <c r="G118" s="252"/>
      <c r="H118" s="252"/>
    </row>
    <row r="119" spans="1:8" x14ac:dyDescent="0.2">
      <c r="A119" s="287"/>
      <c r="B119" s="252"/>
      <c r="C119" s="252"/>
      <c r="D119" s="252"/>
      <c r="E119" s="252"/>
      <c r="F119" s="252"/>
      <c r="G119" s="252"/>
      <c r="H119" s="252"/>
    </row>
    <row r="120" spans="1:8" x14ac:dyDescent="0.2">
      <c r="A120" s="287"/>
      <c r="B120" s="252"/>
      <c r="C120" s="252"/>
      <c r="D120" s="252"/>
      <c r="E120" s="252"/>
      <c r="F120" s="252"/>
      <c r="G120" s="252"/>
      <c r="H120" s="252"/>
    </row>
    <row r="121" spans="1:8" x14ac:dyDescent="0.2">
      <c r="A121" s="287"/>
      <c r="B121" s="252"/>
      <c r="C121" s="252"/>
      <c r="D121" s="252"/>
      <c r="E121" s="252"/>
      <c r="F121" s="252"/>
      <c r="G121" s="252"/>
      <c r="H121" s="252"/>
    </row>
    <row r="122" spans="1:8" x14ac:dyDescent="0.2">
      <c r="A122" s="287"/>
      <c r="B122" s="252"/>
      <c r="C122" s="252"/>
      <c r="D122" s="252"/>
      <c r="E122" s="252"/>
      <c r="F122" s="252"/>
      <c r="G122" s="252"/>
      <c r="H122" s="252"/>
    </row>
    <row r="123" spans="1:8" x14ac:dyDescent="0.2">
      <c r="A123" s="287"/>
      <c r="B123" s="252"/>
      <c r="C123" s="252"/>
      <c r="D123" s="252"/>
      <c r="E123" s="252"/>
      <c r="F123" s="252"/>
      <c r="G123" s="252"/>
      <c r="H123" s="252"/>
    </row>
    <row r="124" spans="1:8" x14ac:dyDescent="0.2">
      <c r="A124" s="287"/>
      <c r="B124" s="252"/>
      <c r="C124" s="252"/>
      <c r="D124" s="252"/>
      <c r="E124" s="252"/>
      <c r="F124" s="252"/>
      <c r="G124" s="252"/>
      <c r="H124" s="252"/>
    </row>
    <row r="125" spans="1:8" x14ac:dyDescent="0.2">
      <c r="A125" s="268"/>
    </row>
    <row r="126" spans="1:8" x14ac:dyDescent="0.2">
      <c r="A126" s="268"/>
    </row>
    <row r="127" spans="1:8" x14ac:dyDescent="0.2">
      <c r="A127" s="268"/>
    </row>
    <row r="128" spans="1:8" x14ac:dyDescent="0.2">
      <c r="A128" s="268"/>
    </row>
    <row r="129" spans="1:2" x14ac:dyDescent="0.2">
      <c r="A129" s="268"/>
    </row>
    <row r="130" spans="1:2" x14ac:dyDescent="0.2">
      <c r="A130" s="268"/>
    </row>
    <row r="131" spans="1:2" x14ac:dyDescent="0.2">
      <c r="A131" s="268"/>
    </row>
    <row r="132" spans="1:2" x14ac:dyDescent="0.2">
      <c r="A132" s="268"/>
    </row>
    <row r="133" spans="1:2" x14ac:dyDescent="0.2">
      <c r="A133" s="268"/>
    </row>
    <row r="134" spans="1:2" x14ac:dyDescent="0.2">
      <c r="A134" s="268"/>
    </row>
    <row r="135" spans="1:2" x14ac:dyDescent="0.2">
      <c r="A135" s="268"/>
    </row>
    <row r="136" spans="1:2" x14ac:dyDescent="0.2">
      <c r="A136" s="268"/>
    </row>
    <row r="137" spans="1:2" x14ac:dyDescent="0.2">
      <c r="A137" s="268"/>
    </row>
    <row r="138" spans="1:2" x14ac:dyDescent="0.2">
      <c r="A138" s="268"/>
    </row>
    <row r="139" spans="1:2" x14ac:dyDescent="0.2">
      <c r="A139" s="268"/>
    </row>
    <row r="140" spans="1:2" x14ac:dyDescent="0.2">
      <c r="B140" s="268"/>
    </row>
    <row r="141" spans="1:2" x14ac:dyDescent="0.2">
      <c r="B141" s="268"/>
    </row>
    <row r="142" spans="1:2" x14ac:dyDescent="0.2">
      <c r="B142" s="268"/>
    </row>
    <row r="143" spans="1:2" x14ac:dyDescent="0.2">
      <c r="B143" s="268"/>
    </row>
    <row r="144" spans="1:2" x14ac:dyDescent="0.2">
      <c r="B144" s="268"/>
    </row>
    <row r="145" spans="2:2" x14ac:dyDescent="0.2">
      <c r="B145" s="268"/>
    </row>
    <row r="146" spans="2:2" x14ac:dyDescent="0.2">
      <c r="B146" s="268"/>
    </row>
    <row r="147" spans="2:2" x14ac:dyDescent="0.2">
      <c r="B147" s="268"/>
    </row>
    <row r="148" spans="2:2" x14ac:dyDescent="0.2">
      <c r="B148" s="268"/>
    </row>
    <row r="149" spans="2:2" x14ac:dyDescent="0.2">
      <c r="B149" s="268"/>
    </row>
    <row r="150" spans="2:2" x14ac:dyDescent="0.2">
      <c r="B150" s="268"/>
    </row>
    <row r="151" spans="2:2" x14ac:dyDescent="0.2">
      <c r="B151" s="268"/>
    </row>
    <row r="152" spans="2:2" x14ac:dyDescent="0.2">
      <c r="B152" s="268"/>
    </row>
    <row r="153" spans="2:2" x14ac:dyDescent="0.2">
      <c r="B153" s="268"/>
    </row>
    <row r="154" spans="2:2" x14ac:dyDescent="0.2">
      <c r="B154" s="268"/>
    </row>
    <row r="155" spans="2:2" x14ac:dyDescent="0.2">
      <c r="B155" s="268"/>
    </row>
    <row r="156" spans="2:2" x14ac:dyDescent="0.2">
      <c r="B156" s="268"/>
    </row>
    <row r="157" spans="2:2" x14ac:dyDescent="0.2">
      <c r="B157" s="268"/>
    </row>
    <row r="158" spans="2:2" x14ac:dyDescent="0.2">
      <c r="B158" s="268"/>
    </row>
    <row r="159" spans="2:2" x14ac:dyDescent="0.2">
      <c r="B159" s="268"/>
    </row>
    <row r="160" spans="2:2" x14ac:dyDescent="0.2">
      <c r="B160" s="268"/>
    </row>
    <row r="161" spans="2:2" x14ac:dyDescent="0.2">
      <c r="B161" s="268"/>
    </row>
    <row r="162" spans="2:2" x14ac:dyDescent="0.2">
      <c r="B162" s="268"/>
    </row>
    <row r="163" spans="2:2" x14ac:dyDescent="0.2">
      <c r="B163" s="268"/>
    </row>
    <row r="164" spans="2:2" x14ac:dyDescent="0.2">
      <c r="B164" s="268"/>
    </row>
    <row r="165" spans="2:2" x14ac:dyDescent="0.2">
      <c r="B165" s="268"/>
    </row>
    <row r="166" spans="2:2" x14ac:dyDescent="0.2">
      <c r="B166" s="268"/>
    </row>
    <row r="167" spans="2:2" x14ac:dyDescent="0.2">
      <c r="B167" s="268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zoomScaleNormal="100" workbookViewId="0"/>
  </sheetViews>
  <sheetFormatPr defaultRowHeight="12.75" x14ac:dyDescent="0.2"/>
  <sheetData>
    <row r="2" spans="1:18" ht="15.75" x14ac:dyDescent="0.25">
      <c r="A2" s="44" t="s">
        <v>547</v>
      </c>
      <c r="H2" s="119"/>
    </row>
    <row r="3" spans="1:18" x14ac:dyDescent="0.2">
      <c r="A3" s="22" t="s">
        <v>16</v>
      </c>
    </row>
    <row r="4" spans="1:18" x14ac:dyDescent="0.2">
      <c r="A4" s="19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</row>
    <row r="5" spans="1:18" x14ac:dyDescent="0.2">
      <c r="A5" s="19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1:18" x14ac:dyDescent="0.2">
      <c r="A6" s="19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</row>
    <row r="7" spans="1:18" x14ac:dyDescent="0.2">
      <c r="A7" s="19"/>
      <c r="B7" s="384"/>
      <c r="C7" s="384"/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</row>
    <row r="8" spans="1:18" x14ac:dyDescent="0.2">
      <c r="A8" s="19"/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</row>
    <row r="9" spans="1:18" x14ac:dyDescent="0.2">
      <c r="A9" s="19"/>
      <c r="B9" s="384"/>
      <c r="C9" s="384"/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</row>
    <row r="10" spans="1:18" x14ac:dyDescent="0.2">
      <c r="A10" s="19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</row>
    <row r="11" spans="1:18" x14ac:dyDescent="0.2">
      <c r="A11" s="19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</row>
    <row r="12" spans="1:18" x14ac:dyDescent="0.2">
      <c r="A12" s="19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</row>
    <row r="13" spans="1:18" x14ac:dyDescent="0.2">
      <c r="A13" s="19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</row>
    <row r="14" spans="1:18" x14ac:dyDescent="0.2">
      <c r="A14" s="19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</row>
    <row r="15" spans="1:18" x14ac:dyDescent="0.2">
      <c r="A15" s="19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</row>
    <row r="16" spans="1:18" x14ac:dyDescent="0.2">
      <c r="A16" s="19"/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  <c r="Q16" s="384"/>
      <c r="R16" s="384"/>
    </row>
    <row r="17" spans="1:18" x14ac:dyDescent="0.2">
      <c r="A17" s="19"/>
      <c r="B17" s="384"/>
      <c r="C17" s="384"/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4"/>
      <c r="Q17" s="384"/>
      <c r="R17" s="384"/>
    </row>
    <row r="18" spans="1:18" x14ac:dyDescent="0.2">
      <c r="A18" s="19"/>
      <c r="B18" s="384"/>
      <c r="C18" s="384"/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4"/>
      <c r="R18" s="384"/>
    </row>
    <row r="19" spans="1:18" x14ac:dyDescent="0.2">
      <c r="A19" s="19"/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</row>
    <row r="20" spans="1:18" x14ac:dyDescent="0.2">
      <c r="A20" s="19"/>
      <c r="B20" s="384"/>
      <c r="C20" s="384"/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4"/>
    </row>
    <row r="21" spans="1:18" x14ac:dyDescent="0.2">
      <c r="A21" s="19"/>
      <c r="B21" s="384"/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</row>
    <row r="22" spans="1:18" x14ac:dyDescent="0.2">
      <c r="A22" s="19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</row>
    <row r="23" spans="1:18" x14ac:dyDescent="0.2">
      <c r="A23" s="19"/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</row>
    <row r="24" spans="1:18" x14ac:dyDescent="0.2">
      <c r="A24" s="19"/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</row>
    <row r="25" spans="1:18" x14ac:dyDescent="0.2">
      <c r="A25" s="19"/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</row>
    <row r="26" spans="1:18" x14ac:dyDescent="0.2">
      <c r="A26" s="19"/>
      <c r="B26" s="384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</row>
    <row r="27" spans="1:18" x14ac:dyDescent="0.2">
      <c r="A27" s="19"/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</row>
    <row r="28" spans="1:18" x14ac:dyDescent="0.2">
      <c r="A28" s="19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</row>
    <row r="29" spans="1:18" x14ac:dyDescent="0.2">
      <c r="A29" s="19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</row>
    <row r="30" spans="1:18" x14ac:dyDescent="0.2">
      <c r="A30" s="19"/>
      <c r="B30" s="384"/>
      <c r="C30" s="384"/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</row>
    <row r="31" spans="1:18" x14ac:dyDescent="0.2">
      <c r="A31" s="19"/>
      <c r="B31" s="384"/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</row>
    <row r="32" spans="1:18" x14ac:dyDescent="0.2">
      <c r="A32" s="19"/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</row>
    <row r="33" spans="1:18" x14ac:dyDescent="0.2">
      <c r="A33" s="19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4"/>
      <c r="R33" s="384"/>
    </row>
    <row r="34" spans="1:18" x14ac:dyDescent="0.2">
      <c r="A34" s="19"/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</row>
    <row r="35" spans="1:18" x14ac:dyDescent="0.2">
      <c r="A35" s="19"/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</row>
    <row r="36" spans="1:18" x14ac:dyDescent="0.2">
      <c r="A36" s="19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</row>
    <row r="37" spans="1:18" x14ac:dyDescent="0.2">
      <c r="A37" s="19"/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</row>
    <row r="38" spans="1:18" x14ac:dyDescent="0.2">
      <c r="A38" s="19"/>
      <c r="B38" s="384"/>
      <c r="C38" s="384"/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</row>
    <row r="39" spans="1:18" x14ac:dyDescent="0.2">
      <c r="A39" s="19"/>
      <c r="B39" s="384"/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</row>
    <row r="40" spans="1:18" x14ac:dyDescent="0.2">
      <c r="A40" s="19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</row>
    <row r="41" spans="1:18" x14ac:dyDescent="0.2">
      <c r="A41" s="19"/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18" x14ac:dyDescent="0.2">
      <c r="A42" s="19"/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</row>
    <row r="43" spans="1:18" x14ac:dyDescent="0.2">
      <c r="A43" s="19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</row>
    <row r="44" spans="1:18" x14ac:dyDescent="0.2">
      <c r="A44" s="19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</row>
    <row r="45" spans="1:18" x14ac:dyDescent="0.2">
      <c r="A45" s="19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</row>
    <row r="46" spans="1:18" x14ac:dyDescent="0.2">
      <c r="A46" s="19"/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</row>
    <row r="47" spans="1:18" x14ac:dyDescent="0.2">
      <c r="A47" s="19"/>
      <c r="B47" s="384"/>
      <c r="C47" s="384"/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</row>
    <row r="48" spans="1:18" x14ac:dyDescent="0.2">
      <c r="A48" s="19"/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</row>
    <row r="49" spans="1:18" x14ac:dyDescent="0.2">
      <c r="A49" s="19"/>
      <c r="B49" s="384"/>
      <c r="C49" s="384"/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597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2018-07-09T15:52:47Z</cp:lastPrinted>
  <dcterms:created xsi:type="dcterms:W3CDTF">2007-07-17T17:37:22Z</dcterms:created>
  <dcterms:modified xsi:type="dcterms:W3CDTF">2018-10-09T19:26:54Z</dcterms:modified>
</cp:coreProperties>
</file>