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STEO_NEW\Charts\xls\"/>
    </mc:Choice>
  </mc:AlternateContent>
  <bookViews>
    <workbookView xWindow="0" yWindow="0" windowWidth="15975" windowHeight="11010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91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</sheets>
  <externalReferences>
    <externalReference r:id="rId42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1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_2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avg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min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Crng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1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_2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avg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min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1rng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1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_2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avg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min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2rng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1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_2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avg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min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3rng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1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_2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avg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min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4rng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1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_2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avg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min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P5rng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'34'!$A$1:$O$36</definedName>
    <definedName name="_xlnm.Print_Area" localSheetId="35">'35'!$A$1:$O$24</definedName>
    <definedName name="_xlnm.Print_Area" localSheetId="36">'36'!$A$1:$O$24</definedName>
    <definedName name="_xlnm.Print_Area" localSheetId="37">'37'!$A$1:$O$48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TransChoice">OFFSET(TransList,0,0,COUNTA(TransList),1)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1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_2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avg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min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  <definedName name="USrng">OFFSET(#REF!,0,0,COUNT(#REF!),1)</definedName>
  </definedNames>
  <calcPr calcId="152511"/>
</workbook>
</file>

<file path=xl/calcChain.xml><?xml version="1.0" encoding="utf-8"?>
<calcChain xmlns="http://schemas.openxmlformats.org/spreadsheetml/2006/main">
  <c r="A35" i="114" l="1"/>
  <c r="A33" i="113"/>
  <c r="A127" i="123" l="1"/>
  <c r="R30" i="124" l="1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C30" i="104" l="1"/>
  <c r="D30" i="104" l="1"/>
  <c r="E30" i="104"/>
  <c r="G30" i="104"/>
  <c r="F30" i="104"/>
  <c r="B42" i="87" l="1"/>
  <c r="B147" i="35"/>
  <c r="B146" i="35"/>
  <c r="B134" i="36"/>
  <c r="B133" i="36"/>
  <c r="H30" i="69" l="1"/>
  <c r="G29" i="120"/>
  <c r="G30" i="71"/>
  <c r="G29" i="84"/>
  <c r="G38" i="84"/>
  <c r="G29" i="72"/>
  <c r="G33" i="84"/>
  <c r="G34" i="86"/>
  <c r="G33" i="86"/>
  <c r="H30" i="70"/>
  <c r="G28" i="80"/>
  <c r="G28" i="68"/>
  <c r="J35" i="91"/>
  <c r="H27" i="78"/>
  <c r="H28" i="77"/>
  <c r="N35" i="91"/>
  <c r="K35" i="91"/>
  <c r="H28" i="78"/>
  <c r="H27" i="77"/>
  <c r="L35" i="91"/>
  <c r="M35" i="91"/>
  <c r="E33" i="114"/>
  <c r="O35" i="91"/>
  <c r="A82" i="120"/>
  <c r="G43" i="84" l="1"/>
  <c r="A70" i="120"/>
  <c r="A81" i="120"/>
  <c r="A79" i="105" l="1"/>
  <c r="A97" i="84"/>
  <c r="D124" i="123"/>
  <c r="B95" i="77"/>
  <c r="B83" i="69"/>
  <c r="A81" i="80"/>
  <c r="B84" i="70"/>
  <c r="A93" i="82"/>
  <c r="A83" i="71"/>
  <c r="A83" i="72"/>
  <c r="A94" i="74"/>
  <c r="B97" i="75"/>
  <c r="A83" i="68"/>
  <c r="B95" i="78"/>
  <c r="A94" i="73"/>
  <c r="A69" i="120"/>
  <c r="A80" i="120"/>
  <c r="A58" i="120"/>
  <c r="E124" i="123" l="1"/>
  <c r="D123" i="123"/>
  <c r="A85" i="84"/>
  <c r="A96" i="84"/>
  <c r="A78" i="105"/>
  <c r="D112" i="123"/>
  <c r="A67" i="105"/>
  <c r="B71" i="69"/>
  <c r="A69" i="80"/>
  <c r="A82" i="71"/>
  <c r="A92" i="82"/>
  <c r="A71" i="71"/>
  <c r="A81" i="82"/>
  <c r="B83" i="70"/>
  <c r="B72" i="70"/>
  <c r="A82" i="72"/>
  <c r="A93" i="74"/>
  <c r="C53" i="103"/>
  <c r="B53" i="103"/>
  <c r="C54" i="103"/>
  <c r="A82" i="68"/>
  <c r="B94" i="78"/>
  <c r="H35" i="83"/>
  <c r="B52" i="92"/>
  <c r="C52" i="92"/>
  <c r="C53" i="92"/>
  <c r="A71" i="72"/>
  <c r="A82" i="74"/>
  <c r="C54" i="92"/>
  <c r="A93" i="73"/>
  <c r="C55" i="92"/>
  <c r="B83" i="78"/>
  <c r="B85" i="75"/>
  <c r="C55" i="103"/>
  <c r="B96" i="75"/>
  <c r="C56" i="103"/>
  <c r="A82" i="73"/>
  <c r="B94" i="77"/>
  <c r="H36" i="83"/>
  <c r="A71" i="68"/>
  <c r="B83" i="77"/>
  <c r="B82" i="69"/>
  <c r="A80" i="80"/>
  <c r="A57" i="120"/>
  <c r="A46" i="120"/>
  <c r="A68" i="120"/>
  <c r="A79" i="120"/>
  <c r="L28" i="105" l="1"/>
  <c r="N63" i="117"/>
  <c r="M30" i="77"/>
  <c r="F29" i="120"/>
  <c r="G30" i="69"/>
  <c r="F30" i="71"/>
  <c r="D100" i="123"/>
  <c r="F29" i="84"/>
  <c r="L30" i="84"/>
  <c r="L37" i="84"/>
  <c r="F29" i="72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D111" i="123"/>
  <c r="F34" i="86"/>
  <c r="L32" i="86"/>
  <c r="F38" i="84"/>
  <c r="L39" i="84"/>
  <c r="A66" i="105"/>
  <c r="D122" i="123"/>
  <c r="L41" i="84"/>
  <c r="L32" i="84"/>
  <c r="E123" i="123"/>
  <c r="L28" i="86"/>
  <c r="K29" i="74"/>
  <c r="K27" i="74"/>
  <c r="K30" i="74"/>
  <c r="J56" i="103"/>
  <c r="J54" i="103"/>
  <c r="L34" i="91"/>
  <c r="J34" i="91"/>
  <c r="J55" i="103"/>
  <c r="N34" i="91"/>
  <c r="K34" i="91"/>
  <c r="O34" i="91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L26" i="80"/>
  <c r="M26" i="69"/>
  <c r="M29" i="69"/>
  <c r="L26" i="105"/>
  <c r="G27" i="78"/>
  <c r="M29" i="78"/>
  <c r="M29" i="70"/>
  <c r="A70" i="71"/>
  <c r="K29" i="71"/>
  <c r="K27" i="71"/>
  <c r="K28" i="71"/>
  <c r="M27" i="69"/>
  <c r="B82" i="70"/>
  <c r="L26" i="73"/>
  <c r="B59" i="69"/>
  <c r="A57" i="80"/>
  <c r="K55" i="92"/>
  <c r="J55" i="92"/>
  <c r="M26" i="78"/>
  <c r="J53" i="92"/>
  <c r="K53" i="92"/>
  <c r="G30" i="70"/>
  <c r="B84" i="75"/>
  <c r="L29" i="77"/>
  <c r="L53" i="103"/>
  <c r="M53" i="103"/>
  <c r="L29" i="110"/>
  <c r="L28" i="120"/>
  <c r="L31" i="111"/>
  <c r="L28" i="72"/>
  <c r="L28" i="82"/>
  <c r="B73" i="75"/>
  <c r="B49" i="103"/>
  <c r="C49" i="103"/>
  <c r="K29" i="111"/>
  <c r="K28" i="111"/>
  <c r="A81" i="68"/>
  <c r="A79" i="80"/>
  <c r="C50" i="92"/>
  <c r="B71" i="77"/>
  <c r="L27" i="74"/>
  <c r="M28" i="69"/>
  <c r="C51" i="92"/>
  <c r="L29" i="74"/>
  <c r="C52" i="103"/>
  <c r="M26" i="77"/>
  <c r="B95" i="75"/>
  <c r="A92" i="74"/>
  <c r="E31" i="113"/>
  <c r="L27" i="73"/>
  <c r="A59" i="71"/>
  <c r="A69" i="82"/>
  <c r="L28" i="111"/>
  <c r="M34" i="91"/>
  <c r="L28" i="71"/>
  <c r="M27" i="70"/>
  <c r="A70" i="72"/>
  <c r="M54" i="103"/>
  <c r="L54" i="103"/>
  <c r="J53" i="103"/>
  <c r="L28" i="110"/>
  <c r="L27" i="82"/>
  <c r="L26" i="74"/>
  <c r="L27" i="120"/>
  <c r="G28" i="77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H34" i="83"/>
  <c r="L30" i="74"/>
  <c r="L26" i="120"/>
  <c r="D33" i="114"/>
  <c r="G27" i="77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26" i="78"/>
  <c r="L29" i="78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G28" i="78"/>
  <c r="M30" i="78"/>
  <c r="M28" i="70"/>
  <c r="A81" i="73"/>
  <c r="A81" i="74"/>
  <c r="L27" i="69"/>
  <c r="L28" i="69"/>
  <c r="L30" i="110"/>
  <c r="J112" i="36"/>
  <c r="K112" i="36"/>
  <c r="H112" i="36"/>
  <c r="I112" i="36"/>
  <c r="I112" i="35"/>
  <c r="H112" i="35"/>
  <c r="K112" i="35"/>
  <c r="J112" i="35"/>
  <c r="A78" i="120"/>
  <c r="A67" i="120"/>
  <c r="A56" i="120"/>
  <c r="A45" i="120"/>
  <c r="K28" i="105" l="1"/>
  <c r="N62" i="117"/>
  <c r="N51" i="117"/>
  <c r="E29" i="120"/>
  <c r="L30" i="77"/>
  <c r="L29" i="120"/>
  <c r="E30" i="71"/>
  <c r="F30" i="69"/>
  <c r="K27" i="120"/>
  <c r="F43" i="84"/>
  <c r="L43" i="84" s="1"/>
  <c r="E111" i="123"/>
  <c r="E100" i="123"/>
  <c r="E29" i="72"/>
  <c r="E34" i="86"/>
  <c r="K34" i="86" s="1"/>
  <c r="E38" i="84"/>
  <c r="A76" i="105"/>
  <c r="D99" i="123"/>
  <c r="A94" i="84"/>
  <c r="E33" i="86"/>
  <c r="K33" i="86" s="1"/>
  <c r="K44" i="84"/>
  <c r="A54" i="105"/>
  <c r="K41" i="84"/>
  <c r="L33" i="84"/>
  <c r="E29" i="84"/>
  <c r="K29" i="84" s="1"/>
  <c r="A72" i="84"/>
  <c r="K32" i="86"/>
  <c r="L34" i="86"/>
  <c r="E33" i="84"/>
  <c r="K33" i="84" s="1"/>
  <c r="D88" i="123"/>
  <c r="K31" i="86"/>
  <c r="J28" i="86"/>
  <c r="J31" i="86"/>
  <c r="J30" i="86"/>
  <c r="J29" i="86"/>
  <c r="A65" i="105"/>
  <c r="K39" i="84"/>
  <c r="A43" i="105"/>
  <c r="L33" i="86"/>
  <c r="J41" i="84"/>
  <c r="J37" i="84"/>
  <c r="J35" i="84"/>
  <c r="J32" i="84"/>
  <c r="J34" i="84"/>
  <c r="J28" i="84"/>
  <c r="J31" i="84"/>
  <c r="L29" i="84"/>
  <c r="D121" i="123"/>
  <c r="A83" i="84"/>
  <c r="L38" i="84"/>
  <c r="A61" i="84"/>
  <c r="K35" i="86"/>
  <c r="D110" i="123"/>
  <c r="K34" i="84"/>
  <c r="J28" i="72"/>
  <c r="E122" i="123"/>
  <c r="K40" i="84"/>
  <c r="J28" i="74"/>
  <c r="J29" i="74"/>
  <c r="J30" i="74"/>
  <c r="L26" i="77"/>
  <c r="K33" i="91"/>
  <c r="K26" i="71"/>
  <c r="K30" i="71" s="1"/>
  <c r="L33" i="91"/>
  <c r="J50" i="103"/>
  <c r="O33" i="91"/>
  <c r="M33" i="91"/>
  <c r="J49" i="103"/>
  <c r="K29" i="82"/>
  <c r="D31" i="113"/>
  <c r="L32" i="70"/>
  <c r="F30" i="70"/>
  <c r="L30" i="70" s="1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J33" i="91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H33" i="83"/>
  <c r="B59" i="70"/>
  <c r="J28" i="71"/>
  <c r="A69" i="71"/>
  <c r="F33" i="114"/>
  <c r="F28" i="77"/>
  <c r="A47" i="71"/>
  <c r="A57" i="82"/>
  <c r="A80" i="72"/>
  <c r="L32" i="111"/>
  <c r="K26" i="120"/>
  <c r="B72" i="75"/>
  <c r="A69" i="74"/>
  <c r="K29" i="77"/>
  <c r="E28" i="68"/>
  <c r="K30" i="111"/>
  <c r="K32" i="111" s="1"/>
  <c r="K28" i="110"/>
  <c r="C45" i="92"/>
  <c r="A80" i="73"/>
  <c r="A80" i="74"/>
  <c r="K31" i="111"/>
  <c r="C33" i="114"/>
  <c r="F27" i="77"/>
  <c r="L27" i="77" s="1"/>
  <c r="A58" i="73"/>
  <c r="B92" i="77"/>
  <c r="K28" i="74"/>
  <c r="M28" i="78"/>
  <c r="L51" i="103"/>
  <c r="M51" i="103"/>
  <c r="F27" i="78"/>
  <c r="L27" i="78" s="1"/>
  <c r="A69" i="73"/>
  <c r="K30" i="78"/>
  <c r="E28" i="80"/>
  <c r="C46" i="103"/>
  <c r="A69" i="72"/>
  <c r="C46" i="92"/>
  <c r="M30" i="70"/>
  <c r="M31" i="70" s="1"/>
  <c r="L28" i="80"/>
  <c r="A58" i="74"/>
  <c r="A80" i="68"/>
  <c r="B92" i="78"/>
  <c r="N33" i="91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F28" i="78"/>
  <c r="L28" i="78" s="1"/>
  <c r="J48" i="92"/>
  <c r="K48" i="92"/>
  <c r="L29" i="72"/>
  <c r="L30" i="72" s="1"/>
  <c r="B70" i="77"/>
  <c r="K29" i="69"/>
  <c r="J28" i="120"/>
  <c r="B81" i="77"/>
  <c r="J50" i="92"/>
  <c r="K50" i="92"/>
  <c r="L29" i="82"/>
  <c r="L29" i="69"/>
  <c r="B61" i="75"/>
  <c r="B81" i="70"/>
  <c r="A90" i="82"/>
  <c r="C47" i="92"/>
  <c r="L30" i="78"/>
  <c r="L50" i="103"/>
  <c r="M50" i="103"/>
  <c r="M27" i="77"/>
  <c r="B58" i="69"/>
  <c r="B70" i="78"/>
  <c r="J27" i="73"/>
  <c r="J26" i="73"/>
  <c r="K28" i="73"/>
  <c r="K29" i="73" s="1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K111" i="36"/>
  <c r="J111" i="36"/>
  <c r="I111" i="36"/>
  <c r="H111" i="36"/>
  <c r="A55" i="120"/>
  <c r="A44" i="120"/>
  <c r="K100" i="36"/>
  <c r="J100" i="36"/>
  <c r="I100" i="36"/>
  <c r="H100" i="36"/>
  <c r="J111" i="35"/>
  <c r="H111" i="35"/>
  <c r="K111" i="35"/>
  <c r="I111" i="35"/>
  <c r="I100" i="35"/>
  <c r="H100" i="35"/>
  <c r="J100" i="35"/>
  <c r="K100" i="35"/>
  <c r="A77" i="120"/>
  <c r="A66" i="120"/>
  <c r="J28" i="105" l="1"/>
  <c r="N39" i="117"/>
  <c r="N61" i="117"/>
  <c r="N50" i="117"/>
  <c r="K30" i="77"/>
  <c r="D30" i="71"/>
  <c r="E30" i="69"/>
  <c r="D29" i="120"/>
  <c r="K29" i="120"/>
  <c r="J27" i="120"/>
  <c r="E99" i="123"/>
  <c r="I76" i="35"/>
  <c r="E110" i="123"/>
  <c r="A75" i="105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 s="1"/>
  <c r="A53" i="105"/>
  <c r="D29" i="72"/>
  <c r="J29" i="72" s="1"/>
  <c r="D87" i="123"/>
  <c r="D33" i="86"/>
  <c r="J33" i="86" s="1"/>
  <c r="A71" i="84"/>
  <c r="D38" i="84"/>
  <c r="I27" i="86"/>
  <c r="I35" i="86"/>
  <c r="I32" i="86"/>
  <c r="I31" i="86"/>
  <c r="I30" i="86"/>
  <c r="I29" i="86"/>
  <c r="I28" i="86"/>
  <c r="I28" i="72"/>
  <c r="D109" i="123"/>
  <c r="A60" i="84"/>
  <c r="D76" i="123"/>
  <c r="E43" i="84"/>
  <c r="A93" i="84"/>
  <c r="D98" i="123"/>
  <c r="J27" i="86"/>
  <c r="A64" i="105"/>
  <c r="D29" i="84"/>
  <c r="J29" i="84" s="1"/>
  <c r="J40" i="84"/>
  <c r="A42" i="105"/>
  <c r="J42" i="84"/>
  <c r="A82" i="84"/>
  <c r="J35" i="86"/>
  <c r="K38" i="84"/>
  <c r="E121" i="123"/>
  <c r="D33" i="84"/>
  <c r="J36" i="84"/>
  <c r="E88" i="123"/>
  <c r="D120" i="123"/>
  <c r="J30" i="84"/>
  <c r="J44" i="84"/>
  <c r="J39" i="84"/>
  <c r="J32" i="86"/>
  <c r="I30" i="74"/>
  <c r="I28" i="74"/>
  <c r="I27" i="74"/>
  <c r="I26" i="74"/>
  <c r="M31" i="78"/>
  <c r="M31" i="77"/>
  <c r="L31" i="78"/>
  <c r="K34" i="110"/>
  <c r="I76" i="36"/>
  <c r="H76" i="36"/>
  <c r="J26" i="72"/>
  <c r="N32" i="91"/>
  <c r="J46" i="103"/>
  <c r="K32" i="70"/>
  <c r="J47" i="103"/>
  <c r="J29" i="82"/>
  <c r="K28" i="80"/>
  <c r="L32" i="91"/>
  <c r="K26" i="69"/>
  <c r="L30" i="69"/>
  <c r="L31" i="70"/>
  <c r="H32" i="83"/>
  <c r="C41" i="92"/>
  <c r="C43" i="103"/>
  <c r="A57" i="73"/>
  <c r="B93" i="75"/>
  <c r="C44" i="103"/>
  <c r="J29" i="78"/>
  <c r="J30" i="78"/>
  <c r="J26" i="78"/>
  <c r="I29" i="111"/>
  <c r="I30" i="111"/>
  <c r="I31" i="111"/>
  <c r="I28" i="111"/>
  <c r="A57" i="72"/>
  <c r="A68" i="74"/>
  <c r="C40" i="92"/>
  <c r="B40" i="92"/>
  <c r="A68" i="72"/>
  <c r="J44" i="92"/>
  <c r="K44" i="92"/>
  <c r="C42" i="103"/>
  <c r="B49" i="75"/>
  <c r="A57" i="74"/>
  <c r="K27" i="69"/>
  <c r="B91" i="78"/>
  <c r="M32" i="91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 s="1"/>
  <c r="J28" i="73"/>
  <c r="J29" i="73" s="1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J48" i="103"/>
  <c r="L28" i="77"/>
  <c r="L31" i="77" s="1"/>
  <c r="K26" i="78"/>
  <c r="B47" i="77"/>
  <c r="E27" i="78"/>
  <c r="K27" i="78" s="1"/>
  <c r="K29" i="78"/>
  <c r="B46" i="69"/>
  <c r="B58" i="78"/>
  <c r="B79" i="69"/>
  <c r="A77" i="80"/>
  <c r="O32" i="91"/>
  <c r="J29" i="70"/>
  <c r="J26" i="70"/>
  <c r="J28" i="70"/>
  <c r="J27" i="70"/>
  <c r="I28" i="120"/>
  <c r="E30" i="70"/>
  <c r="K30" i="70" s="1"/>
  <c r="B69" i="78"/>
  <c r="J26" i="74"/>
  <c r="A68" i="68"/>
  <c r="A66" i="80"/>
  <c r="L47" i="103"/>
  <c r="M47" i="103"/>
  <c r="F31" i="113"/>
  <c r="D28" i="80"/>
  <c r="M46" i="103"/>
  <c r="L46" i="103"/>
  <c r="E28" i="78"/>
  <c r="K28" i="78" s="1"/>
  <c r="A46" i="71"/>
  <c r="A44" i="80"/>
  <c r="A79" i="71"/>
  <c r="A89" i="82"/>
  <c r="E27" i="77"/>
  <c r="D28" i="68"/>
  <c r="K27" i="70"/>
  <c r="I29" i="74"/>
  <c r="J27" i="74"/>
  <c r="A57" i="68"/>
  <c r="B69" i="77"/>
  <c r="J28" i="110"/>
  <c r="B69" i="70"/>
  <c r="A78" i="82"/>
  <c r="K47" i="92"/>
  <c r="J47" i="92"/>
  <c r="K29" i="72"/>
  <c r="K30" i="72" s="1"/>
  <c r="A46" i="74"/>
  <c r="B47" i="70"/>
  <c r="A56" i="82"/>
  <c r="B80" i="70"/>
  <c r="K26" i="77"/>
  <c r="J45" i="92"/>
  <c r="K45" i="92"/>
  <c r="E28" i="77"/>
  <c r="K28" i="77" s="1"/>
  <c r="J32" i="91"/>
  <c r="I26" i="72"/>
  <c r="I27" i="72"/>
  <c r="B57" i="69"/>
  <c r="A55" i="80"/>
  <c r="J45" i="103"/>
  <c r="J26" i="120"/>
  <c r="A68" i="71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K28" i="69"/>
  <c r="J30" i="110"/>
  <c r="J26" i="71"/>
  <c r="J27" i="72"/>
  <c r="A46" i="73"/>
  <c r="C42" i="92"/>
  <c r="J27" i="80"/>
  <c r="B33" i="114"/>
  <c r="B60" i="75"/>
  <c r="A90" i="73"/>
  <c r="C43" i="92"/>
  <c r="C31" i="113"/>
  <c r="K32" i="91"/>
  <c r="J29" i="77"/>
  <c r="J26" i="77"/>
  <c r="J30" i="77"/>
  <c r="I27" i="105"/>
  <c r="I26" i="105"/>
  <c r="B58" i="70"/>
  <c r="M45" i="103"/>
  <c r="L45" i="103"/>
  <c r="A79" i="73"/>
  <c r="A76" i="120"/>
  <c r="A65" i="120"/>
  <c r="K99" i="36"/>
  <c r="J99" i="36"/>
  <c r="I99" i="36"/>
  <c r="H99" i="36"/>
  <c r="J88" i="35"/>
  <c r="H88" i="35"/>
  <c r="K88" i="35"/>
  <c r="I88" i="35"/>
  <c r="K88" i="36"/>
  <c r="J88" i="36"/>
  <c r="I88" i="36"/>
  <c r="H88" i="36"/>
  <c r="J110" i="35"/>
  <c r="K110" i="35"/>
  <c r="I110" i="35"/>
  <c r="H110" i="35"/>
  <c r="I110" i="36"/>
  <c r="H110" i="36"/>
  <c r="K110" i="36"/>
  <c r="J110" i="36"/>
  <c r="A43" i="120"/>
  <c r="I99" i="35"/>
  <c r="J99" i="35"/>
  <c r="H99" i="35"/>
  <c r="K99" i="35"/>
  <c r="A54" i="120"/>
  <c r="I28" i="105" l="1"/>
  <c r="J29" i="120"/>
  <c r="N38" i="117"/>
  <c r="N49" i="117"/>
  <c r="N60" i="117"/>
  <c r="H76" i="35"/>
  <c r="I26" i="71"/>
  <c r="I30" i="71" s="1"/>
  <c r="C30" i="71"/>
  <c r="I26" i="120"/>
  <c r="C29" i="120"/>
  <c r="E87" i="123"/>
  <c r="J26" i="69"/>
  <c r="J30" i="69" s="1"/>
  <c r="D30" i="69"/>
  <c r="I27" i="120"/>
  <c r="E120" i="123"/>
  <c r="D43" i="84"/>
  <c r="J43" i="84" s="1"/>
  <c r="E109" i="123"/>
  <c r="D119" i="123"/>
  <c r="A74" i="105"/>
  <c r="D86" i="123"/>
  <c r="A92" i="84"/>
  <c r="A41" i="105"/>
  <c r="D64" i="123"/>
  <c r="A59" i="84"/>
  <c r="D97" i="123"/>
  <c r="A63" i="105"/>
  <c r="E98" i="123"/>
  <c r="C29" i="84"/>
  <c r="I29" i="84" s="1"/>
  <c r="D108" i="123"/>
  <c r="K43" i="84"/>
  <c r="A52" i="105"/>
  <c r="A81" i="84"/>
  <c r="E76" i="123"/>
  <c r="C33" i="86"/>
  <c r="I33" i="86" s="1"/>
  <c r="C33" i="84"/>
  <c r="I33" i="84" s="1"/>
  <c r="C38" i="84"/>
  <c r="I38" i="84" s="1"/>
  <c r="J38" i="84"/>
  <c r="A70" i="84"/>
  <c r="D75" i="123"/>
  <c r="C34" i="86"/>
  <c r="I34" i="86" s="1"/>
  <c r="J33" i="84"/>
  <c r="K31" i="78"/>
  <c r="H64" i="35"/>
  <c r="I75" i="36"/>
  <c r="H75" i="36"/>
  <c r="I64" i="36"/>
  <c r="H64" i="36"/>
  <c r="C28" i="68"/>
  <c r="J41" i="103"/>
  <c r="J30" i="72"/>
  <c r="M31" i="91"/>
  <c r="D28" i="77"/>
  <c r="J28" i="77" s="1"/>
  <c r="K30" i="69"/>
  <c r="J34" i="110"/>
  <c r="K31" i="70"/>
  <c r="I28" i="80"/>
  <c r="D27" i="77"/>
  <c r="J27" i="77" s="1"/>
  <c r="J28" i="80"/>
  <c r="J43" i="103"/>
  <c r="J30" i="71"/>
  <c r="I29" i="73"/>
  <c r="B46" i="78"/>
  <c r="B59" i="75"/>
  <c r="J40" i="92"/>
  <c r="K40" i="92"/>
  <c r="B92" i="75"/>
  <c r="A67" i="68"/>
  <c r="B79" i="78"/>
  <c r="C39" i="92"/>
  <c r="A67" i="73"/>
  <c r="K31" i="91"/>
  <c r="B46" i="77"/>
  <c r="M41" i="103"/>
  <c r="L41" i="103"/>
  <c r="C28" i="80"/>
  <c r="M42" i="103"/>
  <c r="L42" i="103"/>
  <c r="A45" i="68"/>
  <c r="B57" i="77"/>
  <c r="D28" i="78"/>
  <c r="J28" i="78" s="1"/>
  <c r="J41" i="92"/>
  <c r="K41" i="92"/>
  <c r="A89" i="73"/>
  <c r="B67" i="69"/>
  <c r="A65" i="80"/>
  <c r="J43" i="92"/>
  <c r="K43" i="92"/>
  <c r="A56" i="72"/>
  <c r="I34" i="110"/>
  <c r="C40" i="103"/>
  <c r="B68" i="77"/>
  <c r="N31" i="91"/>
  <c r="C29" i="72"/>
  <c r="I29" i="72" s="1"/>
  <c r="I30" i="72" s="1"/>
  <c r="B45" i="69"/>
  <c r="B57" i="78"/>
  <c r="D27" i="78"/>
  <c r="J27" i="78" s="1"/>
  <c r="B90" i="78"/>
  <c r="A67" i="71"/>
  <c r="A77" i="82"/>
  <c r="A56" i="68"/>
  <c r="B68" i="78"/>
  <c r="J31" i="91"/>
  <c r="B36" i="92"/>
  <c r="C36" i="92"/>
  <c r="A45" i="73"/>
  <c r="B46" i="70"/>
  <c r="A43" i="80"/>
  <c r="I32" i="111"/>
  <c r="L44" i="103"/>
  <c r="M44" i="103"/>
  <c r="B78" i="69"/>
  <c r="B90" i="77"/>
  <c r="B68" i="70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K42" i="92"/>
  <c r="J42" i="92"/>
  <c r="B57" i="70"/>
  <c r="A66" i="82"/>
  <c r="L31" i="91"/>
  <c r="K27" i="77"/>
  <c r="K31" i="77" s="1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 s="1"/>
  <c r="J31" i="70" s="1"/>
  <c r="A56" i="74"/>
  <c r="A78" i="71"/>
  <c r="C37" i="92"/>
  <c r="B81" i="75"/>
  <c r="I29" i="82"/>
  <c r="B70" i="75"/>
  <c r="A67" i="74"/>
  <c r="O31" i="91"/>
  <c r="B48" i="75"/>
  <c r="J42" i="103"/>
  <c r="A45" i="72"/>
  <c r="B37" i="75"/>
  <c r="A78" i="72"/>
  <c r="A89" i="74"/>
  <c r="C38" i="103"/>
  <c r="B79" i="77"/>
  <c r="H75" i="35"/>
  <c r="I75" i="35"/>
  <c r="K87" i="36"/>
  <c r="J87" i="36"/>
  <c r="I87" i="36"/>
  <c r="H87" i="36"/>
  <c r="A42" i="120"/>
  <c r="A53" i="120"/>
  <c r="I109" i="36"/>
  <c r="H109" i="36"/>
  <c r="K109" i="36"/>
  <c r="J109" i="36"/>
  <c r="A75" i="120"/>
  <c r="A64" i="120"/>
  <c r="H98" i="35"/>
  <c r="J98" i="35"/>
  <c r="K98" i="35"/>
  <c r="I98" i="35"/>
  <c r="I98" i="36"/>
  <c r="H98" i="36"/>
  <c r="K98" i="36"/>
  <c r="J98" i="36"/>
  <c r="I109" i="35"/>
  <c r="J109" i="35"/>
  <c r="H109" i="35"/>
  <c r="K109" i="35"/>
  <c r="J87" i="35"/>
  <c r="H87" i="35"/>
  <c r="K87" i="35"/>
  <c r="I87" i="35"/>
  <c r="N59" i="117" l="1"/>
  <c r="N48" i="117"/>
  <c r="N37" i="117"/>
  <c r="I29" i="120"/>
  <c r="E108" i="123"/>
  <c r="E119" i="123"/>
  <c r="E64" i="123"/>
  <c r="C43" i="84"/>
  <c r="I43" i="84" s="1"/>
  <c r="A69" i="84"/>
  <c r="D52" i="123"/>
  <c r="E97" i="123"/>
  <c r="D74" i="123"/>
  <c r="A40" i="105"/>
  <c r="A73" i="105"/>
  <c r="D63" i="123"/>
  <c r="A51" i="105"/>
  <c r="A80" i="84"/>
  <c r="D40" i="123"/>
  <c r="D85" i="123"/>
  <c r="D118" i="123"/>
  <c r="A58" i="84"/>
  <c r="A91" i="84"/>
  <c r="E86" i="123"/>
  <c r="D96" i="123"/>
  <c r="A62" i="105"/>
  <c r="D51" i="123"/>
  <c r="E75" i="123"/>
  <c r="D107" i="123"/>
  <c r="I64" i="35"/>
  <c r="J31" i="77"/>
  <c r="J31" i="78"/>
  <c r="H52" i="36"/>
  <c r="I52" i="36"/>
  <c r="I63" i="36"/>
  <c r="H63" i="36"/>
  <c r="I74" i="36"/>
  <c r="H74" i="36"/>
  <c r="K30" i="91"/>
  <c r="M30" i="91"/>
  <c r="J38" i="103"/>
  <c r="H74" i="35"/>
  <c r="N30" i="91"/>
  <c r="O30" i="91"/>
  <c r="J30" i="91"/>
  <c r="J39" i="103"/>
  <c r="A66" i="71"/>
  <c r="K37" i="92"/>
  <c r="J37" i="92"/>
  <c r="A44" i="74"/>
  <c r="B67" i="77"/>
  <c r="M38" i="103"/>
  <c r="L38" i="103"/>
  <c r="A66" i="72"/>
  <c r="A77" i="74"/>
  <c r="C33" i="92"/>
  <c r="A44" i="73"/>
  <c r="A77" i="73"/>
  <c r="B78" i="77"/>
  <c r="L30" i="91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C34" i="103"/>
  <c r="A55" i="73"/>
  <c r="B66" i="69"/>
  <c r="B78" i="78"/>
  <c r="B45" i="77"/>
  <c r="J38" i="92"/>
  <c r="K38" i="92"/>
  <c r="J40" i="103"/>
  <c r="B44" i="69"/>
  <c r="B56" i="78"/>
  <c r="A66" i="73"/>
  <c r="A66" i="74"/>
  <c r="F40" i="112"/>
  <c r="G40" i="112" s="1"/>
  <c r="C40" i="112"/>
  <c r="D88" i="112"/>
  <c r="C88" i="112"/>
  <c r="D64" i="112"/>
  <c r="F64" i="112"/>
  <c r="G64" i="112" s="1"/>
  <c r="D40" i="112"/>
  <c r="D100" i="112"/>
  <c r="D52" i="112"/>
  <c r="C76" i="112"/>
  <c r="F100" i="112"/>
  <c r="G100" i="112" s="1"/>
  <c r="D76" i="112"/>
  <c r="C64" i="112"/>
  <c r="F112" i="112"/>
  <c r="G112" i="112" s="1"/>
  <c r="F76" i="112"/>
  <c r="G76" i="112" s="1"/>
  <c r="C52" i="112"/>
  <c r="F52" i="112"/>
  <c r="G52" i="112" s="1"/>
  <c r="C112" i="112"/>
  <c r="C100" i="112"/>
  <c r="F88" i="112"/>
  <c r="G88" i="112" s="1"/>
  <c r="D112" i="112"/>
  <c r="A77" i="71"/>
  <c r="C34" i="92"/>
  <c r="A66" i="68"/>
  <c r="A64" i="80"/>
  <c r="A44" i="71"/>
  <c r="A42" i="80"/>
  <c r="A55" i="72"/>
  <c r="C35" i="92"/>
  <c r="A88" i="73"/>
  <c r="A88" i="74"/>
  <c r="C35" i="103"/>
  <c r="H3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H63" i="35"/>
  <c r="I63" i="35"/>
  <c r="A41" i="120"/>
  <c r="I97" i="36"/>
  <c r="H97" i="36"/>
  <c r="K97" i="36"/>
  <c r="J97" i="36"/>
  <c r="A63" i="120"/>
  <c r="A74" i="120"/>
  <c r="I97" i="35"/>
  <c r="J97" i="35"/>
  <c r="H97" i="35"/>
  <c r="K97" i="35"/>
  <c r="I86" i="36"/>
  <c r="H86" i="36"/>
  <c r="K86" i="36"/>
  <c r="J86" i="36"/>
  <c r="J86" i="35"/>
  <c r="K86" i="35"/>
  <c r="I86" i="35"/>
  <c r="H86" i="35"/>
  <c r="A52" i="120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I108" i="35"/>
  <c r="H108" i="35"/>
  <c r="J108" i="35"/>
  <c r="K108" i="35"/>
  <c r="K108" i="36"/>
  <c r="J108" i="36"/>
  <c r="I108" i="36"/>
  <c r="H108" i="36"/>
  <c r="N58" i="117" l="1"/>
  <c r="N47" i="117"/>
  <c r="N36" i="117"/>
  <c r="E118" i="123"/>
  <c r="E107" i="123"/>
  <c r="E96" i="123"/>
  <c r="E63" i="123"/>
  <c r="E51" i="123"/>
  <c r="D50" i="123"/>
  <c r="A39" i="105"/>
  <c r="E40" i="123"/>
  <c r="D95" i="123"/>
  <c r="A57" i="84"/>
  <c r="D39" i="123"/>
  <c r="D73" i="123"/>
  <c r="A50" i="105"/>
  <c r="E52" i="123"/>
  <c r="D117" i="123"/>
  <c r="A72" i="105"/>
  <c r="A79" i="84"/>
  <c r="D106" i="123"/>
  <c r="E85" i="123"/>
  <c r="A90" i="84"/>
  <c r="E74" i="123"/>
  <c r="D62" i="123"/>
  <c r="A68" i="84"/>
  <c r="A61" i="105"/>
  <c r="D84" i="123"/>
  <c r="I51" i="36"/>
  <c r="H51" i="36"/>
  <c r="I40" i="36"/>
  <c r="H40" i="36"/>
  <c r="I73" i="36"/>
  <c r="H73" i="36"/>
  <c r="I74" i="35"/>
  <c r="L29" i="91"/>
  <c r="E52" i="112"/>
  <c r="E76" i="106"/>
  <c r="M29" i="91"/>
  <c r="J34" i="103"/>
  <c r="E112" i="106"/>
  <c r="E100" i="106"/>
  <c r="H62" i="35"/>
  <c r="K29" i="91"/>
  <c r="J35" i="103"/>
  <c r="N29" i="91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54" i="68"/>
  <c r="A52" i="80"/>
  <c r="A87" i="73"/>
  <c r="A43" i="71"/>
  <c r="A53" i="82"/>
  <c r="A65" i="7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4" i="70"/>
  <c r="A41" i="80"/>
  <c r="A76" i="73"/>
  <c r="H29" i="83"/>
  <c r="B77" i="77"/>
  <c r="M33" i="103"/>
  <c r="L33" i="103"/>
  <c r="O29" i="91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E64" i="106"/>
  <c r="J29" i="91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 s="1"/>
  <c r="D99" i="112"/>
  <c r="F99" i="112"/>
  <c r="G99" i="112" s="1"/>
  <c r="D75" i="112"/>
  <c r="D111" i="112"/>
  <c r="D87" i="112"/>
  <c r="C75" i="112"/>
  <c r="F111" i="112"/>
  <c r="G111" i="112" s="1"/>
  <c r="F63" i="112"/>
  <c r="G63" i="112" s="1"/>
  <c r="D63" i="112"/>
  <c r="F87" i="112"/>
  <c r="G87" i="112" s="1"/>
  <c r="C111" i="112"/>
  <c r="D39" i="112"/>
  <c r="F75" i="112"/>
  <c r="G75" i="112" s="1"/>
  <c r="C87" i="112"/>
  <c r="C63" i="112"/>
  <c r="D51" i="112"/>
  <c r="C99" i="112"/>
  <c r="C39" i="112"/>
  <c r="C51" i="112"/>
  <c r="F51" i="112"/>
  <c r="G51" i="112" s="1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B44" i="78"/>
  <c r="A54" i="73"/>
  <c r="B44" i="77"/>
  <c r="E40" i="112"/>
  <c r="B55" i="70"/>
  <c r="B88" i="77"/>
  <c r="A54" i="74"/>
  <c r="B65" i="69"/>
  <c r="B77" i="78"/>
  <c r="I73" i="35"/>
  <c r="H73" i="35"/>
  <c r="H52" i="35"/>
  <c r="I52" i="35"/>
  <c r="H96" i="36"/>
  <c r="E40" i="15"/>
  <c r="E76" i="15"/>
  <c r="E100" i="15"/>
  <c r="E52" i="15"/>
  <c r="A40" i="120"/>
  <c r="A62" i="120"/>
  <c r="A73" i="120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A51" i="120"/>
  <c r="E64" i="15"/>
  <c r="I85" i="35"/>
  <c r="J85" i="35"/>
  <c r="H85" i="35"/>
  <c r="K85" i="35"/>
  <c r="J96" i="35"/>
  <c r="H96" i="35"/>
  <c r="K96" i="35"/>
  <c r="I96" i="35"/>
  <c r="K96" i="36"/>
  <c r="J96" i="36"/>
  <c r="I96" i="36"/>
  <c r="I85" i="36"/>
  <c r="H85" i="36"/>
  <c r="K85" i="36"/>
  <c r="J85" i="36"/>
  <c r="E88" i="15"/>
  <c r="E112" i="15"/>
  <c r="K107" i="36"/>
  <c r="J107" i="36"/>
  <c r="I107" i="36"/>
  <c r="H107" i="36"/>
  <c r="C63" i="38"/>
  <c r="I107" i="35"/>
  <c r="J107" i="35"/>
  <c r="H107" i="35"/>
  <c r="K107" i="35"/>
  <c r="H62" i="36" l="1"/>
  <c r="I62" i="36"/>
  <c r="N57" i="117"/>
  <c r="N46" i="117"/>
  <c r="N35" i="117"/>
  <c r="E39" i="123"/>
  <c r="E62" i="123"/>
  <c r="E84" i="123"/>
  <c r="E106" i="123"/>
  <c r="E117" i="123"/>
  <c r="E73" i="123"/>
  <c r="E50" i="123"/>
  <c r="D105" i="123"/>
  <c r="A56" i="84"/>
  <c r="D83" i="123"/>
  <c r="A89" i="84"/>
  <c r="D49" i="123"/>
  <c r="D38" i="123"/>
  <c r="A38" i="105"/>
  <c r="A78" i="84"/>
  <c r="D72" i="123"/>
  <c r="E95" i="123"/>
  <c r="A60" i="105"/>
  <c r="D94" i="123"/>
  <c r="A49" i="105"/>
  <c r="D116" i="123"/>
  <c r="D61" i="123"/>
  <c r="A67" i="84"/>
  <c r="A71" i="105"/>
  <c r="C39" i="38"/>
  <c r="I72" i="36"/>
  <c r="H72" i="36"/>
  <c r="D51" i="38"/>
  <c r="I61" i="36"/>
  <c r="H61" i="36"/>
  <c r="D39" i="38"/>
  <c r="I50" i="36"/>
  <c r="H50" i="36"/>
  <c r="C51" i="38"/>
  <c r="D63" i="38"/>
  <c r="E63" i="38" s="1"/>
  <c r="I62" i="35"/>
  <c r="O28" i="91"/>
  <c r="I72" i="35"/>
  <c r="I39" i="108"/>
  <c r="K75" i="108"/>
  <c r="J29" i="103"/>
  <c r="M28" i="91"/>
  <c r="E111" i="112"/>
  <c r="E63" i="107"/>
  <c r="J28" i="91"/>
  <c r="E63" i="112"/>
  <c r="E75" i="106"/>
  <c r="K28" i="91"/>
  <c r="J51" i="108"/>
  <c r="E51" i="112"/>
  <c r="E63" i="106"/>
  <c r="L28" i="91"/>
  <c r="K63" i="108"/>
  <c r="N28" i="91"/>
  <c r="E99" i="107"/>
  <c r="K111" i="108"/>
  <c r="K87" i="108"/>
  <c r="E51" i="107"/>
  <c r="I51" i="108"/>
  <c r="A86" i="73"/>
  <c r="B87" i="77"/>
  <c r="B54" i="70"/>
  <c r="A63" i="82"/>
  <c r="J30" i="92"/>
  <c r="K30" i="92"/>
  <c r="F86" i="112"/>
  <c r="G86" i="112" s="1"/>
  <c r="D98" i="112"/>
  <c r="F38" i="112"/>
  <c r="G38" i="112" s="1"/>
  <c r="D74" i="112"/>
  <c r="C50" i="112"/>
  <c r="D50" i="112"/>
  <c r="F110" i="112"/>
  <c r="G110" i="112" s="1"/>
  <c r="C98" i="112"/>
  <c r="D38" i="112"/>
  <c r="F62" i="112"/>
  <c r="G62" i="112" s="1"/>
  <c r="C110" i="112"/>
  <c r="D86" i="112"/>
  <c r="C74" i="112"/>
  <c r="F98" i="112"/>
  <c r="G98" i="112" s="1"/>
  <c r="C86" i="112"/>
  <c r="D62" i="112"/>
  <c r="F74" i="112"/>
  <c r="G74" i="112" s="1"/>
  <c r="C62" i="112"/>
  <c r="D110" i="112"/>
  <c r="E110" i="112" s="1"/>
  <c r="F50" i="112"/>
  <c r="G50" i="112" s="1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E50" i="107" s="1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I51" i="35"/>
  <c r="H51" i="35"/>
  <c r="H40" i="35"/>
  <c r="I40" i="35"/>
  <c r="H61" i="35"/>
  <c r="I61" i="35"/>
  <c r="E111" i="15"/>
  <c r="E51" i="15"/>
  <c r="I106" i="36"/>
  <c r="H106" i="36"/>
  <c r="K106" i="36"/>
  <c r="J106" i="36"/>
  <c r="K95" i="36"/>
  <c r="J95" i="36"/>
  <c r="I95" i="36"/>
  <c r="H95" i="36"/>
  <c r="A61" i="120"/>
  <c r="A72" i="120"/>
  <c r="J95" i="35"/>
  <c r="H95" i="35"/>
  <c r="K95" i="35"/>
  <c r="I95" i="35"/>
  <c r="K84" i="36"/>
  <c r="J84" i="36"/>
  <c r="I84" i="36"/>
  <c r="H84" i="36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A39" i="120"/>
  <c r="E63" i="15"/>
  <c r="I84" i="35"/>
  <c r="H84" i="35"/>
  <c r="J84" i="35"/>
  <c r="K84" i="35"/>
  <c r="E87" i="15"/>
  <c r="H106" i="35"/>
  <c r="J106" i="35"/>
  <c r="K106" i="35"/>
  <c r="I106" i="35"/>
  <c r="E75" i="15"/>
  <c r="A50" i="120"/>
  <c r="E99" i="15"/>
  <c r="C38" i="38"/>
  <c r="E39" i="15"/>
  <c r="N45" i="117" l="1"/>
  <c r="N56" i="117"/>
  <c r="N34" i="117"/>
  <c r="E61" i="123"/>
  <c r="E105" i="123"/>
  <c r="E116" i="123"/>
  <c r="E38" i="123"/>
  <c r="E94" i="123"/>
  <c r="D115" i="123"/>
  <c r="A37" i="105"/>
  <c r="A70" i="105"/>
  <c r="E72" i="123"/>
  <c r="A55" i="84"/>
  <c r="E83" i="123"/>
  <c r="A88" i="84"/>
  <c r="D93" i="123"/>
  <c r="D82" i="123"/>
  <c r="D37" i="123"/>
  <c r="D48" i="123"/>
  <c r="D60" i="123"/>
  <c r="A48" i="105"/>
  <c r="D104" i="123"/>
  <c r="A66" i="84"/>
  <c r="A59" i="105"/>
  <c r="D71" i="123"/>
  <c r="E49" i="123"/>
  <c r="A77" i="84"/>
  <c r="H39" i="35"/>
  <c r="E39" i="38"/>
  <c r="C50" i="38"/>
  <c r="C62" i="38"/>
  <c r="I39" i="35"/>
  <c r="E51" i="38"/>
  <c r="I39" i="36"/>
  <c r="H39" i="36"/>
  <c r="D62" i="38"/>
  <c r="H49" i="36"/>
  <c r="I49" i="36"/>
  <c r="I71" i="36"/>
  <c r="H71" i="36"/>
  <c r="D38" i="38"/>
  <c r="E38" i="38" s="1"/>
  <c r="D50" i="38"/>
  <c r="I71" i="35"/>
  <c r="H72" i="35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 s="1"/>
  <c r="F85" i="112"/>
  <c r="G85" i="112" s="1"/>
  <c r="F37" i="112"/>
  <c r="G37" i="112" s="1"/>
  <c r="C85" i="112"/>
  <c r="F97" i="112"/>
  <c r="G97" i="112" s="1"/>
  <c r="D85" i="112"/>
  <c r="C37" i="112"/>
  <c r="F73" i="112"/>
  <c r="G73" i="112" s="1"/>
  <c r="D49" i="112"/>
  <c r="F49" i="112"/>
  <c r="G49" i="112" s="1"/>
  <c r="D97" i="112"/>
  <c r="F61" i="112"/>
  <c r="G61" i="112" s="1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K109" i="108" s="1"/>
  <c r="H97" i="108"/>
  <c r="H49" i="108"/>
  <c r="H85" i="108"/>
  <c r="B53" i="77"/>
  <c r="B77" i="75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H60" i="35"/>
  <c r="I60" i="35"/>
  <c r="I50" i="35"/>
  <c r="H50" i="35"/>
  <c r="E50" i="15"/>
  <c r="E110" i="15"/>
  <c r="A38" i="120"/>
  <c r="I83" i="35"/>
  <c r="J83" i="35"/>
  <c r="H83" i="35"/>
  <c r="K83" i="35"/>
  <c r="I94" i="36"/>
  <c r="H94" i="36"/>
  <c r="K94" i="36"/>
  <c r="J94" i="36"/>
  <c r="J94" i="35"/>
  <c r="K94" i="35"/>
  <c r="I94" i="35"/>
  <c r="H94" i="35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A60" i="120"/>
  <c r="A71" i="120"/>
  <c r="E62" i="15"/>
  <c r="I105" i="36"/>
  <c r="H105" i="36"/>
  <c r="K105" i="36"/>
  <c r="J105" i="36"/>
  <c r="E86" i="15"/>
  <c r="E74" i="15"/>
  <c r="E98" i="15"/>
  <c r="I105" i="35"/>
  <c r="J105" i="35"/>
  <c r="H105" i="35"/>
  <c r="K105" i="35"/>
  <c r="K83" i="36"/>
  <c r="J83" i="36"/>
  <c r="I83" i="36"/>
  <c r="H83" i="36"/>
  <c r="C61" i="38"/>
  <c r="A49" i="120"/>
  <c r="H60" i="36" l="1"/>
  <c r="I60" i="36"/>
  <c r="N44" i="117"/>
  <c r="N55" i="117"/>
  <c r="D29" i="87"/>
  <c r="H59" i="36"/>
  <c r="N33" i="117"/>
  <c r="E93" i="123"/>
  <c r="E71" i="123"/>
  <c r="E62" i="38"/>
  <c r="E37" i="123"/>
  <c r="E104" i="123"/>
  <c r="D70" i="123"/>
  <c r="E48" i="123"/>
  <c r="D114" i="123"/>
  <c r="A58" i="105"/>
  <c r="D47" i="123"/>
  <c r="D92" i="123"/>
  <c r="A69" i="105"/>
  <c r="D59" i="123"/>
  <c r="A47" i="105"/>
  <c r="A87" i="84"/>
  <c r="A54" i="84"/>
  <c r="A76" i="84"/>
  <c r="D36" i="123"/>
  <c r="D81" i="123"/>
  <c r="A65" i="84"/>
  <c r="E82" i="123"/>
  <c r="E115" i="123"/>
  <c r="A36" i="105"/>
  <c r="D103" i="123"/>
  <c r="E60" i="123"/>
  <c r="I70" i="35"/>
  <c r="E50" i="38"/>
  <c r="H38" i="35"/>
  <c r="H71" i="35"/>
  <c r="C37" i="38"/>
  <c r="D61" i="38"/>
  <c r="E61" i="38" s="1"/>
  <c r="I38" i="36"/>
  <c r="H38" i="36"/>
  <c r="I48" i="36"/>
  <c r="H48" i="36"/>
  <c r="D49" i="38"/>
  <c r="C49" i="38"/>
  <c r="I38" i="35"/>
  <c r="D37" i="38"/>
  <c r="I59" i="35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51" i="69"/>
  <c r="A49" i="80"/>
  <c r="A39" i="82"/>
  <c r="A60" i="80"/>
  <c r="A51" i="73"/>
  <c r="E49" i="107"/>
  <c r="A51" i="71"/>
  <c r="A40" i="74"/>
  <c r="B73" i="69"/>
  <c r="A71" i="80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J85" i="108"/>
  <c r="I85" i="108"/>
  <c r="B65" i="75"/>
  <c r="B41" i="78"/>
  <c r="A84" i="73"/>
  <c r="B76" i="75"/>
  <c r="A40" i="71"/>
  <c r="A38" i="80"/>
  <c r="E85" i="112"/>
  <c r="B32" i="75"/>
  <c r="E96" i="108"/>
  <c r="E36" i="108"/>
  <c r="F36" i="108"/>
  <c r="F72" i="108"/>
  <c r="F84" i="108"/>
  <c r="F108" i="108"/>
  <c r="E108" i="108"/>
  <c r="F60" i="108"/>
  <c r="F96" i="108"/>
  <c r="I96" i="108" s="1"/>
  <c r="E84" i="108"/>
  <c r="E48" i="108"/>
  <c r="F48" i="108"/>
  <c r="E72" i="108"/>
  <c r="E60" i="108"/>
  <c r="F48" i="112"/>
  <c r="G48" i="112" s="1"/>
  <c r="F108" i="112"/>
  <c r="G108" i="112" s="1"/>
  <c r="D36" i="112"/>
  <c r="C72" i="112"/>
  <c r="F84" i="112"/>
  <c r="G84" i="112" s="1"/>
  <c r="D108" i="112"/>
  <c r="F96" i="112"/>
  <c r="G96" i="112" s="1"/>
  <c r="C96" i="112"/>
  <c r="D60" i="112"/>
  <c r="F60" i="112"/>
  <c r="G60" i="112" s="1"/>
  <c r="F36" i="112"/>
  <c r="G36" i="112" s="1"/>
  <c r="C36" i="112"/>
  <c r="C84" i="112"/>
  <c r="D96" i="112"/>
  <c r="C108" i="112"/>
  <c r="C48" i="112"/>
  <c r="F72" i="112"/>
  <c r="G72" i="112" s="1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I49" i="35"/>
  <c r="H49" i="35"/>
  <c r="E85" i="15"/>
  <c r="E49" i="15"/>
  <c r="E73" i="15"/>
  <c r="K104" i="36"/>
  <c r="J104" i="36"/>
  <c r="I104" i="36"/>
  <c r="H104" i="36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A59" i="120"/>
  <c r="I82" i="36"/>
  <c r="H82" i="36"/>
  <c r="K82" i="36"/>
  <c r="J82" i="36"/>
  <c r="I93" i="36"/>
  <c r="H93" i="36"/>
  <c r="K93" i="36"/>
  <c r="J93" i="36"/>
  <c r="E97" i="15"/>
  <c r="E37" i="15"/>
  <c r="D48" i="38"/>
  <c r="H82" i="35"/>
  <c r="J82" i="35"/>
  <c r="K82" i="35"/>
  <c r="I82" i="35"/>
  <c r="A37" i="120"/>
  <c r="E109" i="15"/>
  <c r="I93" i="35"/>
  <c r="J93" i="35"/>
  <c r="H93" i="35"/>
  <c r="K93" i="35"/>
  <c r="J104" i="35"/>
  <c r="H104" i="35"/>
  <c r="K104" i="35"/>
  <c r="I104" i="35"/>
  <c r="A48" i="120"/>
  <c r="E61" i="15"/>
  <c r="I70" i="36" l="1"/>
  <c r="H70" i="36"/>
  <c r="N43" i="117"/>
  <c r="N54" i="117"/>
  <c r="N32" i="117"/>
  <c r="E81" i="123"/>
  <c r="E36" i="123"/>
  <c r="H70" i="35"/>
  <c r="H59" i="35"/>
  <c r="E59" i="123"/>
  <c r="I59" i="36"/>
  <c r="A75" i="84"/>
  <c r="D113" i="123"/>
  <c r="E103" i="123"/>
  <c r="D69" i="123"/>
  <c r="A68" i="105"/>
  <c r="E92" i="123"/>
  <c r="E114" i="123"/>
  <c r="D46" i="123"/>
  <c r="A57" i="105"/>
  <c r="A35" i="105"/>
  <c r="D91" i="123"/>
  <c r="D80" i="123"/>
  <c r="A86" i="84"/>
  <c r="A53" i="84"/>
  <c r="A46" i="105"/>
  <c r="D35" i="123"/>
  <c r="A64" i="84"/>
  <c r="E47" i="123"/>
  <c r="E70" i="123"/>
  <c r="D102" i="123"/>
  <c r="D58" i="123"/>
  <c r="J96" i="108"/>
  <c r="E37" i="38"/>
  <c r="E49" i="38"/>
  <c r="I37" i="35"/>
  <c r="C36" i="38"/>
  <c r="C60" i="38"/>
  <c r="H37" i="35"/>
  <c r="I47" i="36"/>
  <c r="H47" i="36"/>
  <c r="I37" i="36"/>
  <c r="H37" i="36"/>
  <c r="C48" i="38"/>
  <c r="E48" i="38" s="1"/>
  <c r="D60" i="38"/>
  <c r="D36" i="38"/>
  <c r="H58" i="35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73" i="77"/>
  <c r="E48" i="112"/>
  <c r="A61" i="68"/>
  <c r="B73" i="78"/>
  <c r="J36" i="108"/>
  <c r="E84" i="112"/>
  <c r="B61" i="69"/>
  <c r="A59" i="80"/>
  <c r="A39" i="68"/>
  <c r="B51" i="77"/>
  <c r="E72" i="112"/>
  <c r="I60" i="108"/>
  <c r="A61" i="73"/>
  <c r="A61" i="71"/>
  <c r="A72" i="68"/>
  <c r="B84" i="78"/>
  <c r="E72" i="107"/>
  <c r="A39" i="71"/>
  <c r="A37" i="80"/>
  <c r="D107" i="112"/>
  <c r="F35" i="112"/>
  <c r="G35" i="112" s="1"/>
  <c r="C35" i="112"/>
  <c r="D83" i="112"/>
  <c r="D35" i="112"/>
  <c r="D59" i="112"/>
  <c r="D95" i="112"/>
  <c r="F95" i="112"/>
  <c r="G95" i="112" s="1"/>
  <c r="D71" i="112"/>
  <c r="F83" i="112"/>
  <c r="G83" i="112" s="1"/>
  <c r="D47" i="112"/>
  <c r="F59" i="112"/>
  <c r="G59" i="112" s="1"/>
  <c r="C95" i="112"/>
  <c r="F107" i="112"/>
  <c r="G107" i="112" s="1"/>
  <c r="F47" i="112"/>
  <c r="G47" i="112" s="1"/>
  <c r="C71" i="112"/>
  <c r="F71" i="112"/>
  <c r="G71" i="112" s="1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H48" i="35"/>
  <c r="I48" i="35"/>
  <c r="I69" i="35"/>
  <c r="H69" i="35"/>
  <c r="E36" i="15"/>
  <c r="E96" i="15"/>
  <c r="I92" i="35"/>
  <c r="H92" i="35"/>
  <c r="J92" i="35"/>
  <c r="K92" i="35"/>
  <c r="A47" i="120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I81" i="35"/>
  <c r="J81" i="35"/>
  <c r="H81" i="35"/>
  <c r="K81" i="35"/>
  <c r="E60" i="15"/>
  <c r="E48" i="15"/>
  <c r="J103" i="35"/>
  <c r="H103" i="35"/>
  <c r="K103" i="35"/>
  <c r="I103" i="35"/>
  <c r="K103" i="36"/>
  <c r="J103" i="36"/>
  <c r="I103" i="36"/>
  <c r="H103" i="36"/>
  <c r="E84" i="15"/>
  <c r="E72" i="15"/>
  <c r="K92" i="36"/>
  <c r="J92" i="36"/>
  <c r="I92" i="36"/>
  <c r="H92" i="36"/>
  <c r="A36" i="120"/>
  <c r="D59" i="38"/>
  <c r="I81" i="36"/>
  <c r="H81" i="36"/>
  <c r="K81" i="36"/>
  <c r="J81" i="36"/>
  <c r="E108" i="15"/>
  <c r="I58" i="36" l="1"/>
  <c r="H58" i="36"/>
  <c r="I69" i="36"/>
  <c r="H69" i="36"/>
  <c r="N53" i="117"/>
  <c r="N31" i="117"/>
  <c r="N42" i="117"/>
  <c r="E91" i="123"/>
  <c r="H68" i="35"/>
  <c r="E35" i="123"/>
  <c r="D68" i="123"/>
  <c r="A63" i="84"/>
  <c r="E58" i="123"/>
  <c r="E69" i="123"/>
  <c r="E113" i="123"/>
  <c r="D34" i="123"/>
  <c r="A74" i="84"/>
  <c r="E102" i="123"/>
  <c r="E80" i="123"/>
  <c r="D79" i="123"/>
  <c r="E46" i="123"/>
  <c r="A34" i="105"/>
  <c r="D57" i="123"/>
  <c r="A45" i="105"/>
  <c r="D45" i="123"/>
  <c r="D101" i="123"/>
  <c r="A52" i="84"/>
  <c r="B30" i="75"/>
  <c r="A56" i="105"/>
  <c r="D90" i="123"/>
  <c r="J83" i="108"/>
  <c r="E36" i="38"/>
  <c r="I36" i="35"/>
  <c r="I58" i="35"/>
  <c r="H36" i="35"/>
  <c r="C59" i="38"/>
  <c r="E59" i="38" s="1"/>
  <c r="D47" i="38"/>
  <c r="I68" i="36"/>
  <c r="H68" i="36"/>
  <c r="C35" i="38"/>
  <c r="I46" i="36"/>
  <c r="H46" i="36"/>
  <c r="H36" i="36"/>
  <c r="I36" i="36"/>
  <c r="E60" i="38"/>
  <c r="D35" i="38"/>
  <c r="C47" i="38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 s="1"/>
  <c r="D30" i="87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61" i="70"/>
  <c r="A49" i="68"/>
  <c r="A47" i="80"/>
  <c r="E95" i="106"/>
  <c r="I107" i="108"/>
  <c r="E47" i="112"/>
  <c r="D58" i="112"/>
  <c r="D70" i="112"/>
  <c r="D34" i="112"/>
  <c r="F46" i="112"/>
  <c r="G46" i="112" s="1"/>
  <c r="F106" i="112"/>
  <c r="G106" i="112" s="1"/>
  <c r="C106" i="112"/>
  <c r="C58" i="112"/>
  <c r="F82" i="112"/>
  <c r="G82" i="112" s="1"/>
  <c r="C82" i="112"/>
  <c r="D46" i="112"/>
  <c r="F58" i="112"/>
  <c r="G58" i="112" s="1"/>
  <c r="C94" i="112"/>
  <c r="F94" i="112"/>
  <c r="G94" i="112" s="1"/>
  <c r="F34" i="112"/>
  <c r="G34" i="112" s="1"/>
  <c r="C70" i="112"/>
  <c r="C34" i="112"/>
  <c r="D106" i="112"/>
  <c r="C46" i="112"/>
  <c r="F70" i="112"/>
  <c r="G70" i="112" s="1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I57" i="35"/>
  <c r="H57" i="35"/>
  <c r="I68" i="35"/>
  <c r="I47" i="35"/>
  <c r="H47" i="35"/>
  <c r="E107" i="15"/>
  <c r="E95" i="15"/>
  <c r="E59" i="15"/>
  <c r="C58" i="38"/>
  <c r="I102" i="36"/>
  <c r="H102" i="36"/>
  <c r="K102" i="36"/>
  <c r="J102" i="36"/>
  <c r="E47" i="15"/>
  <c r="K80" i="36"/>
  <c r="J80" i="36"/>
  <c r="I80" i="36"/>
  <c r="H80" i="36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E83" i="15"/>
  <c r="K91" i="36"/>
  <c r="J91" i="36"/>
  <c r="I91" i="36"/>
  <c r="H91" i="36"/>
  <c r="I91" i="35"/>
  <c r="J91" i="35"/>
  <c r="H91" i="35"/>
  <c r="K91" i="35"/>
  <c r="E35" i="15"/>
  <c r="A35" i="120"/>
  <c r="J80" i="35"/>
  <c r="H80" i="35"/>
  <c r="K80" i="35"/>
  <c r="I80" i="35"/>
  <c r="J102" i="35"/>
  <c r="K102" i="35"/>
  <c r="I102" i="35"/>
  <c r="H102" i="35"/>
  <c r="I57" i="36" l="1"/>
  <c r="H57" i="36"/>
  <c r="N52" i="117"/>
  <c r="N41" i="117"/>
  <c r="E81" i="120"/>
  <c r="E72" i="120"/>
  <c r="E60" i="120"/>
  <c r="E69" i="120"/>
  <c r="N30" i="117"/>
  <c r="E48" i="120"/>
  <c r="E57" i="120"/>
  <c r="E79" i="123"/>
  <c r="E90" i="123"/>
  <c r="E45" i="123"/>
  <c r="E57" i="123"/>
  <c r="E101" i="123"/>
  <c r="A51" i="84"/>
  <c r="A33" i="105"/>
  <c r="D44" i="123"/>
  <c r="D89" i="123"/>
  <c r="E34" i="123"/>
  <c r="B29" i="75"/>
  <c r="A62" i="84"/>
  <c r="D56" i="123"/>
  <c r="D33" i="123"/>
  <c r="E68" i="123"/>
  <c r="A44" i="105"/>
  <c r="D67" i="123"/>
  <c r="D78" i="123"/>
  <c r="H35" i="35"/>
  <c r="I35" i="36"/>
  <c r="H35" i="36"/>
  <c r="I35" i="35"/>
  <c r="I45" i="36"/>
  <c r="H45" i="36"/>
  <c r="D34" i="38"/>
  <c r="E35" i="38"/>
  <c r="D58" i="38"/>
  <c r="E58" i="38" s="1"/>
  <c r="I67" i="36"/>
  <c r="H67" i="36"/>
  <c r="I56" i="36"/>
  <c r="H56" i="36"/>
  <c r="E47" i="38"/>
  <c r="C34" i="38"/>
  <c r="C46" i="38"/>
  <c r="D46" i="38"/>
  <c r="E82" i="112"/>
  <c r="E34" i="112"/>
  <c r="I67" i="35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E106" i="112"/>
  <c r="E58" i="112"/>
  <c r="B40" i="75"/>
  <c r="C57" i="112"/>
  <c r="D69" i="112"/>
  <c r="C45" i="112"/>
  <c r="C33" i="112"/>
  <c r="C93" i="112"/>
  <c r="D33" i="112"/>
  <c r="F93" i="112"/>
  <c r="G93" i="112" s="1"/>
  <c r="C69" i="112"/>
  <c r="F45" i="112"/>
  <c r="G45" i="112" s="1"/>
  <c r="F105" i="112"/>
  <c r="G105" i="112" s="1"/>
  <c r="F69" i="112"/>
  <c r="G69" i="112" s="1"/>
  <c r="F81" i="112"/>
  <c r="G81" i="112" s="1"/>
  <c r="D93" i="112"/>
  <c r="F57" i="112"/>
  <c r="G57" i="112" s="1"/>
  <c r="D81" i="112"/>
  <c r="C105" i="112"/>
  <c r="F33" i="112"/>
  <c r="G33" i="112" s="1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B38" i="78"/>
  <c r="A37" i="68"/>
  <c r="B49" i="77"/>
  <c r="K106" i="108"/>
  <c r="B49" i="70"/>
  <c r="A58" i="82"/>
  <c r="E82" i="106"/>
  <c r="I56" i="35"/>
  <c r="H56" i="35"/>
  <c r="I46" i="35"/>
  <c r="H46" i="35"/>
  <c r="E46" i="15"/>
  <c r="E58" i="15"/>
  <c r="K79" i="36"/>
  <c r="J79" i="36"/>
  <c r="I79" i="36"/>
  <c r="H79" i="36"/>
  <c r="H90" i="35"/>
  <c r="J90" i="35"/>
  <c r="K90" i="35"/>
  <c r="I90" i="35"/>
  <c r="I101" i="36"/>
  <c r="H101" i="36"/>
  <c r="K101" i="36"/>
  <c r="J101" i="36"/>
  <c r="J79" i="35"/>
  <c r="H79" i="35"/>
  <c r="K79" i="35"/>
  <c r="I79" i="35"/>
  <c r="I101" i="35"/>
  <c r="J101" i="35"/>
  <c r="H101" i="35"/>
  <c r="K101" i="35"/>
  <c r="I90" i="36"/>
  <c r="H90" i="36"/>
  <c r="K90" i="36"/>
  <c r="J90" i="36"/>
  <c r="E70" i="15"/>
  <c r="E106" i="15"/>
  <c r="C45" i="38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E82" i="15"/>
  <c r="N29" i="117" l="1"/>
  <c r="N40" i="117"/>
  <c r="E36" i="120"/>
  <c r="E45" i="120"/>
  <c r="E93" i="112"/>
  <c r="E44" i="123"/>
  <c r="E67" i="123"/>
  <c r="E78" i="123"/>
  <c r="A50" i="84"/>
  <c r="E33" i="123"/>
  <c r="D66" i="123"/>
  <c r="D43" i="123"/>
  <c r="I55" i="35"/>
  <c r="E56" i="123"/>
  <c r="E89" i="123"/>
  <c r="D55" i="123"/>
  <c r="B28" i="75"/>
  <c r="A32" i="105"/>
  <c r="D32" i="123"/>
  <c r="D77" i="123"/>
  <c r="H34" i="35"/>
  <c r="I55" i="36"/>
  <c r="H55" i="36"/>
  <c r="I34" i="36"/>
  <c r="H34" i="36"/>
  <c r="D33" i="38"/>
  <c r="D57" i="38"/>
  <c r="H44" i="36"/>
  <c r="I44" i="36"/>
  <c r="C33" i="38"/>
  <c r="E46" i="38"/>
  <c r="I34" i="35"/>
  <c r="I66" i="36"/>
  <c r="H66" i="36"/>
  <c r="C57" i="38"/>
  <c r="E34" i="38"/>
  <c r="D45" i="38"/>
  <c r="E45" i="38" s="1"/>
  <c r="H67" i="35"/>
  <c r="H66" i="35"/>
  <c r="K33" i="108"/>
  <c r="E105" i="107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 s="1"/>
  <c r="C32" i="112"/>
  <c r="D92" i="112"/>
  <c r="F92" i="112"/>
  <c r="G92" i="112" s="1"/>
  <c r="D68" i="112"/>
  <c r="F68" i="112"/>
  <c r="G68" i="112" s="1"/>
  <c r="C80" i="112"/>
  <c r="C44" i="112"/>
  <c r="F104" i="112"/>
  <c r="G104" i="112" s="1"/>
  <c r="F44" i="112"/>
  <c r="G44" i="112" s="1"/>
  <c r="C68" i="112"/>
  <c r="C104" i="112"/>
  <c r="D44" i="112"/>
  <c r="D104" i="112"/>
  <c r="C92" i="112"/>
  <c r="F80" i="112"/>
  <c r="G80" i="112" s="1"/>
  <c r="D80" i="112"/>
  <c r="F32" i="112"/>
  <c r="G32" i="112" s="1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I45" i="35"/>
  <c r="H45" i="35"/>
  <c r="E105" i="15"/>
  <c r="E45" i="15"/>
  <c r="E93" i="15"/>
  <c r="E81" i="15"/>
  <c r="E33" i="15"/>
  <c r="I89" i="35"/>
  <c r="J89" i="35"/>
  <c r="H89" i="35"/>
  <c r="K89" i="35"/>
  <c r="I78" i="36"/>
  <c r="H78" i="36"/>
  <c r="K78" i="36"/>
  <c r="J78" i="36"/>
  <c r="E69" i="15"/>
  <c r="I89" i="36"/>
  <c r="H89" i="36"/>
  <c r="K89" i="36"/>
  <c r="J89" i="36"/>
  <c r="E57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J78" i="35"/>
  <c r="K78" i="35"/>
  <c r="I78" i="35"/>
  <c r="H78" i="35"/>
  <c r="I104" i="108" l="1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H55" i="35"/>
  <c r="E43" i="123"/>
  <c r="E77" i="123"/>
  <c r="E66" i="123"/>
  <c r="E48" i="74"/>
  <c r="D54" i="123"/>
  <c r="D31" i="123"/>
  <c r="D42" i="123"/>
  <c r="D65" i="123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H33" i="35"/>
  <c r="E57" i="38"/>
  <c r="I66" i="35"/>
  <c r="C32" i="38"/>
  <c r="D32" i="38"/>
  <c r="I43" i="36"/>
  <c r="H43" i="36"/>
  <c r="C56" i="38"/>
  <c r="I65" i="36"/>
  <c r="H65" i="36"/>
  <c r="I54" i="36"/>
  <c r="H54" i="36"/>
  <c r="C44" i="38"/>
  <c r="I33" i="35"/>
  <c r="E33" i="38"/>
  <c r="D44" i="38"/>
  <c r="H33" i="36"/>
  <c r="I33" i="36"/>
  <c r="D56" i="38"/>
  <c r="I65" i="35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 s="1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 s="1"/>
  <c r="C91" i="112"/>
  <c r="C31" i="112"/>
  <c r="F67" i="112"/>
  <c r="G67" i="112" s="1"/>
  <c r="D91" i="112"/>
  <c r="D67" i="112"/>
  <c r="C67" i="112"/>
  <c r="F79" i="112"/>
  <c r="G79" i="112" s="1"/>
  <c r="D103" i="112"/>
  <c r="D43" i="112"/>
  <c r="F55" i="112"/>
  <c r="G55" i="112" s="1"/>
  <c r="D79" i="112"/>
  <c r="F31" i="112"/>
  <c r="G31" i="112" s="1"/>
  <c r="F91" i="112"/>
  <c r="G91" i="112" s="1"/>
  <c r="D55" i="112"/>
  <c r="F43" i="112"/>
  <c r="G43" i="112" s="1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 s="1"/>
  <c r="I44" i="35"/>
  <c r="H44" i="35"/>
  <c r="I54" i="35"/>
  <c r="H54" i="35"/>
  <c r="E104" i="15"/>
  <c r="E44" i="15"/>
  <c r="E68" i="15"/>
  <c r="H77" i="35"/>
  <c r="I77" i="35"/>
  <c r="J77" i="35"/>
  <c r="K77" i="35"/>
  <c r="E92" i="15"/>
  <c r="E32" i="15"/>
  <c r="I77" i="36"/>
  <c r="J77" i="36"/>
  <c r="H77" i="36"/>
  <c r="K77" i="36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D31" i="38"/>
  <c r="E80" i="15"/>
  <c r="F49" i="78" l="1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56" i="38"/>
  <c r="E65" i="123"/>
  <c r="E31" i="123"/>
  <c r="E42" i="123"/>
  <c r="D53" i="123"/>
  <c r="E54" i="123"/>
  <c r="D30" i="123"/>
  <c r="D41" i="123"/>
  <c r="B26" i="75"/>
  <c r="F35" i="75" s="1"/>
  <c r="E45" i="74"/>
  <c r="E44" i="74"/>
  <c r="E43" i="74"/>
  <c r="E42" i="74"/>
  <c r="E41" i="74"/>
  <c r="E40" i="74"/>
  <c r="E39" i="74"/>
  <c r="E38" i="74"/>
  <c r="E37" i="74"/>
  <c r="E36" i="74"/>
  <c r="H65" i="35"/>
  <c r="I79" i="108"/>
  <c r="I32" i="35"/>
  <c r="I53" i="35"/>
  <c r="H32" i="35"/>
  <c r="I42" i="36"/>
  <c r="H42" i="36"/>
  <c r="E32" i="38"/>
  <c r="C43" i="38"/>
  <c r="D43" i="38"/>
  <c r="D55" i="38"/>
  <c r="C55" i="38"/>
  <c r="I53" i="36"/>
  <c r="H53" i="36"/>
  <c r="E44" i="38"/>
  <c r="I32" i="36"/>
  <c r="H32" i="36"/>
  <c r="C31" i="38"/>
  <c r="E31" i="38" s="1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 s="1"/>
  <c r="D42" i="112"/>
  <c r="C90" i="112"/>
  <c r="F78" i="112"/>
  <c r="G78" i="112" s="1"/>
  <c r="C102" i="112"/>
  <c r="C66" i="112"/>
  <c r="D78" i="112"/>
  <c r="F90" i="112"/>
  <c r="G90" i="112" s="1"/>
  <c r="C78" i="112"/>
  <c r="D54" i="112"/>
  <c r="F66" i="112"/>
  <c r="G66" i="112" s="1"/>
  <c r="C54" i="112"/>
  <c r="F102" i="112"/>
  <c r="G102" i="112" s="1"/>
  <c r="D30" i="112"/>
  <c r="F42" i="112"/>
  <c r="G42" i="112" s="1"/>
  <c r="C30" i="112"/>
  <c r="D90" i="112"/>
  <c r="C42" i="112"/>
  <c r="D66" i="112"/>
  <c r="F54" i="112"/>
  <c r="G54" i="112" s="1"/>
  <c r="D102" i="112"/>
  <c r="K31" i="108"/>
  <c r="J31" i="108"/>
  <c r="E67" i="107"/>
  <c r="K103" i="108"/>
  <c r="J43" i="108"/>
  <c r="I91" i="108"/>
  <c r="E91" i="112"/>
  <c r="E91" i="106"/>
  <c r="J55" i="108"/>
  <c r="I43" i="35"/>
  <c r="H43" i="35"/>
  <c r="E31" i="15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C42" i="38"/>
  <c r="F30" i="75" l="1"/>
  <c r="F28" i="75"/>
  <c r="F27" i="75"/>
  <c r="F36" i="75"/>
  <c r="F33" i="75"/>
  <c r="K48" i="75"/>
  <c r="F32" i="75"/>
  <c r="K39" i="75"/>
  <c r="F31" i="75"/>
  <c r="D29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H53" i="35"/>
  <c r="E54" i="107"/>
  <c r="E30" i="123"/>
  <c r="E41" i="123"/>
  <c r="D29" i="123"/>
  <c r="E53" i="123"/>
  <c r="E42" i="107"/>
  <c r="H31" i="35"/>
  <c r="E55" i="38"/>
  <c r="I31" i="36"/>
  <c r="H31" i="36"/>
  <c r="D42" i="38"/>
  <c r="E42" i="38" s="1"/>
  <c r="K66" i="108"/>
  <c r="I41" i="36"/>
  <c r="H41" i="36"/>
  <c r="E43" i="38"/>
  <c r="I31" i="35"/>
  <c r="C54" i="38"/>
  <c r="D30" i="38"/>
  <c r="D54" i="38"/>
  <c r="C30" i="38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J42" i="108"/>
  <c r="I42" i="108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F41" i="112"/>
  <c r="G41" i="112" s="1"/>
  <c r="D89" i="112"/>
  <c r="F101" i="112"/>
  <c r="G101" i="112" s="1"/>
  <c r="C41" i="112"/>
  <c r="C89" i="112"/>
  <c r="D65" i="112"/>
  <c r="C53" i="112"/>
  <c r="F89" i="112"/>
  <c r="G89" i="112" s="1"/>
  <c r="F29" i="112"/>
  <c r="G29" i="112" s="1"/>
  <c r="C29" i="112"/>
  <c r="F77" i="112"/>
  <c r="G77" i="112" s="1"/>
  <c r="E90" i="107"/>
  <c r="J66" i="108"/>
  <c r="K102" i="108"/>
  <c r="I42" i="35"/>
  <c r="H42" i="35"/>
  <c r="E78" i="15"/>
  <c r="E90" i="15"/>
  <c r="E66" i="15"/>
  <c r="D53" i="38"/>
  <c r="E30" i="15"/>
  <c r="E102" i="15"/>
  <c r="E54" i="15"/>
  <c r="E42" i="15"/>
  <c r="C65" i="112" l="1"/>
  <c r="D77" i="112"/>
  <c r="C101" i="112"/>
  <c r="D101" i="112"/>
  <c r="C77" i="112"/>
  <c r="F65" i="112"/>
  <c r="G65" i="112" s="1"/>
  <c r="D53" i="112"/>
  <c r="E53" i="112" s="1"/>
  <c r="F53" i="112"/>
  <c r="G53" i="112" s="1"/>
  <c r="D41" i="112"/>
  <c r="E41" i="112" s="1"/>
  <c r="E29" i="123"/>
  <c r="I101" i="108"/>
  <c r="E54" i="38"/>
  <c r="H30" i="35"/>
  <c r="D29" i="38"/>
  <c r="C41" i="38"/>
  <c r="C29" i="38"/>
  <c r="I30" i="36"/>
  <c r="H30" i="36"/>
  <c r="D41" i="38"/>
  <c r="E30" i="38"/>
  <c r="I30" i="35"/>
  <c r="C53" i="38"/>
  <c r="E53" i="38" s="1"/>
  <c r="E29" i="112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E65" i="112"/>
  <c r="I41" i="108"/>
  <c r="J29" i="108"/>
  <c r="J53" i="108"/>
  <c r="E89" i="112"/>
  <c r="E77" i="112"/>
  <c r="I65" i="108"/>
  <c r="J41" i="108"/>
  <c r="K29" i="108"/>
  <c r="I41" i="35"/>
  <c r="H41" i="35"/>
  <c r="C52" i="38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101" i="112" l="1"/>
  <c r="E41" i="38"/>
  <c r="I29" i="35"/>
  <c r="C28" i="38"/>
  <c r="D28" i="38"/>
  <c r="D40" i="38"/>
  <c r="E29" i="38"/>
  <c r="D52" i="38"/>
  <c r="E52" i="38" s="1"/>
  <c r="H29" i="35"/>
  <c r="I29" i="36"/>
  <c r="H29" i="36"/>
  <c r="C40" i="38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E28" i="38" l="1"/>
  <c r="E40" i="38"/>
  <c r="D75" i="38" l="1"/>
  <c r="C135" i="38"/>
  <c r="C99" i="38"/>
  <c r="D87" i="38"/>
  <c r="C145" i="38"/>
  <c r="D109" i="38"/>
  <c r="D85" i="38"/>
  <c r="D146" i="38"/>
  <c r="C74" i="38"/>
  <c r="D134" i="38"/>
  <c r="D122" i="38"/>
  <c r="C98" i="38"/>
  <c r="C134" i="38"/>
  <c r="D72" i="38"/>
  <c r="D120" i="38"/>
  <c r="C96" i="38"/>
  <c r="C144" i="38"/>
  <c r="D108" i="38"/>
  <c r="C84" i="38"/>
  <c r="C132" i="38"/>
  <c r="C131" i="38"/>
  <c r="D107" i="38"/>
  <c r="C95" i="38"/>
  <c r="D71" i="38"/>
  <c r="D131" i="38"/>
  <c r="C119" i="38"/>
  <c r="D95" i="38"/>
  <c r="D142" i="38"/>
  <c r="C118" i="38"/>
  <c r="D82" i="38"/>
  <c r="D70" i="38"/>
  <c r="C142" i="38"/>
  <c r="D106" i="38"/>
  <c r="C82" i="38"/>
  <c r="D81" i="38"/>
  <c r="C129" i="38"/>
  <c r="C93" i="38"/>
  <c r="D129" i="38"/>
  <c r="D93" i="38"/>
  <c r="C141" i="38"/>
  <c r="D80" i="38"/>
  <c r="D140" i="38"/>
  <c r="C116" i="38"/>
  <c r="D104" i="38"/>
  <c r="C80" i="38"/>
  <c r="C128" i="38"/>
  <c r="C140" i="38"/>
  <c r="C139" i="38"/>
  <c r="C67" i="38"/>
  <c r="C91" i="38"/>
  <c r="D115" i="38"/>
  <c r="D91" i="38"/>
  <c r="D127" i="38"/>
  <c r="D103" i="38"/>
  <c r="C103" i="38"/>
  <c r="C126" i="38"/>
  <c r="D102" i="38"/>
  <c r="C90" i="38"/>
  <c r="D90" i="38"/>
  <c r="D66" i="38"/>
  <c r="C114" i="38"/>
  <c r="D138" i="38"/>
  <c r="C102" i="38"/>
  <c r="C65" i="38"/>
  <c r="D137" i="38"/>
  <c r="C101" i="38"/>
  <c r="D77" i="38"/>
  <c r="C137" i="38"/>
  <c r="D113" i="38"/>
  <c r="C77" i="38"/>
  <c r="C124" i="38"/>
  <c r="D112" i="38"/>
  <c r="C88" i="38"/>
  <c r="C64" i="38"/>
  <c r="D76" i="38"/>
  <c r="D136" i="38"/>
  <c r="E131" i="38" l="1"/>
  <c r="E91" i="38"/>
  <c r="E142" i="38"/>
  <c r="E140" i="38"/>
  <c r="E129" i="38"/>
  <c r="E93" i="38"/>
  <c r="E80" i="38"/>
  <c r="E95" i="38"/>
  <c r="E134" i="38"/>
  <c r="D100" i="38"/>
  <c r="C113" i="38"/>
  <c r="E113" i="38" s="1"/>
  <c r="D114" i="38"/>
  <c r="E114" i="38" s="1"/>
  <c r="C105" i="38"/>
  <c r="D94" i="38"/>
  <c r="C83" i="38"/>
  <c r="C73" i="38"/>
  <c r="C121" i="38"/>
  <c r="D145" i="38"/>
  <c r="E145" i="38" s="1"/>
  <c r="C85" i="38"/>
  <c r="E85" i="38" s="1"/>
  <c r="C133" i="38"/>
  <c r="D121" i="38"/>
  <c r="D133" i="38"/>
  <c r="C87" i="38"/>
  <c r="E87" i="38" s="1"/>
  <c r="D111" i="38"/>
  <c r="C147" i="38"/>
  <c r="D99" i="38"/>
  <c r="E99" i="38" s="1"/>
  <c r="D135" i="38"/>
  <c r="E135" i="38" s="1"/>
  <c r="C123" i="38"/>
  <c r="D123" i="38"/>
  <c r="C112" i="38"/>
  <c r="E112" i="38" s="1"/>
  <c r="D88" i="38"/>
  <c r="E88" i="38" s="1"/>
  <c r="C100" i="38"/>
  <c r="D124" i="38"/>
  <c r="E124" i="38" s="1"/>
  <c r="C136" i="38"/>
  <c r="E136" i="38" s="1"/>
  <c r="D64" i="38"/>
  <c r="E64" i="38" s="1"/>
  <c r="C76" i="38"/>
  <c r="E76" i="38" s="1"/>
  <c r="D101" i="38"/>
  <c r="E101" i="38" s="1"/>
  <c r="C125" i="38"/>
  <c r="D65" i="38"/>
  <c r="E65" i="38" s="1"/>
  <c r="C89" i="38"/>
  <c r="D125" i="38"/>
  <c r="D89" i="38"/>
  <c r="C138" i="38"/>
  <c r="E138" i="38" s="1"/>
  <c r="C66" i="38"/>
  <c r="E66" i="38" s="1"/>
  <c r="D126" i="38"/>
  <c r="E126" i="38" s="1"/>
  <c r="C78" i="38"/>
  <c r="D78" i="38"/>
  <c r="C127" i="38"/>
  <c r="E127" i="38" s="1"/>
  <c r="C79" i="38"/>
  <c r="C115" i="38"/>
  <c r="E115" i="38" s="1"/>
  <c r="D79" i="38"/>
  <c r="D139" i="38"/>
  <c r="E139" i="38" s="1"/>
  <c r="D67" i="38"/>
  <c r="E67" i="38" s="1"/>
  <c r="D116" i="38"/>
  <c r="E116" i="38" s="1"/>
  <c r="C92" i="38"/>
  <c r="D68" i="38"/>
  <c r="C68" i="38"/>
  <c r="D92" i="38"/>
  <c r="C104" i="38"/>
  <c r="E104" i="38" s="1"/>
  <c r="D128" i="38"/>
  <c r="E128" i="38" s="1"/>
  <c r="D117" i="38"/>
  <c r="C81" i="38"/>
  <c r="E81" i="38" s="1"/>
  <c r="C117" i="38"/>
  <c r="D69" i="38"/>
  <c r="D105" i="38"/>
  <c r="D141" i="38"/>
  <c r="E141" i="38" s="1"/>
  <c r="C69" i="38"/>
  <c r="C130" i="38"/>
  <c r="C94" i="38"/>
  <c r="D118" i="38"/>
  <c r="E118" i="38" s="1"/>
  <c r="C106" i="38"/>
  <c r="E106" i="38" s="1"/>
  <c r="D130" i="38"/>
  <c r="C70" i="38"/>
  <c r="E70" i="38" s="1"/>
  <c r="D143" i="38"/>
  <c r="C71" i="38"/>
  <c r="E71" i="38" s="1"/>
  <c r="D83" i="38"/>
  <c r="C107" i="38"/>
  <c r="E107" i="38" s="1"/>
  <c r="D119" i="38"/>
  <c r="E119" i="38" s="1"/>
  <c r="C143" i="38"/>
  <c r="C108" i="38"/>
  <c r="E108" i="38" s="1"/>
  <c r="D132" i="38"/>
  <c r="E132" i="38" s="1"/>
  <c r="D84" i="38"/>
  <c r="E84" i="38" s="1"/>
  <c r="C120" i="38"/>
  <c r="E120" i="38" s="1"/>
  <c r="C72" i="38"/>
  <c r="E72" i="38" s="1"/>
  <c r="D144" i="38"/>
  <c r="E144" i="38" s="1"/>
  <c r="D96" i="38"/>
  <c r="E96" i="38" s="1"/>
  <c r="C86" i="38"/>
  <c r="D110" i="38"/>
  <c r="C146" i="38"/>
  <c r="E146" i="38" s="1"/>
  <c r="D74" i="38"/>
  <c r="E74" i="38" s="1"/>
  <c r="C110" i="38"/>
  <c r="D98" i="38"/>
  <c r="E98" i="38" s="1"/>
  <c r="D86" i="38"/>
  <c r="C122" i="38"/>
  <c r="E122" i="38" s="1"/>
  <c r="D73" i="38"/>
  <c r="C109" i="38"/>
  <c r="E109" i="38" s="1"/>
  <c r="D97" i="38"/>
  <c r="C97" i="38"/>
  <c r="C75" i="38"/>
  <c r="E75" i="38" s="1"/>
  <c r="C111" i="38"/>
  <c r="D147" i="38"/>
  <c r="E82" i="38"/>
  <c r="E77" i="38"/>
  <c r="E137" i="38"/>
  <c r="E102" i="38"/>
  <c r="E90" i="38"/>
  <c r="E103" i="38"/>
  <c r="E86" i="38" l="1"/>
  <c r="E147" i="38"/>
  <c r="E100" i="38"/>
  <c r="E105" i="38"/>
  <c r="E79" i="38"/>
  <c r="E94" i="38"/>
  <c r="E83" i="38"/>
  <c r="E130" i="38"/>
  <c r="E92" i="38"/>
  <c r="E89" i="38"/>
  <c r="E121" i="38"/>
  <c r="E133" i="38"/>
  <c r="E111" i="38"/>
  <c r="E117" i="38"/>
  <c r="E68" i="38"/>
  <c r="E123" i="38"/>
  <c r="E110" i="38"/>
  <c r="E73" i="38"/>
  <c r="E97" i="38"/>
  <c r="E143" i="38"/>
  <c r="E69" i="38"/>
  <c r="E78" i="38"/>
  <c r="E125" i="38"/>
  <c r="L32" i="68" l="1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 l="1"/>
  <c r="I31" i="68" s="1"/>
  <c r="L28" i="68"/>
  <c r="L31" i="68" s="1"/>
  <c r="J28" i="68"/>
  <c r="J31" i="68" s="1"/>
  <c r="K28" i="68"/>
  <c r="K31" i="68" s="1"/>
</calcChain>
</file>

<file path=xl/sharedStrings.xml><?xml version="1.0" encoding="utf-8"?>
<sst xmlns="http://schemas.openxmlformats.org/spreadsheetml/2006/main" count="1209" uniqueCount="598">
  <si>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</si>
  <si>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</si>
  <si>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</si>
  <si>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</si>
  <si>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</si>
  <si>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</si>
  <si>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</si>
  <si>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</si>
  <si>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</si>
  <si>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</si>
  <si>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</si>
  <si>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</si>
  <si>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</si>
  <si>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</si>
  <si>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</si>
  <si>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</si>
  <si>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</si>
  <si>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</si>
  <si>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</si>
  <si>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</si>
  <si>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</si>
  <si>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</si>
  <si>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</si>
  <si>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</si>
  <si>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</si>
  <si>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</si>
  <si>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</si>
  <si>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</si>
  <si>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</si>
  <si>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</si>
  <si>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</si>
  <si>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</si>
  <si>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</si>
  <si>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</si>
  <si>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</si>
  <si>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</si>
  <si>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</si>
  <si>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</si>
  <si>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</si>
  <si>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</si>
  <si>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</si>
  <si>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</si>
  <si>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</si>
  <si>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</si>
  <si>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</si>
  <si>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</si>
  <si>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</si>
  <si>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</si>
  <si>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</si>
  <si>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Change the confidence interval by entering a</t>
  </si>
  <si>
    <t>percentage between 0% and 100%</t>
  </si>
  <si>
    <t>Historical</t>
  </si>
  <si>
    <t>STEO</t>
  </si>
  <si>
    <t>Settle</t>
  </si>
  <si>
    <t>Implied</t>
  </si>
  <si>
    <t>Days to</t>
  </si>
  <si>
    <t>Confidence Interval</t>
  </si>
  <si>
    <t>Volatility</t>
  </si>
  <si>
    <t>Expiry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</si>
  <si>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</si>
  <si>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</si>
  <si>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</si>
  <si>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</si>
  <si>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</si>
  <si>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</si>
  <si>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</si>
  <si>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</si>
  <si>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</si>
  <si>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</si>
  <si>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</si>
  <si>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</si>
  <si>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</si>
  <si>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</si>
  <si>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</si>
  <si>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</si>
  <si>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</si>
  <si>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</si>
  <si>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</si>
  <si>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</si>
  <si>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</si>
  <si>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</si>
  <si>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</si>
  <si>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</si>
  <si>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t>Consumption (million kilowatthours per day)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</si>
  <si>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</si>
  <si>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</si>
  <si>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</si>
  <si>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</si>
  <si>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Electricity Generation, All Sectors (thousand megawatthours per day)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</si>
  <si>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</si>
  <si>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</si>
  <si>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</si>
  <si>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</si>
  <si>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</si>
  <si>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</si>
  <si>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</si>
  <si>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</si>
  <si>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</si>
  <si>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</si>
  <si>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</si>
  <si>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</si>
  <si>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</si>
  <si>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</si>
  <si>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</si>
  <si>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</si>
  <si>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</si>
  <si>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</si>
  <si>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</si>
  <si>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</si>
  <si>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</si>
  <si>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</si>
  <si>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</si>
  <si>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</si>
  <si>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</si>
  <si>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</si>
  <si>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</si>
  <si>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</si>
  <si>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</si>
  <si>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</si>
  <si>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</si>
  <si>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</si>
  <si>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</si>
  <si>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</si>
  <si>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</si>
  <si>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</si>
  <si>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</si>
  <si>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</si>
  <si>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</si>
  <si>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</si>
  <si>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</si>
  <si>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</si>
  <si>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</si>
  <si>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</si>
  <si>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</si>
  <si>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</si>
  <si>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</si>
  <si>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</si>
  <si>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</si>
  <si>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</si>
  <si>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</si>
  <si>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</si>
  <si>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</si>
  <si>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</si>
  <si>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</si>
  <si>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</si>
  <si>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</si>
  <si>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</si>
  <si>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</si>
  <si>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</si>
  <si>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</si>
  <si>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</si>
  <si>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</si>
  <si>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</si>
  <si>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</si>
  <si>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</si>
  <si>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</si>
  <si>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</si>
  <si>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</si>
  <si>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</si>
  <si>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</si>
  <si>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</si>
  <si>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</si>
  <si>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</si>
  <si>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</si>
  <si>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</si>
  <si>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</si>
  <si>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</si>
  <si>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</si>
  <si>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</si>
  <si>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</si>
  <si>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</si>
  <si>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</si>
  <si>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</si>
  <si>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</si>
  <si>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</si>
  <si>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</si>
  <si>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</si>
  <si>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</si>
  <si>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</si>
  <si>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</si>
  <si>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</si>
  <si>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</si>
  <si>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</si>
  <si>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</si>
  <si>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</si>
  <si>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</si>
  <si>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</si>
  <si>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</si>
  <si>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</si>
  <si>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</si>
  <si>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</si>
  <si>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Consumption Growth (million kWh per day)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</si>
  <si>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</si>
  <si>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</si>
  <si>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</si>
  <si>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</si>
  <si>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</si>
  <si>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</si>
  <si>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</si>
  <si>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</si>
  <si>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</si>
  <si>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</si>
  <si>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</si>
  <si>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</si>
  <si>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</si>
  <si>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</si>
  <si>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OECD commercial stocks of crude oil and other liquids (days of supply)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</si>
  <si>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</si>
  <si>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</si>
  <si>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</si>
  <si>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</si>
  <si>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</si>
  <si>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</si>
  <si>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</si>
  <si>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 power sector coal stocks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</si>
  <si>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</si>
  <si>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</si>
  <si>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</si>
  <si>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</si>
  <si>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</si>
  <si>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</si>
  <si>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</si>
  <si>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</si>
  <si>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census regions and census divisions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</si>
  <si>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</si>
  <si>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</si>
  <si>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</si>
  <si>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</si>
  <si>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</si>
  <si>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</si>
  <si>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</si>
  <si>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</si>
  <si>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</si>
  <si>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</si>
  <si>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</si>
  <si>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</si>
  <si>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</si>
  <si>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</si>
  <si>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</si>
  <si>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</si>
  <si>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</si>
  <si>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</si>
  <si>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</si>
  <si>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</si>
  <si>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</si>
  <si>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</si>
  <si>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</si>
  <si>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</si>
  <si>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</si>
  <si>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</si>
  <si>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</si>
  <si>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</si>
  <si>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</si>
  <si>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</si>
  <si>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</si>
  <si>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</si>
  <si>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</si>
  <si>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</si>
  <si>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</si>
  <si>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</si>
  <si>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</si>
  <si>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</si>
  <si>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</si>
  <si>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</si>
  <si>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</si>
  <si>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</si>
  <si>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</si>
  <si>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</si>
  <si>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</si>
  <si>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</si>
  <si>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</si>
  <si>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</si>
  <si>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</si>
  <si>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</si>
  <si>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</si>
  <si>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</si>
  <si>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</si>
  <si>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</si>
  <si>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</si>
  <si>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</si>
  <si>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</si>
  <si>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</si>
  <si>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</si>
  <si>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</si>
  <si>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</si>
  <si>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ESTXPUS</t>
  </si>
  <si>
    <t>monthly consumption</t>
  </si>
  <si>
    <t>residential sales</t>
  </si>
  <si>
    <t>industrial sales</t>
  </si>
  <si>
    <t>commercial and transportation</t>
  </si>
  <si>
    <t>direct use of electricity</t>
  </si>
  <si>
    <t>EXRCPUS</t>
  </si>
  <si>
    <t>EXICPUS</t>
  </si>
  <si>
    <t>EXCCPUS</t>
  </si>
  <si>
    <t>ELDUPUS</t>
  </si>
  <si>
    <t>Product supplied (million barrels per day)</t>
  </si>
  <si>
    <t>total product supplied (consumption)</t>
  </si>
  <si>
    <t>NGHHUUS</t>
  </si>
  <si>
    <t>NGRCUUS</t>
  </si>
  <si>
    <t>residential price</t>
  </si>
  <si>
    <t>NGHHMCF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</si>
  <si>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</si>
  <si>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</si>
  <si>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</si>
  <si>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</si>
  <si>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</si>
  <si>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</si>
  <si>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</si>
  <si>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</si>
  <si>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</si>
  <si>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</si>
  <si>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</si>
  <si>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</si>
  <si>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</si>
  <si>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</si>
  <si>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</si>
  <si>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</si>
  <si>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</si>
  <si>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</si>
  <si>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</si>
  <si>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</si>
  <si>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</si>
  <si>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</si>
  <si>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</si>
  <si>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</si>
  <si>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</si>
  <si>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</si>
  <si>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</si>
  <si>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</si>
  <si>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</si>
  <si>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</si>
  <si>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</si>
  <si>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</si>
  <si>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</si>
  <si>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</si>
  <si>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</si>
  <si>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</si>
  <si>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</si>
  <si>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</si>
  <si>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</si>
  <si>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</si>
  <si>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</si>
  <si>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</si>
  <si>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</si>
  <si>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</si>
  <si>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</si>
  <si>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</si>
  <si>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</si>
  <si>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</si>
  <si>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</si>
  <si>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</si>
  <si>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</si>
  <si>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</si>
  <si>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</si>
  <si>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</si>
  <si>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</si>
  <si>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</si>
  <si>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</si>
  <si>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</si>
  <si>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</si>
  <si>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</si>
  <si>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</si>
  <si>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</si>
  <si>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</si>
  <si>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</si>
  <si>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</si>
  <si>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</si>
  <si>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</si>
  <si>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</si>
  <si>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</si>
  <si>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</si>
  <si>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</si>
  <si>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</si>
  <si>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</si>
  <si>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</si>
  <si>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</si>
  <si>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</si>
  <si>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</si>
  <si>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</si>
  <si>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</si>
  <si>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</si>
  <si>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</si>
  <si>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</si>
  <si>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</si>
  <si>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CLTO_US</t>
  </si>
  <si>
    <t>Coal generation</t>
  </si>
  <si>
    <t>Nonhydropower renewables</t>
  </si>
  <si>
    <t>Total generation</t>
  </si>
  <si>
    <t>NGTO_US</t>
  </si>
  <si>
    <t>PATO_US</t>
  </si>
  <si>
    <t>NUTO_US</t>
  </si>
  <si>
    <t>HYTO_US</t>
  </si>
  <si>
    <t>RNTO_US</t>
  </si>
  <si>
    <t>TSEO_US</t>
  </si>
  <si>
    <t>Other sources</t>
  </si>
  <si>
    <t>OGTO_US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</si>
  <si>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</si>
  <si>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</si>
  <si>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</si>
  <si>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</si>
  <si>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</si>
  <si>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</si>
  <si>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</si>
  <si>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</si>
  <si>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OTTO_US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</si>
  <si>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</si>
  <si>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</si>
  <si>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</si>
  <si>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</si>
  <si>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</si>
  <si>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</si>
  <si>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</si>
  <si>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</si>
  <si>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</si>
  <si>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</si>
  <si>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</si>
  <si>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</si>
  <si>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</si>
  <si>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</si>
  <si>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</si>
  <si>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</si>
  <si>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</si>
  <si>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</si>
  <si>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</si>
  <si>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</si>
  <si>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</si>
  <si>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</si>
  <si>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</si>
  <si>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</si>
  <si>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</si>
  <si>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</si>
  <si>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</si>
  <si>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</si>
  <si>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</si>
  <si>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</si>
  <si>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</si>
  <si>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</si>
  <si>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</si>
  <si>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</si>
  <si>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</si>
  <si>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</si>
  <si>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</si>
  <si>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</si>
  <si>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</si>
  <si>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</si>
  <si>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</si>
  <si>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</si>
  <si>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</si>
  <si>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</si>
  <si>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</si>
  <si>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</si>
  <si>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</si>
  <si>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</si>
  <si>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</si>
  <si>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</si>
  <si>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</si>
  <si>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</si>
  <si>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</si>
  <si>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</si>
  <si>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</si>
  <si>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</si>
  <si>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</si>
  <si>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</si>
  <si>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</si>
  <si>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</si>
  <si>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</si>
  <si>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</si>
  <si>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</si>
  <si>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</si>
  <si>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</si>
  <si>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</si>
  <si>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</si>
  <si>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</si>
  <si>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</si>
  <si>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</si>
  <si>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</si>
  <si>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</si>
  <si>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</si>
  <si>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</si>
  <si>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</si>
  <si>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</si>
  <si>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</si>
  <si>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</si>
  <si>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</si>
  <si>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>EXACPUS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</si>
  <si>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</si>
  <si>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</si>
  <si>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</si>
  <si>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</si>
  <si>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</si>
  <si>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</si>
  <si>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</si>
  <si>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net trade of crude oil and liquid fuels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</si>
  <si>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</si>
  <si>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</si>
  <si>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</si>
  <si>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</si>
  <si>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</si>
  <si>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</si>
  <si>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</si>
  <si>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</si>
  <si>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</si>
  <si>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</si>
  <si>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</si>
  <si>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</si>
  <si>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</si>
  <si>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</si>
  <si>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</si>
  <si>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</si>
  <si>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</si>
  <si>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</si>
  <si>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</si>
  <si>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</si>
  <si>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</si>
  <si>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</si>
  <si>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</si>
  <si>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</si>
  <si>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</si>
  <si>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C3PSPUS</t>
  </si>
  <si>
    <t>U.S. commercial propane stocks (ex propylene)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</si>
  <si>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</si>
  <si>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</si>
  <si>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</si>
  <si>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</si>
  <si>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</si>
  <si>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</si>
  <si>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</si>
  <si>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</si>
  <si>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</si>
  <si>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</si>
  <si>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</si>
  <si>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United State</t>
  </si>
  <si>
    <t>PADI_US</t>
  </si>
  <si>
    <t xml:space="preserve">Estimated unplanned crude oil production outages among OPEC and non-OPEC producers </t>
  </si>
  <si>
    <t>Estimated OPEC Unplanned Crude Oil Production Outages (million bbls/day)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</si>
  <si>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</si>
  <si>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</si>
  <si>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</si>
  <si>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</si>
  <si>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</si>
  <si>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</si>
  <si>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</si>
  <si>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</si>
  <si>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</si>
  <si>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</si>
  <si>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</si>
  <si>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Note: Confidence interval derived from options market information for the five trading days ending Nov 1, 2018. Intervals not calculated for months with sparse trading in near-the-money options contracts.</t>
  </si>
  <si>
    <t>Short-Term Energy Outlook, November 2018</t>
  </si>
  <si>
    <t>Source: Short-Term Energy Outlook, November 2018, and CME Group</t>
  </si>
  <si>
    <t>Source: Short-Term Energy Outlook, November 2018</t>
  </si>
  <si>
    <t>Source: Short-Term Energy Outlook, November 2018, and Thomson Reuters</t>
  </si>
  <si>
    <t>2013-Q1</t>
  </si>
  <si>
    <t>2013-Q2</t>
  </si>
  <si>
    <t>2013-Q3</t>
  </si>
  <si>
    <t>2013-Q4</t>
  </si>
  <si>
    <t>2014-Q1</t>
  </si>
  <si>
    <t>2014-Q2</t>
  </si>
  <si>
    <t>2014-Q3</t>
  </si>
  <si>
    <t>2014-Q4</t>
  </si>
  <si>
    <t>2015-Q1</t>
  </si>
  <si>
    <t>2015-Q2</t>
  </si>
  <si>
    <t>2015-Q3</t>
  </si>
  <si>
    <t>2015-Q4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</si>
  <si>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</si>
  <si>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</si>
  <si>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</si>
  <si>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</si>
  <si>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</si>
  <si>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</si>
  <si>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</si>
  <si>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</si>
  <si>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</si>
  <si>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</si>
  <si>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</si>
  <si>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</si>
  <si>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</si>
  <si>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</si>
  <si>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</si>
  <si>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</si>
  <si>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2008-2017 average</t>
  </si>
  <si>
    <t>2013 - 2017</t>
  </si>
  <si>
    <t>Note:  Colored band around days of supply of crude oil and other liquids stocks represents the range between the minimum and maximum from Jan. 2013 - Dec. 2017.</t>
  </si>
  <si>
    <t>monthly range from January 2013 - December 2017</t>
  </si>
  <si>
    <t>Note:  Colored band around crude oil  stocks represents the range between the minimum and maximum from Jan. 2013 - Dec. 2017.</t>
  </si>
  <si>
    <t>Note:  Colored bands around storage levels represent the range between the minimum and maximum from Jan. 2013 - Dec. 2017.</t>
  </si>
  <si>
    <t>Note:  Includes refinery propylene. Colored band around days of stocks represents the range between the minimum and maximum from Jan. 2013 - Dec. 2017.</t>
  </si>
  <si>
    <t>Note:  Colored band around storage levels represents the range between the minimum and maximum from Jan. 2013 - Dec. 2017.</t>
  </si>
  <si>
    <t>Percent deviation from 2013 - 2017 average</t>
  </si>
  <si>
    <t>2010-2017</t>
  </si>
  <si>
    <t>Note:  Colored band around stock levels represents the range between the minimum and maximum from Jan. 2010 - Dec. 2017.</t>
  </si>
  <si>
    <t>monthly range from January 2010 - December 2017</t>
  </si>
  <si>
    <t>2009-2018 average</t>
  </si>
  <si>
    <t>2015/16</t>
  </si>
  <si>
    <t>2016/17</t>
  </si>
  <si>
    <t>2017/18</t>
  </si>
  <si>
    <t>2018/19</t>
  </si>
  <si>
    <t>2008-2018 average</t>
  </si>
  <si>
    <t>Source: Short-Term Energy Outlook, November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</si>
</sst>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1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0"/>
      <color theme="2" tint="0.59999389629810485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9" fontId="21" fillId="0" borderId="0" applyFont="0" applyFill="0" applyBorder="0" applyAlignment="0" applyProtection="0"/>
    <xf numFmtId="0" fontId="21" fillId="0" borderId="0"/>
    <xf numFmtId="0" fontId="20" fillId="0" borderId="0"/>
    <xf numFmtId="0" fontId="19" fillId="0" borderId="0"/>
    <xf numFmtId="0" fontId="18" fillId="0" borderId="0"/>
    <xf numFmtId="0" fontId="38" fillId="0" borderId="0"/>
    <xf numFmtId="0" fontId="15" fillId="0" borderId="0"/>
    <xf numFmtId="0" fontId="21" fillId="0" borderId="0"/>
    <xf numFmtId="0" fontId="14" fillId="0" borderId="0"/>
    <xf numFmtId="0" fontId="42" fillId="0" borderId="0"/>
    <xf numFmtId="0" fontId="13" fillId="0" borderId="0"/>
    <xf numFmtId="0" fontId="12" fillId="0" borderId="0"/>
    <xf numFmtId="0" fontId="8" fillId="0" borderId="0"/>
    <xf numFmtId="43" fontId="21" fillId="0" borderId="0" applyFont="0" applyFill="0" applyBorder="0" applyAlignment="0" applyProtection="0"/>
    <xf numFmtId="0" fontId="6" fillId="0" borderId="0"/>
    <xf numFmtId="0" fontId="42" fillId="0" borderId="0"/>
  </cellStyleXfs>
  <cellXfs count="596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2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1" fillId="0" borderId="0" xfId="0" applyNumberFormat="1" applyFont="1"/>
    <xf numFmtId="0" fontId="21" fillId="0" borderId="0" xfId="0" applyFont="1"/>
    <xf numFmtId="166" fontId="21" fillId="0" borderId="0" xfId="0" applyNumberFormat="1" applyFont="1"/>
    <xf numFmtId="0" fontId="26" fillId="0" borderId="0" xfId="0" applyFont="1"/>
    <xf numFmtId="0" fontId="26" fillId="0" borderId="1" xfId="0" applyFont="1" applyFill="1" applyBorder="1" applyAlignment="1">
      <alignment horizontal="right"/>
    </xf>
    <xf numFmtId="0" fontId="26" fillId="0" borderId="1" xfId="0" applyFont="1" applyBorder="1"/>
    <xf numFmtId="0" fontId="26" fillId="0" borderId="1" xfId="0" applyNumberFormat="1" applyFont="1" applyBorder="1"/>
    <xf numFmtId="0" fontId="26" fillId="0" borderId="0" xfId="0" applyFont="1" applyAlignment="1"/>
    <xf numFmtId="0" fontId="26" fillId="0" borderId="0" xfId="0" applyFont="1" applyAlignment="1">
      <alignment horizontal="right"/>
    </xf>
    <xf numFmtId="0" fontId="26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1" fillId="0" borderId="0" xfId="2" quotePrefix="1" applyNumberFormat="1" applyFont="1"/>
    <xf numFmtId="165" fontId="23" fillId="0" borderId="0" xfId="0" applyNumberFormat="1" applyFont="1"/>
    <xf numFmtId="0" fontId="24" fillId="2" borderId="0" xfId="0" applyFont="1" applyFill="1"/>
    <xf numFmtId="0" fontId="0" fillId="2" borderId="0" xfId="0" applyFill="1"/>
    <xf numFmtId="0" fontId="24" fillId="0" borderId="0" xfId="0" applyFont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1" xfId="0" applyFont="1" applyBorder="1"/>
    <xf numFmtId="0" fontId="24" fillId="0" borderId="1" xfId="0" applyFont="1" applyFill="1" applyBorder="1" applyAlignment="1">
      <alignment horizontal="center"/>
    </xf>
    <xf numFmtId="2" fontId="27" fillId="0" borderId="0" xfId="0" applyNumberFormat="1" applyFont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2" fontId="27" fillId="0" borderId="1" xfId="0" applyNumberFormat="1" applyFont="1" applyBorder="1" applyAlignment="1">
      <alignment horizontal="center"/>
    </xf>
    <xf numFmtId="0" fontId="23" fillId="0" borderId="0" xfId="0" applyFont="1"/>
    <xf numFmtId="164" fontId="27" fillId="0" borderId="0" xfId="0" applyNumberFormat="1" applyFont="1" applyBorder="1" applyAlignment="1">
      <alignment horizontal="right"/>
    </xf>
    <xf numFmtId="164" fontId="27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7" fillId="0" borderId="2" xfId="0" applyNumberFormat="1" applyFont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/>
    </xf>
    <xf numFmtId="166" fontId="27" fillId="0" borderId="2" xfId="0" applyNumberFormat="1" applyFont="1" applyBorder="1" applyAlignment="1">
      <alignment horizontal="center"/>
    </xf>
    <xf numFmtId="166" fontId="27" fillId="0" borderId="0" xfId="0" applyNumberFormat="1" applyFont="1" applyBorder="1" applyAlignment="1">
      <alignment horizontal="center"/>
    </xf>
    <xf numFmtId="166" fontId="27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1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1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1" fillId="0" borderId="0" xfId="0" applyFont="1" applyAlignment="1">
      <alignment horizontal="right"/>
    </xf>
    <xf numFmtId="0" fontId="21" fillId="0" borderId="1" xfId="0" applyFont="1" applyBorder="1" applyAlignment="1">
      <alignment horizontal="right"/>
    </xf>
    <xf numFmtId="0" fontId="21" fillId="0" borderId="1" xfId="0" applyFont="1" applyFill="1" applyBorder="1" applyAlignment="1">
      <alignment horizontal="center"/>
    </xf>
    <xf numFmtId="0" fontId="21" fillId="0" borderId="1" xfId="0" applyFont="1" applyBorder="1"/>
    <xf numFmtId="1" fontId="21" fillId="0" borderId="0" xfId="0" applyNumberFormat="1" applyFont="1" applyBorder="1" applyAlignment="1">
      <alignment horizontal="right"/>
    </xf>
    <xf numFmtId="1" fontId="21" fillId="0" borderId="0" xfId="0" applyNumberFormat="1" applyFont="1" applyFill="1" applyBorder="1" applyAlignment="1">
      <alignment horizontal="right"/>
    </xf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1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4" fillId="0" borderId="1" xfId="0" applyFont="1" applyBorder="1" applyAlignment="1"/>
    <xf numFmtId="4" fontId="0" fillId="0" borderId="0" xfId="0" applyNumberFormat="1" applyBorder="1"/>
    <xf numFmtId="0" fontId="24" fillId="0" borderId="1" xfId="0" applyFont="1" applyFill="1" applyBorder="1"/>
    <xf numFmtId="164" fontId="0" fillId="0" borderId="0" xfId="0" applyNumberFormat="1" applyBorder="1"/>
    <xf numFmtId="0" fontId="24" fillId="0" borderId="1" xfId="0" applyFont="1" applyBorder="1" applyAlignment="1">
      <alignment horizontal="right"/>
    </xf>
    <xf numFmtId="0" fontId="27" fillId="0" borderId="1" xfId="0" applyFont="1" applyBorder="1" applyAlignment="1">
      <alignment horizontal="right"/>
    </xf>
    <xf numFmtId="0" fontId="33" fillId="0" borderId="0" xfId="0" applyFont="1" applyAlignment="1">
      <alignment horizontal="right"/>
    </xf>
    <xf numFmtId="9" fontId="0" fillId="0" borderId="0" xfId="0" applyNumberFormat="1"/>
    <xf numFmtId="0" fontId="24" fillId="0" borderId="0" xfId="0" applyFont="1" applyFill="1" applyBorder="1" applyAlignment="1">
      <alignment horizontal="center"/>
    </xf>
    <xf numFmtId="0" fontId="22" fillId="0" borderId="3" xfId="1" applyBorder="1" applyAlignment="1" applyProtection="1"/>
    <xf numFmtId="0" fontId="22" fillId="0" borderId="3" xfId="1" applyFont="1" applyBorder="1" applyAlignment="1" applyProtection="1"/>
    <xf numFmtId="0" fontId="24" fillId="0" borderId="3" xfId="0" applyFont="1" applyBorder="1"/>
    <xf numFmtId="0" fontId="22" fillId="0" borderId="3" xfId="1" applyFont="1" applyBorder="1" applyAlignment="1" applyProtection="1">
      <alignment wrapText="1"/>
    </xf>
    <xf numFmtId="0" fontId="21" fillId="0" borderId="0" xfId="3"/>
    <xf numFmtId="0" fontId="21" fillId="0" borderId="0" xfId="3" applyAlignment="1">
      <alignment horizontal="right"/>
    </xf>
    <xf numFmtId="2" fontId="21" fillId="0" borderId="2" xfId="0" applyNumberFormat="1" applyFont="1" applyBorder="1" applyAlignment="1">
      <alignment horizontal="center"/>
    </xf>
    <xf numFmtId="164" fontId="21" fillId="0" borderId="0" xfId="0" applyNumberFormat="1" applyFont="1" applyBorder="1" applyAlignment="1">
      <alignment horizontal="right"/>
    </xf>
    <xf numFmtId="166" fontId="21" fillId="0" borderId="2" xfId="0" applyNumberFormat="1" applyFont="1" applyBorder="1" applyAlignment="1">
      <alignment horizontal="center"/>
    </xf>
    <xf numFmtId="0" fontId="21" fillId="0" borderId="2" xfId="0" applyFont="1" applyFill="1" applyBorder="1" applyAlignment="1">
      <alignment horizontal="center"/>
    </xf>
    <xf numFmtId="2" fontId="21" fillId="0" borderId="0" xfId="0" applyNumberFormat="1" applyFont="1" applyBorder="1" applyAlignment="1">
      <alignment horizontal="center"/>
    </xf>
    <xf numFmtId="166" fontId="21" fillId="0" borderId="0" xfId="0" applyNumberFormat="1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164" fontId="21" fillId="0" borderId="1" xfId="0" applyNumberFormat="1" applyFont="1" applyBorder="1" applyAlignment="1">
      <alignment horizontal="right"/>
    </xf>
    <xf numFmtId="2" fontId="21" fillId="0" borderId="1" xfId="0" applyNumberFormat="1" applyFont="1" applyBorder="1" applyAlignment="1">
      <alignment horizontal="center"/>
    </xf>
    <xf numFmtId="166" fontId="21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5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6" fillId="0" borderId="0" xfId="0" applyFont="1"/>
    <xf numFmtId="0" fontId="37" fillId="0" borderId="0" xfId="0" applyFont="1"/>
    <xf numFmtId="0" fontId="21" fillId="0" borderId="0" xfId="3" applyFont="1"/>
    <xf numFmtId="0" fontId="36" fillId="0" borderId="0" xfId="3" applyFont="1"/>
    <xf numFmtId="0" fontId="25" fillId="0" borderId="0" xfId="3" applyFont="1" applyAlignment="1">
      <alignment horizontal="center"/>
    </xf>
    <xf numFmtId="0" fontId="25" fillId="0" borderId="0" xfId="3" applyFont="1" applyAlignment="1">
      <alignment horizontal="left"/>
    </xf>
    <xf numFmtId="0" fontId="21" fillId="0" borderId="1" xfId="3" applyBorder="1" applyAlignment="1">
      <alignment horizontal="right"/>
    </xf>
    <xf numFmtId="1" fontId="21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4" fillId="0" borderId="11" xfId="0" applyFont="1" applyBorder="1"/>
    <xf numFmtId="0" fontId="0" fillId="0" borderId="6" xfId="0" applyBorder="1"/>
    <xf numFmtId="164" fontId="21" fillId="0" borderId="0" xfId="0" quotePrefix="1" applyNumberFormat="1" applyFont="1" applyBorder="1" applyAlignment="1">
      <alignment horizontal="right"/>
    </xf>
    <xf numFmtId="2" fontId="21" fillId="0" borderId="2" xfId="0" quotePrefix="1" applyNumberFormat="1" applyFont="1" applyBorder="1" applyAlignment="1">
      <alignment horizontal="center"/>
    </xf>
    <xf numFmtId="0" fontId="18" fillId="0" borderId="0" xfId="6"/>
    <xf numFmtId="0" fontId="18" fillId="0" borderId="0" xfId="6" applyFont="1"/>
    <xf numFmtId="0" fontId="38" fillId="0" borderId="0" xfId="7"/>
    <xf numFmtId="164" fontId="18" fillId="0" borderId="0" xfId="6" applyNumberFormat="1"/>
    <xf numFmtId="168" fontId="40" fillId="0" borderId="2" xfId="7" quotePrefix="1" applyNumberFormat="1" applyFont="1" applyBorder="1" applyAlignment="1">
      <alignment horizontal="center"/>
    </xf>
    <xf numFmtId="2" fontId="21" fillId="0" borderId="2" xfId="7" applyNumberFormat="1" applyFont="1" applyBorder="1" applyAlignment="1">
      <alignment horizontal="center"/>
    </xf>
    <xf numFmtId="0" fontId="18" fillId="0" borderId="0" xfId="6" quotePrefix="1" applyFont="1"/>
    <xf numFmtId="0" fontId="18" fillId="0" borderId="0" xfId="6" applyAlignment="1">
      <alignment horizontal="right"/>
    </xf>
    <xf numFmtId="0" fontId="18" fillId="0" borderId="0" xfId="6" quotePrefix="1"/>
    <xf numFmtId="168" fontId="18" fillId="0" borderId="0" xfId="6" applyNumberFormat="1"/>
    <xf numFmtId="168" fontId="21" fillId="0" borderId="2" xfId="7" applyNumberFormat="1" applyFont="1" applyBorder="1" applyAlignment="1">
      <alignment horizontal="center"/>
    </xf>
    <xf numFmtId="0" fontId="21" fillId="0" borderId="0" xfId="0" applyNumberFormat="1" applyFont="1" applyAlignment="1"/>
    <xf numFmtId="0" fontId="21" fillId="0" borderId="1" xfId="0" applyNumberFormat="1" applyFont="1" applyBorder="1" applyAlignment="1"/>
    <xf numFmtId="0" fontId="18" fillId="6" borderId="0" xfId="6" applyFill="1"/>
    <xf numFmtId="0" fontId="18" fillId="7" borderId="0" xfId="6" applyFont="1" applyFill="1"/>
    <xf numFmtId="171" fontId="18" fillId="0" borderId="0" xfId="6" applyNumberFormat="1"/>
    <xf numFmtId="0" fontId="39" fillId="0" borderId="0" xfId="6" applyFont="1"/>
    <xf numFmtId="0" fontId="41" fillId="0" borderId="0" xfId="6" applyFont="1"/>
    <xf numFmtId="168" fontId="17" fillId="0" borderId="0" xfId="6" quotePrefix="1" applyNumberFormat="1" applyFont="1"/>
    <xf numFmtId="168" fontId="16" fillId="0" borderId="0" xfId="6" quotePrefix="1" applyNumberFormat="1" applyFont="1"/>
    <xf numFmtId="0" fontId="21" fillId="0" borderId="12" xfId="0" applyNumberFormat="1" applyFont="1" applyBorder="1" applyAlignment="1"/>
    <xf numFmtId="171" fontId="21" fillId="0" borderId="0" xfId="0" quotePrefix="1" applyNumberFormat="1" applyFont="1"/>
    <xf numFmtId="0" fontId="15" fillId="0" borderId="0" xfId="6" applyFont="1"/>
    <xf numFmtId="0" fontId="0" fillId="0" borderId="0" xfId="0" applyNumberFormat="1" applyAlignment="1"/>
    <xf numFmtId="0" fontId="21" fillId="0" borderId="0" xfId="0" applyNumberFormat="1" applyFont="1" applyFill="1" applyBorder="1" applyAlignment="1">
      <alignment horizontal="right"/>
    </xf>
    <xf numFmtId="0" fontId="26" fillId="0" borderId="0" xfId="3" applyFont="1"/>
    <xf numFmtId="0" fontId="26" fillId="0" borderId="0" xfId="3" applyFont="1" applyAlignment="1"/>
    <xf numFmtId="0" fontId="26" fillId="0" borderId="0" xfId="3" applyFont="1" applyBorder="1" applyAlignment="1">
      <alignment horizontal="center"/>
    </xf>
    <xf numFmtId="0" fontId="26" fillId="0" borderId="1" xfId="3" applyFont="1" applyBorder="1" applyAlignment="1">
      <alignment horizontal="left"/>
    </xf>
    <xf numFmtId="0" fontId="26" fillId="0" borderId="1" xfId="3" applyFont="1" applyBorder="1"/>
    <xf numFmtId="0" fontId="26" fillId="0" borderId="1" xfId="3" applyFont="1" applyBorder="1" applyAlignment="1"/>
    <xf numFmtId="0" fontId="21" fillId="0" borderId="0" xfId="3" applyAlignment="1">
      <alignment horizontal="left"/>
    </xf>
    <xf numFmtId="168" fontId="21" fillId="0" borderId="0" xfId="3" applyNumberFormat="1"/>
    <xf numFmtId="168" fontId="21" fillId="0" borderId="0" xfId="3" applyNumberFormat="1" applyAlignment="1"/>
    <xf numFmtId="2" fontId="21" fillId="0" borderId="0" xfId="3" applyNumberFormat="1"/>
    <xf numFmtId="0" fontId="21" fillId="0" borderId="1" xfId="3" applyBorder="1" applyAlignment="1">
      <alignment horizontal="left"/>
    </xf>
    <xf numFmtId="168" fontId="21" fillId="0" borderId="1" xfId="3" applyNumberFormat="1" applyBorder="1" applyAlignment="1"/>
    <xf numFmtId="171" fontId="21" fillId="0" borderId="1" xfId="0" quotePrefix="1" applyNumberFormat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4" fillId="0" borderId="0" xfId="10"/>
    <xf numFmtId="2" fontId="14" fillId="0" borderId="0" xfId="10" applyNumberFormat="1"/>
    <xf numFmtId="0" fontId="43" fillId="0" borderId="0" xfId="11" applyFont="1" applyFill="1" applyBorder="1" applyAlignment="1" applyProtection="1"/>
    <xf numFmtId="173" fontId="25" fillId="0" borderId="0" xfId="11" applyNumberFormat="1" applyFont="1" applyAlignment="1" applyProtection="1">
      <alignment horizontal="left"/>
    </xf>
    <xf numFmtId="0" fontId="43" fillId="0" borderId="0" xfId="11" applyFont="1" applyFill="1" applyAlignment="1" applyProtection="1"/>
    <xf numFmtId="173" fontId="25" fillId="0" borderId="0" xfId="11" applyNumberFormat="1" applyFont="1" applyBorder="1" applyAlignment="1" applyProtection="1">
      <alignment horizontal="left"/>
    </xf>
    <xf numFmtId="0" fontId="44" fillId="0" borderId="0" xfId="11" applyFont="1" applyAlignment="1" applyProtection="1">
      <alignment horizontal="left"/>
    </xf>
    <xf numFmtId="0" fontId="21" fillId="3" borderId="0" xfId="3" applyFill="1"/>
    <xf numFmtId="0" fontId="21" fillId="0" borderId="0" xfId="3" applyBorder="1" applyAlignment="1">
      <alignment horizontal="right"/>
    </xf>
    <xf numFmtId="0" fontId="24" fillId="0" borderId="13" xfId="3" applyFont="1" applyBorder="1"/>
    <xf numFmtId="0" fontId="21" fillId="0" borderId="14" xfId="3" applyBorder="1"/>
    <xf numFmtId="0" fontId="21" fillId="0" borderId="16" xfId="3" applyBorder="1"/>
    <xf numFmtId="0" fontId="21" fillId="0" borderId="18" xfId="3" applyBorder="1"/>
    <xf numFmtId="0" fontId="21" fillId="6" borderId="0" xfId="3" applyFill="1"/>
    <xf numFmtId="0" fontId="41" fillId="6" borderId="0" xfId="6" applyFont="1" applyFill="1"/>
    <xf numFmtId="0" fontId="13" fillId="6" borderId="0" xfId="6" applyFont="1" applyFill="1"/>
    <xf numFmtId="0" fontId="11" fillId="0" borderId="0" xfId="6" applyFont="1"/>
    <xf numFmtId="0" fontId="14" fillId="6" borderId="0" xfId="10" applyFill="1"/>
    <xf numFmtId="0" fontId="46" fillId="0" borderId="0" xfId="6" applyFont="1"/>
    <xf numFmtId="168" fontId="45" fillId="0" borderId="0" xfId="6" applyNumberFormat="1" applyFont="1"/>
    <xf numFmtId="0" fontId="10" fillId="0" borderId="0" xfId="10" applyFont="1"/>
    <xf numFmtId="0" fontId="21" fillId="0" borderId="0" xfId="7" applyFont="1"/>
    <xf numFmtId="0" fontId="9" fillId="0" borderId="0" xfId="10" applyFont="1"/>
    <xf numFmtId="0" fontId="0" fillId="0" borderId="4" xfId="0" applyBorder="1" applyAlignment="1">
      <alignment horizontal="center"/>
    </xf>
    <xf numFmtId="0" fontId="21" fillId="0" borderId="0" xfId="3" applyBorder="1" applyAlignment="1">
      <alignment horizontal="left"/>
    </xf>
    <xf numFmtId="168" fontId="21" fillId="0" borderId="0" xfId="3" applyNumberFormat="1" applyBorder="1" applyAlignment="1"/>
    <xf numFmtId="2" fontId="21" fillId="0" borderId="0" xfId="3" applyNumberFormat="1" applyAlignment="1"/>
    <xf numFmtId="2" fontId="21" fillId="0" borderId="1" xfId="3" applyNumberFormat="1" applyBorder="1" applyAlignment="1"/>
    <xf numFmtId="0" fontId="47" fillId="0" borderId="0" xfId="0" applyFont="1" applyAlignment="1">
      <alignment horizontal="left" vertical="center" readingOrder="1"/>
    </xf>
    <xf numFmtId="0" fontId="21" fillId="0" borderId="0" xfId="3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1" fillId="0" borderId="15" xfId="3" applyFont="1" applyBorder="1"/>
    <xf numFmtId="0" fontId="21" fillId="0" borderId="16" xfId="3" applyFont="1" applyBorder="1"/>
    <xf numFmtId="0" fontId="21" fillId="4" borderId="0" xfId="3" applyFill="1"/>
    <xf numFmtId="0" fontId="25" fillId="4" borderId="0" xfId="3" applyFont="1" applyFill="1"/>
    <xf numFmtId="0" fontId="14" fillId="0" borderId="14" xfId="10" applyBorder="1"/>
    <xf numFmtId="0" fontId="21" fillId="0" borderId="19" xfId="3" applyBorder="1" applyAlignment="1">
      <alignment horizontal="left"/>
    </xf>
    <xf numFmtId="0" fontId="21" fillId="0" borderId="20" xfId="3" applyBorder="1"/>
    <xf numFmtId="0" fontId="21" fillId="0" borderId="15" xfId="3" applyBorder="1" applyAlignment="1">
      <alignment horizontal="left"/>
    </xf>
    <xf numFmtId="2" fontId="21" fillId="0" borderId="15" xfId="3" applyNumberFormat="1" applyBorder="1"/>
    <xf numFmtId="0" fontId="21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4" fillId="0" borderId="17" xfId="0" applyFont="1" applyBorder="1" applyAlignment="1">
      <alignment vertical="center" readingOrder="1"/>
    </xf>
    <xf numFmtId="0" fontId="0" fillId="0" borderId="18" xfId="0" applyBorder="1"/>
    <xf numFmtId="0" fontId="24" fillId="0" borderId="19" xfId="0" applyFont="1" applyBorder="1" applyAlignment="1">
      <alignment vertical="center" readingOrder="1"/>
    </xf>
    <xf numFmtId="0" fontId="21" fillId="0" borderId="19" xfId="0" applyFont="1" applyBorder="1"/>
    <xf numFmtId="0" fontId="21" fillId="0" borderId="15" xfId="0" applyFont="1" applyBorder="1" applyAlignment="1"/>
    <xf numFmtId="0" fontId="0" fillId="0" borderId="15" xfId="0" applyBorder="1" applyAlignment="1"/>
    <xf numFmtId="0" fontId="21" fillId="0" borderId="15" xfId="0" applyFont="1" applyFill="1" applyBorder="1" applyAlignment="1"/>
    <xf numFmtId="0" fontId="21" fillId="0" borderId="17" xfId="0" applyFont="1" applyFill="1" applyBorder="1" applyAlignment="1"/>
    <xf numFmtId="0" fontId="21" fillId="0" borderId="0" xfId="0" applyFont="1" applyAlignment="1"/>
    <xf numFmtId="0" fontId="21" fillId="0" borderId="13" xfId="0" applyFont="1" applyBorder="1" applyAlignment="1"/>
    <xf numFmtId="0" fontId="21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1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4" fillId="0" borderId="4" xfId="0" applyFont="1" applyBorder="1"/>
    <xf numFmtId="0" fontId="21" fillId="0" borderId="19" xfId="0" applyNumberFormat="1" applyFont="1" applyBorder="1" applyAlignment="1"/>
    <xf numFmtId="0" fontId="21" fillId="0" borderId="15" xfId="0" applyNumberFormat="1" applyFont="1" applyBorder="1" applyAlignment="1"/>
    <xf numFmtId="0" fontId="21" fillId="3" borderId="20" xfId="0" applyFont="1" applyFill="1" applyBorder="1"/>
    <xf numFmtId="0" fontId="21" fillId="3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1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1" fillId="0" borderId="4" xfId="3" applyBorder="1"/>
    <xf numFmtId="0" fontId="24" fillId="0" borderId="13" xfId="0" applyFont="1" applyBorder="1" applyAlignment="1">
      <alignment vertical="center" readingOrder="1"/>
    </xf>
    <xf numFmtId="0" fontId="21" fillId="0" borderId="14" xfId="0" applyFont="1" applyBorder="1"/>
    <xf numFmtId="0" fontId="21" fillId="0" borderId="17" xfId="3" applyFont="1" applyBorder="1"/>
    <xf numFmtId="0" fontId="21" fillId="0" borderId="18" xfId="3" applyFont="1" applyBorder="1"/>
    <xf numFmtId="0" fontId="21" fillId="0" borderId="0" xfId="3" applyFill="1"/>
    <xf numFmtId="0" fontId="24" fillId="0" borderId="0" xfId="3" applyFont="1" applyFill="1" applyAlignment="1"/>
    <xf numFmtId="0" fontId="21" fillId="0" borderId="1" xfId="3" applyFill="1" applyBorder="1"/>
    <xf numFmtId="0" fontId="49" fillId="0" borderId="0" xfId="3" applyFont="1" applyAlignment="1">
      <alignment horizontal="left" vertical="center" readingOrder="1"/>
    </xf>
    <xf numFmtId="2" fontId="21" fillId="0" borderId="15" xfId="0" applyNumberFormat="1" applyFont="1" applyFill="1" applyBorder="1" applyAlignment="1" applyProtection="1">
      <alignment horizontal="left"/>
    </xf>
    <xf numFmtId="2" fontId="21" fillId="0" borderId="0" xfId="0" applyNumberFormat="1" applyFont="1" applyFill="1" applyBorder="1" applyAlignment="1" applyProtection="1">
      <alignment horizontal="left"/>
    </xf>
    <xf numFmtId="0" fontId="21" fillId="0" borderId="0" xfId="3" applyBorder="1"/>
    <xf numFmtId="0" fontId="21" fillId="0" borderId="0" xfId="3" quotePrefix="1" applyBorder="1"/>
    <xf numFmtId="0" fontId="21" fillId="0" borderId="0" xfId="3" applyFill="1" applyBorder="1" applyAlignment="1">
      <alignment horizontal="center"/>
    </xf>
    <xf numFmtId="167" fontId="21" fillId="0" borderId="0" xfId="3" applyNumberFormat="1" applyBorder="1"/>
    <xf numFmtId="0" fontId="8" fillId="0" borderId="0" xfId="14" applyBorder="1"/>
    <xf numFmtId="168" fontId="8" fillId="0" borderId="0" xfId="14" applyNumberFormat="1" applyBorder="1"/>
    <xf numFmtId="0" fontId="50" fillId="0" borderId="0" xfId="0" applyFont="1" applyFill="1"/>
    <xf numFmtId="168" fontId="8" fillId="0" borderId="0" xfId="14" applyNumberFormat="1"/>
    <xf numFmtId="0" fontId="21" fillId="0" borderId="0" xfId="3" applyFill="1" applyBorder="1" applyAlignment="1">
      <alignment horizontal="center" wrapText="1"/>
    </xf>
    <xf numFmtId="164" fontId="24" fillId="0" borderId="0" xfId="0" applyNumberFormat="1" applyFont="1" applyFill="1" applyAlignment="1">
      <alignment horizontal="left"/>
    </xf>
    <xf numFmtId="164" fontId="21" fillId="0" borderId="0" xfId="3" applyNumberFormat="1"/>
    <xf numFmtId="0" fontId="21" fillId="0" borderId="20" xfId="3" applyFont="1" applyBorder="1" applyAlignment="1">
      <alignment horizontal="center" wrapText="1"/>
    </xf>
    <xf numFmtId="0" fontId="40" fillId="0" borderId="18" xfId="3" applyFont="1" applyBorder="1"/>
    <xf numFmtId="0" fontId="24" fillId="0" borderId="17" xfId="3" applyFont="1" applyBorder="1" applyAlignment="1">
      <alignment vertical="center" wrapText="1"/>
    </xf>
    <xf numFmtId="1" fontId="24" fillId="0" borderId="0" xfId="3" applyNumberFormat="1" applyFont="1" applyFill="1" applyAlignment="1"/>
    <xf numFmtId="0" fontId="0" fillId="0" borderId="0" xfId="0" applyAlignment="1">
      <alignment wrapText="1"/>
    </xf>
    <xf numFmtId="0" fontId="22" fillId="0" borderId="0" xfId="1" applyFill="1" applyAlignment="1" applyProtection="1">
      <alignment horizontal="left"/>
    </xf>
    <xf numFmtId="0" fontId="22" fillId="0" borderId="0" xfId="1" applyFill="1" applyAlignment="1" applyProtection="1"/>
    <xf numFmtId="2" fontId="22" fillId="0" borderId="0" xfId="1" applyNumberFormat="1" applyFill="1" applyAlignment="1" applyProtection="1"/>
    <xf numFmtId="0" fontId="8" fillId="0" borderId="0" xfId="14" applyFill="1"/>
    <xf numFmtId="167" fontId="21" fillId="0" borderId="0" xfId="3" applyNumberFormat="1" applyFill="1"/>
    <xf numFmtId="174" fontId="21" fillId="0" borderId="0" xfId="15" applyNumberFormat="1" applyFont="1" applyFill="1" applyAlignment="1">
      <alignment horizontal="center"/>
    </xf>
    <xf numFmtId="167" fontId="21" fillId="0" borderId="0" xfId="3" applyNumberFormat="1" applyFill="1" applyAlignment="1">
      <alignment horizontal="center"/>
    </xf>
    <xf numFmtId="166" fontId="21" fillId="0" borderId="0" xfId="3" applyNumberFormat="1" applyFont="1" applyFill="1" applyBorder="1"/>
    <xf numFmtId="0" fontId="50" fillId="0" borderId="0" xfId="3" applyFont="1" applyFill="1" applyAlignment="1">
      <alignment horizontal="center" wrapText="1"/>
    </xf>
    <xf numFmtId="166" fontId="21" fillId="0" borderId="0" xfId="3" applyNumberFormat="1" applyFill="1" applyBorder="1"/>
    <xf numFmtId="166" fontId="21" fillId="0" borderId="0" xfId="3" applyNumberFormat="1" applyFill="1"/>
    <xf numFmtId="0" fontId="50" fillId="0" borderId="0" xfId="3" applyFont="1" applyFill="1" applyAlignment="1">
      <alignment horizontal="center"/>
    </xf>
    <xf numFmtId="1" fontId="50" fillId="0" borderId="0" xfId="3" applyNumberFormat="1" applyFont="1" applyFill="1" applyAlignment="1">
      <alignment horizontal="center"/>
    </xf>
    <xf numFmtId="164" fontId="21" fillId="0" borderId="0" xfId="3" applyNumberFormat="1" applyFill="1"/>
    <xf numFmtId="3" fontId="21" fillId="0" borderId="1" xfId="3" applyNumberFormat="1" applyFill="1" applyBorder="1"/>
    <xf numFmtId="3" fontId="21" fillId="0" borderId="18" xfId="3" applyNumberFormat="1" applyFill="1" applyBorder="1"/>
    <xf numFmtId="0" fontId="24" fillId="0" borderId="4" xfId="3" applyFont="1" applyFill="1" applyBorder="1" applyAlignment="1">
      <alignment horizontal="right"/>
    </xf>
    <xf numFmtId="0" fontId="24" fillId="0" borderId="14" xfId="3" quotePrefix="1" applyFont="1" applyFill="1" applyBorder="1" applyAlignment="1">
      <alignment horizontal="left"/>
    </xf>
    <xf numFmtId="0" fontId="24" fillId="0" borderId="1" xfId="0" applyFont="1" applyFill="1" applyBorder="1" applyAlignment="1">
      <alignment horizontal="left"/>
    </xf>
    <xf numFmtId="1" fontId="24" fillId="0" borderId="0" xfId="0" applyNumberFormat="1" applyFont="1" applyFill="1"/>
    <xf numFmtId="3" fontId="24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1" fillId="0" borderId="3" xfId="0" applyFont="1" applyBorder="1"/>
    <xf numFmtId="0" fontId="18" fillId="3" borderId="20" xfId="6" applyFill="1" applyBorder="1"/>
    <xf numFmtId="0" fontId="18" fillId="3" borderId="18" xfId="6" applyFill="1" applyBorder="1"/>
    <xf numFmtId="0" fontId="21" fillId="3" borderId="19" xfId="0" applyNumberFormat="1" applyFont="1" applyFill="1" applyBorder="1" applyAlignment="1"/>
    <xf numFmtId="0" fontId="21" fillId="3" borderId="15" xfId="0" applyNumberFormat="1" applyFont="1" applyFill="1" applyBorder="1" applyAlignment="1"/>
    <xf numFmtId="0" fontId="0" fillId="3" borderId="16" xfId="0" applyFill="1" applyBorder="1"/>
    <xf numFmtId="0" fontId="21" fillId="3" borderId="17" xfId="0" applyNumberFormat="1" applyFont="1" applyFill="1" applyBorder="1" applyAlignment="1"/>
    <xf numFmtId="0" fontId="9" fillId="0" borderId="19" xfId="10" applyFont="1" applyBorder="1"/>
    <xf numFmtId="0" fontId="9" fillId="0" borderId="20" xfId="10" applyFont="1" applyBorder="1"/>
    <xf numFmtId="0" fontId="9" fillId="0" borderId="15" xfId="10" applyFont="1" applyBorder="1"/>
    <xf numFmtId="0" fontId="9" fillId="0" borderId="16" xfId="10" applyFont="1" applyBorder="1"/>
    <xf numFmtId="0" fontId="9" fillId="0" borderId="17" xfId="10" applyFont="1" applyBorder="1"/>
    <xf numFmtId="0" fontId="9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1" fillId="0" borderId="16" xfId="0" applyFont="1" applyBorder="1"/>
    <xf numFmtId="0" fontId="0" fillId="0" borderId="0" xfId="0" applyAlignment="1">
      <alignment horizontal="center"/>
    </xf>
    <xf numFmtId="0" fontId="0" fillId="4" borderId="0" xfId="0" applyFill="1"/>
    <xf numFmtId="0" fontId="0" fillId="0" borderId="19" xfId="0" applyBorder="1" applyAlignment="1"/>
    <xf numFmtId="0" fontId="21" fillId="0" borderId="18" xfId="0" applyFont="1" applyBorder="1"/>
    <xf numFmtId="0" fontId="40" fillId="0" borderId="16" xfId="3" applyFont="1" applyBorder="1"/>
    <xf numFmtId="0" fontId="21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1" fillId="0" borderId="0" xfId="0" quotePrefix="1" applyNumberFormat="1" applyFont="1"/>
    <xf numFmtId="0" fontId="0" fillId="8" borderId="0" xfId="0" applyFill="1"/>
    <xf numFmtId="0" fontId="21" fillId="8" borderId="0" xfId="3" applyFill="1"/>
    <xf numFmtId="0" fontId="21" fillId="0" borderId="1" xfId="3" applyBorder="1"/>
    <xf numFmtId="165" fontId="22" fillId="0" borderId="0" xfId="1" applyNumberFormat="1" applyAlignment="1" applyProtection="1"/>
    <xf numFmtId="0" fontId="18" fillId="8" borderId="0" xfId="6" quotePrefix="1" applyFont="1" applyFill="1"/>
    <xf numFmtId="0" fontId="18" fillId="8" borderId="0" xfId="6" applyFill="1"/>
    <xf numFmtId="0" fontId="18" fillId="8" borderId="0" xfId="6" quotePrefix="1" applyFill="1"/>
    <xf numFmtId="0" fontId="21" fillId="0" borderId="13" xfId="0" applyFont="1" applyBorder="1" applyAlignment="1">
      <alignment vertical="center" readingOrder="1"/>
    </xf>
    <xf numFmtId="0" fontId="18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1" fillId="0" borderId="17" xfId="3" applyFont="1" applyBorder="1" applyAlignment="1">
      <alignment vertical="center" wrapText="1"/>
    </xf>
    <xf numFmtId="0" fontId="45" fillId="3" borderId="19" xfId="0" applyNumberFormat="1" applyFont="1" applyFill="1" applyBorder="1" applyAlignment="1"/>
    <xf numFmtId="0" fontId="45" fillId="3" borderId="15" xfId="0" applyNumberFormat="1" applyFont="1" applyFill="1" applyBorder="1" applyAlignment="1"/>
    <xf numFmtId="0" fontId="5" fillId="3" borderId="17" xfId="6" applyFont="1" applyFill="1" applyBorder="1"/>
    <xf numFmtId="0" fontId="21" fillId="0" borderId="17" xfId="0" applyFont="1" applyBorder="1"/>
    <xf numFmtId="0" fontId="24" fillId="0" borderId="13" xfId="0" applyFont="1" applyBorder="1"/>
    <xf numFmtId="0" fontId="5" fillId="0" borderId="17" xfId="6" applyFont="1" applyBorder="1"/>
    <xf numFmtId="0" fontId="5" fillId="3" borderId="18" xfId="6" applyFont="1" applyFill="1" applyBorder="1"/>
    <xf numFmtId="9" fontId="38" fillId="0" borderId="0" xfId="7" applyNumberFormat="1"/>
    <xf numFmtId="0" fontId="9" fillId="0" borderId="2" xfId="10" applyFont="1" applyBorder="1"/>
    <xf numFmtId="2" fontId="14" fillId="0" borderId="2" xfId="10" applyNumberFormat="1" applyBorder="1"/>
    <xf numFmtId="0" fontId="9" fillId="0" borderId="4" xfId="10" applyFont="1" applyBorder="1"/>
    <xf numFmtId="2" fontId="14" fillId="0" borderId="4" xfId="10" applyNumberFormat="1" applyBorder="1"/>
    <xf numFmtId="0" fontId="21" fillId="3" borderId="20" xfId="0" applyFont="1" applyFill="1" applyBorder="1" applyAlignment="1"/>
    <xf numFmtId="0" fontId="21" fillId="3" borderId="16" xfId="0" applyFont="1" applyFill="1" applyBorder="1" applyAlignment="1"/>
    <xf numFmtId="0" fontId="7" fillId="0" borderId="17" xfId="6" applyFont="1" applyBorder="1"/>
    <xf numFmtId="0" fontId="45" fillId="0" borderId="19" xfId="0" applyNumberFormat="1" applyFont="1" applyBorder="1" applyAlignment="1"/>
    <xf numFmtId="0" fontId="45" fillId="0" borderId="15" xfId="0" applyNumberFormat="1" applyFont="1" applyBorder="1" applyAlignment="1"/>
    <xf numFmtId="0" fontId="21" fillId="0" borderId="19" xfId="3" applyBorder="1"/>
    <xf numFmtId="0" fontId="25" fillId="3" borderId="20" xfId="11" applyFont="1" applyFill="1" applyBorder="1" applyAlignment="1" applyProtection="1"/>
    <xf numFmtId="0" fontId="21" fillId="0" borderId="15" xfId="3" applyBorder="1"/>
    <xf numFmtId="0" fontId="25" fillId="3" borderId="16" xfId="11" applyFont="1" applyFill="1" applyBorder="1" applyAlignment="1" applyProtection="1"/>
    <xf numFmtId="0" fontId="21" fillId="0" borderId="17" xfId="3" applyBorder="1"/>
    <xf numFmtId="0" fontId="25" fillId="3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6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3" borderId="16" xfId="0" applyFill="1" applyBorder="1" applyAlignment="1"/>
    <xf numFmtId="0" fontId="26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6" fillId="0" borderId="0" xfId="0" applyFont="1" applyAlignment="1">
      <alignment wrapText="1"/>
    </xf>
    <xf numFmtId="0" fontId="26" fillId="0" borderId="0" xfId="0" applyFont="1" applyAlignment="1">
      <alignment horizontal="center"/>
    </xf>
    <xf numFmtId="0" fontId="25" fillId="0" borderId="18" xfId="17" applyFont="1" applyFill="1" applyBorder="1" applyAlignment="1" applyProtection="1">
      <alignment horizontal="left"/>
    </xf>
    <xf numFmtId="0" fontId="21" fillId="0" borderId="0" xfId="0" quotePrefix="1" applyFont="1"/>
    <xf numFmtId="0" fontId="25" fillId="0" borderId="14" xfId="17" applyFont="1" applyFill="1" applyBorder="1" applyAlignment="1" applyProtection="1">
      <alignment horizontal="left"/>
    </xf>
    <xf numFmtId="2" fontId="21" fillId="0" borderId="13" xfId="0" applyNumberFormat="1" applyFont="1" applyBorder="1" applyAlignment="1"/>
    <xf numFmtId="2" fontId="21" fillId="0" borderId="0" xfId="2" quotePrefix="1" applyNumberFormat="1" applyFont="1"/>
    <xf numFmtId="0" fontId="51" fillId="0" borderId="0" xfId="0" applyFont="1"/>
    <xf numFmtId="0" fontId="0" fillId="6" borderId="0" xfId="0" applyFill="1"/>
    <xf numFmtId="0" fontId="4" fillId="0" borderId="0" xfId="10" applyFont="1"/>
    <xf numFmtId="2" fontId="0" fillId="0" borderId="0" xfId="0" applyNumberFormat="1" applyAlignment="1"/>
    <xf numFmtId="2" fontId="21" fillId="0" borderId="1" xfId="0" quotePrefix="1" applyNumberFormat="1" applyFont="1" applyBorder="1"/>
    <xf numFmtId="167" fontId="21" fillId="0" borderId="0" xfId="3" applyNumberFormat="1" applyAlignment="1"/>
    <xf numFmtId="167" fontId="21" fillId="0" borderId="1" xfId="3" applyNumberFormat="1" applyBorder="1" applyAlignment="1"/>
    <xf numFmtId="0" fontId="21" fillId="0" borderId="20" xfId="0" applyFont="1" applyBorder="1"/>
    <xf numFmtId="0" fontId="0" fillId="0" borderId="7" xfId="0" applyBorder="1" applyAlignment="1"/>
    <xf numFmtId="164" fontId="34" fillId="0" borderId="6" xfId="0" applyNumberFormat="1" applyFont="1" applyBorder="1" applyAlignment="1"/>
    <xf numFmtId="1" fontId="21" fillId="0" borderId="0" xfId="0" quotePrefix="1" applyNumberFormat="1" applyFont="1"/>
    <xf numFmtId="1" fontId="21" fillId="0" borderId="2" xfId="7" applyNumberFormat="1" applyFont="1" applyBorder="1" applyAlignment="1">
      <alignment horizontal="center"/>
    </xf>
    <xf numFmtId="0" fontId="53" fillId="0" borderId="3" xfId="0" applyFont="1" applyBorder="1"/>
    <xf numFmtId="0" fontId="18" fillId="0" borderId="0" xfId="6" applyFill="1"/>
    <xf numFmtId="2" fontId="21" fillId="0" borderId="0" xfId="0" quotePrefix="1" applyNumberFormat="1" applyFont="1" applyBorder="1" applyAlignment="1">
      <alignment horizontal="center"/>
    </xf>
    <xf numFmtId="0" fontId="3" fillId="0" borderId="0" xfId="6" applyFont="1" applyFill="1"/>
    <xf numFmtId="0" fontId="21" fillId="0" borderId="4" xfId="3" applyBorder="1" applyAlignment="1">
      <alignment horizontal="left"/>
    </xf>
    <xf numFmtId="0" fontId="21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1" fillId="0" borderId="0" xfId="0" quotePrefix="1" applyNumberFormat="1" applyFont="1"/>
    <xf numFmtId="0" fontId="22" fillId="0" borderId="0" xfId="1" applyAlignment="1" applyProtection="1">
      <alignment horizontal="left" readingOrder="1"/>
    </xf>
    <xf numFmtId="165" fontId="23" fillId="0" borderId="0" xfId="0" applyNumberFormat="1" applyFont="1" applyFill="1"/>
    <xf numFmtId="0" fontId="22" fillId="0" borderId="3" xfId="1" applyBorder="1" applyAlignment="1" applyProtection="1">
      <alignment wrapText="1"/>
    </xf>
    <xf numFmtId="0" fontId="14" fillId="0" borderId="0" xfId="10" applyFill="1"/>
    <xf numFmtId="164" fontId="0" fillId="8" borderId="0" xfId="0" applyNumberFormat="1" applyFill="1"/>
    <xf numFmtId="165" fontId="23" fillId="6" borderId="0" xfId="0" applyNumberFormat="1" applyFont="1" applyFill="1"/>
    <xf numFmtId="2" fontId="0" fillId="6" borderId="0" xfId="0" applyNumberFormat="1" applyFill="1"/>
    <xf numFmtId="0" fontId="36" fillId="6" borderId="0" xfId="0" applyFont="1" applyFill="1"/>
    <xf numFmtId="164" fontId="24" fillId="0" borderId="0" xfId="0" applyNumberFormat="1" applyFont="1"/>
    <xf numFmtId="2" fontId="21" fillId="0" borderId="4" xfId="0" quotePrefix="1" applyNumberFormat="1" applyFont="1" applyBorder="1" applyAlignment="1">
      <alignment horizontal="center"/>
    </xf>
    <xf numFmtId="2" fontId="27" fillId="0" borderId="4" xfId="0" applyNumberFormat="1" applyFont="1" applyBorder="1" applyAlignment="1">
      <alignment horizontal="center"/>
    </xf>
    <xf numFmtId="0" fontId="2" fillId="5" borderId="0" xfId="6" applyFont="1" applyFill="1"/>
    <xf numFmtId="2" fontId="21" fillId="0" borderId="1" xfId="0" applyNumberFormat="1" applyFont="1" applyBorder="1" applyAlignment="1"/>
    <xf numFmtId="0" fontId="21" fillId="0" borderId="1" xfId="0" applyFont="1" applyBorder="1" applyAlignment="1"/>
    <xf numFmtId="168" fontId="18" fillId="0" borderId="0" xfId="6" applyNumberFormat="1" applyAlignment="1">
      <alignment horizontal="right"/>
    </xf>
    <xf numFmtId="2" fontId="21" fillId="0" borderId="0" xfId="0" applyNumberFormat="1" applyFont="1" applyAlignment="1"/>
    <xf numFmtId="2" fontId="18" fillId="0" borderId="0" xfId="6" applyNumberFormat="1"/>
    <xf numFmtId="2" fontId="21" fillId="0" borderId="0" xfId="0" applyNumberFormat="1" applyFont="1" applyFill="1" applyBorder="1" applyAlignment="1"/>
    <xf numFmtId="2" fontId="25" fillId="0" borderId="0" xfId="17" applyNumberFormat="1" applyFont="1" applyAlignment="1" applyProtection="1">
      <alignment horizontal="left"/>
    </xf>
    <xf numFmtId="2" fontId="18" fillId="0" borderId="0" xfId="6" applyNumberFormat="1" applyAlignment="1">
      <alignment horizontal="right"/>
    </xf>
    <xf numFmtId="2" fontId="26" fillId="0" borderId="0" xfId="0" quotePrefix="1" applyNumberFormat="1" applyFont="1"/>
    <xf numFmtId="2" fontId="0" fillId="0" borderId="1" xfId="0" applyNumberFormat="1" applyBorder="1" applyAlignment="1">
      <alignment horizontal="right"/>
    </xf>
    <xf numFmtId="2" fontId="38" fillId="0" borderId="0" xfId="7" applyNumberFormat="1"/>
    <xf numFmtId="4" fontId="18" fillId="0" borderId="0" xfId="6" applyNumberFormat="1"/>
    <xf numFmtId="4" fontId="21" fillId="0" borderId="0" xfId="0" applyNumberFormat="1" applyFont="1" applyAlignment="1"/>
    <xf numFmtId="4" fontId="0" fillId="0" borderId="0" xfId="0" applyNumberFormat="1"/>
    <xf numFmtId="4" fontId="21" fillId="0" borderId="1" xfId="0" applyNumberFormat="1" applyFont="1" applyBorder="1" applyAlignment="1"/>
    <xf numFmtId="4" fontId="0" fillId="0" borderId="1" xfId="0" applyNumberFormat="1" applyBorder="1"/>
    <xf numFmtId="0" fontId="21" fillId="0" borderId="1" xfId="0" applyFont="1" applyBorder="1" applyAlignment="1">
      <alignment horizontal="center"/>
    </xf>
    <xf numFmtId="171" fontId="21" fillId="0" borderId="0" xfId="0" applyNumberFormat="1" applyFont="1"/>
    <xf numFmtId="3" fontId="21" fillId="0" borderId="0" xfId="0" applyNumberFormat="1" applyFont="1"/>
    <xf numFmtId="171" fontId="21" fillId="0" borderId="12" xfId="0" applyNumberFormat="1" applyFont="1" applyBorder="1"/>
    <xf numFmtId="3" fontId="21" fillId="0" borderId="12" xfId="0" applyNumberFormat="1" applyFont="1" applyBorder="1"/>
    <xf numFmtId="2" fontId="21" fillId="0" borderId="12" xfId="0" applyNumberFormat="1" applyFont="1" applyBorder="1"/>
    <xf numFmtId="0" fontId="39" fillId="0" borderId="12" xfId="6" applyFont="1" applyBorder="1"/>
    <xf numFmtId="3" fontId="21" fillId="0" borderId="1" xfId="0" applyNumberFormat="1" applyFont="1" applyBorder="1"/>
    <xf numFmtId="0" fontId="39" fillId="0" borderId="0" xfId="6" applyFont="1" applyFill="1"/>
    <xf numFmtId="2" fontId="21" fillId="0" borderId="1" xfId="0" applyNumberFormat="1" applyFont="1" applyFill="1" applyBorder="1" applyAlignment="1">
      <alignment horizontal="right"/>
    </xf>
    <xf numFmtId="0" fontId="21" fillId="0" borderId="0" xfId="7" applyFont="1" applyFill="1"/>
    <xf numFmtId="0" fontId="54" fillId="0" borderId="0" xfId="6" applyFont="1"/>
    <xf numFmtId="164" fontId="54" fillId="0" borderId="0" xfId="6" applyNumberFormat="1" applyFont="1"/>
    <xf numFmtId="168" fontId="52" fillId="0" borderId="2" xfId="7" quotePrefix="1" applyNumberFormat="1" applyFont="1" applyBorder="1" applyAlignment="1">
      <alignment horizontal="center"/>
    </xf>
    <xf numFmtId="168" fontId="54" fillId="0" borderId="0" xfId="6" applyNumberFormat="1" applyFont="1"/>
    <xf numFmtId="0" fontId="54" fillId="0" borderId="0" xfId="6" applyFont="1" applyAlignment="1">
      <alignment horizontal="right"/>
    </xf>
    <xf numFmtId="168" fontId="54" fillId="0" borderId="0" xfId="6" quotePrefix="1" applyNumberFormat="1" applyFont="1"/>
    <xf numFmtId="164" fontId="39" fillId="0" borderId="0" xfId="6" applyNumberFormat="1" applyFont="1"/>
    <xf numFmtId="168" fontId="21" fillId="0" borderId="2" xfId="7" quotePrefix="1" applyNumberFormat="1" applyFont="1" applyBorder="1" applyAlignment="1">
      <alignment horizontal="center"/>
    </xf>
    <xf numFmtId="168" fontId="39" fillId="0" borderId="0" xfId="6" applyNumberFormat="1" applyFont="1"/>
    <xf numFmtId="0" fontId="39" fillId="0" borderId="0" xfId="6" applyFont="1" applyAlignment="1">
      <alignment horizontal="right"/>
    </xf>
    <xf numFmtId="168" fontId="39" fillId="0" borderId="0" xfId="6" quotePrefix="1" applyNumberFormat="1" applyFont="1"/>
    <xf numFmtId="0" fontId="21" fillId="0" borderId="19" xfId="0" applyNumberFormat="1" applyFont="1" applyFill="1" applyBorder="1" applyAlignment="1"/>
    <xf numFmtId="0" fontId="39" fillId="0" borderId="20" xfId="6" applyFont="1" applyFill="1" applyBorder="1"/>
    <xf numFmtId="0" fontId="21" fillId="0" borderId="15" xfId="0" applyNumberFormat="1" applyFont="1" applyFill="1" applyBorder="1" applyAlignment="1"/>
    <xf numFmtId="0" fontId="21" fillId="0" borderId="16" xfId="0" applyFont="1" applyFill="1" applyBorder="1"/>
    <xf numFmtId="0" fontId="39" fillId="0" borderId="17" xfId="6" applyFont="1" applyFill="1" applyBorder="1"/>
    <xf numFmtId="0" fontId="39" fillId="0" borderId="18" xfId="6" applyFont="1" applyFill="1" applyBorder="1"/>
    <xf numFmtId="0" fontId="54" fillId="3" borderId="17" xfId="6" applyFont="1" applyFill="1" applyBorder="1"/>
    <xf numFmtId="0" fontId="21" fillId="0" borderId="0" xfId="0" applyNumberFormat="1" applyFont="1" applyAlignment="1">
      <alignment horizontal="right"/>
    </xf>
    <xf numFmtId="166" fontId="21" fillId="0" borderId="0" xfId="0" applyNumberFormat="1" applyFont="1" applyAlignment="1">
      <alignment horizontal="right"/>
    </xf>
    <xf numFmtId="0" fontId="38" fillId="0" borderId="0" xfId="7" applyFill="1"/>
    <xf numFmtId="0" fontId="39" fillId="3" borderId="19" xfId="6" applyFont="1" applyFill="1" applyBorder="1" applyAlignment="1"/>
    <xf numFmtId="0" fontId="39" fillId="3" borderId="20" xfId="6" applyFont="1" applyFill="1" applyBorder="1"/>
    <xf numFmtId="2" fontId="21" fillId="3" borderId="17" xfId="0" applyNumberFormat="1" applyFont="1" applyFill="1" applyBorder="1" applyAlignment="1"/>
    <xf numFmtId="0" fontId="39" fillId="3" borderId="18" xfId="6" applyFont="1" applyFill="1" applyBorder="1"/>
    <xf numFmtId="0" fontId="21" fillId="0" borderId="0" xfId="3" applyFont="1" applyAlignment="1">
      <alignment horizontal="right"/>
    </xf>
    <xf numFmtId="0" fontId="21" fillId="0" borderId="0" xfId="3" applyFont="1" applyAlignment="1">
      <alignment horizontal="center"/>
    </xf>
    <xf numFmtId="0" fontId="21" fillId="0" borderId="0" xfId="3" applyFont="1" applyAlignment="1">
      <alignment horizontal="left"/>
    </xf>
    <xf numFmtId="0" fontId="21" fillId="0" borderId="1" xfId="3" applyFont="1" applyBorder="1" applyAlignment="1">
      <alignment horizontal="left"/>
    </xf>
    <xf numFmtId="0" fontId="21" fillId="0" borderId="1" xfId="3" applyFont="1" applyBorder="1"/>
    <xf numFmtId="0" fontId="21" fillId="0" borderId="0" xfId="3" applyFont="1" applyBorder="1" applyAlignment="1"/>
    <xf numFmtId="0" fontId="39" fillId="0" borderId="1" xfId="6" applyFont="1" applyFill="1" applyBorder="1"/>
    <xf numFmtId="168" fontId="21" fillId="0" borderId="2" xfId="0" quotePrefix="1" applyNumberFormat="1" applyFont="1" applyBorder="1" applyAlignment="1">
      <alignment horizontal="center"/>
    </xf>
    <xf numFmtId="168" fontId="27" fillId="0" borderId="2" xfId="0" applyNumberFormat="1" applyFont="1" applyBorder="1" applyAlignment="1">
      <alignment horizontal="center"/>
    </xf>
    <xf numFmtId="0" fontId="21" fillId="0" borderId="20" xfId="17" applyFont="1" applyFill="1" applyBorder="1" applyAlignment="1" applyProtection="1">
      <alignment horizontal="left"/>
    </xf>
    <xf numFmtId="0" fontId="21" fillId="0" borderId="16" xfId="17" applyFont="1" applyFill="1" applyBorder="1" applyAlignment="1" applyProtection="1">
      <alignment horizontal="left"/>
    </xf>
    <xf numFmtId="0" fontId="21" fillId="0" borderId="18" xfId="17" applyFont="1" applyFill="1" applyBorder="1" applyAlignment="1" applyProtection="1">
      <alignment horizontal="left"/>
    </xf>
    <xf numFmtId="2" fontId="21" fillId="0" borderId="0" xfId="17" applyNumberFormat="1" applyFont="1" applyAlignment="1" applyProtection="1"/>
    <xf numFmtId="2" fontId="21" fillId="0" borderId="19" xfId="0" applyNumberFormat="1" applyFont="1" applyFill="1" applyBorder="1" applyAlignment="1">
      <alignment horizontal="left"/>
    </xf>
    <xf numFmtId="2" fontId="21" fillId="0" borderId="15" xfId="17" applyNumberFormat="1" applyFont="1" applyBorder="1" applyAlignment="1" applyProtection="1"/>
    <xf numFmtId="2" fontId="21" fillId="0" borderId="17" xfId="17" applyNumberFormat="1" applyFont="1" applyBorder="1" applyAlignment="1" applyProtection="1"/>
    <xf numFmtId="2" fontId="21" fillId="0" borderId="0" xfId="0" applyNumberFormat="1" applyFont="1" applyFill="1" applyBorder="1" applyAlignment="1">
      <alignment horizontal="right"/>
    </xf>
    <xf numFmtId="2" fontId="21" fillId="0" borderId="0" xfId="7" applyNumberFormat="1" applyFont="1" applyBorder="1" applyAlignment="1">
      <alignment horizontal="center"/>
    </xf>
    <xf numFmtId="2" fontId="21" fillId="0" borderId="0" xfId="0" applyNumberFormat="1" applyFont="1" applyAlignment="1">
      <alignment horizontal="left" wrapText="1"/>
    </xf>
    <xf numFmtId="0" fontId="0" fillId="0" borderId="0" xfId="0" applyAlignment="1">
      <alignment horizontal="left" wrapText="1"/>
    </xf>
    <xf numFmtId="1" fontId="39" fillId="0" borderId="0" xfId="6" applyNumberFormat="1" applyFont="1"/>
    <xf numFmtId="2" fontId="21" fillId="0" borderId="0" xfId="7" quotePrefix="1" applyNumberFormat="1" applyFont="1" applyBorder="1" applyAlignment="1">
      <alignment horizontal="center"/>
    </xf>
    <xf numFmtId="2" fontId="39" fillId="0" borderId="0" xfId="6" applyNumberFormat="1" applyFont="1"/>
    <xf numFmtId="2" fontId="21" fillId="0" borderId="2" xfId="7" quotePrefix="1" applyNumberFormat="1" applyFont="1" applyBorder="1" applyAlignment="1">
      <alignment horizontal="center"/>
    </xf>
    <xf numFmtId="2" fontId="55" fillId="0" borderId="1" xfId="6" applyNumberFormat="1" applyFont="1" applyFill="1" applyBorder="1" applyAlignment="1">
      <alignment wrapText="1"/>
    </xf>
    <xf numFmtId="0" fontId="39" fillId="0" borderId="0" xfId="6" applyFont="1" applyFill="1" applyAlignment="1">
      <alignment wrapText="1"/>
    </xf>
    <xf numFmtId="0" fontId="36" fillId="0" borderId="0" xfId="7" applyFont="1"/>
    <xf numFmtId="0" fontId="21" fillId="3" borderId="18" xfId="0" applyFont="1" applyFill="1" applyBorder="1"/>
    <xf numFmtId="0" fontId="39" fillId="0" borderId="17" xfId="6" applyFont="1" applyBorder="1"/>
    <xf numFmtId="2" fontId="21" fillId="0" borderId="1" xfId="0" applyNumberFormat="1" applyFont="1" applyBorder="1" applyAlignment="1">
      <alignment wrapText="1"/>
    </xf>
    <xf numFmtId="0" fontId="21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1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0" fillId="0" borderId="1" xfId="0" applyNumberFormat="1" applyBorder="1" applyAlignment="1"/>
    <xf numFmtId="0" fontId="21" fillId="0" borderId="1" xfId="3" applyFont="1" applyBorder="1" applyAlignment="1">
      <alignment horizontal="right"/>
    </xf>
    <xf numFmtId="0" fontId="21" fillId="0" borderId="0" xfId="0" applyFont="1" applyBorder="1" applyAlignment="1">
      <alignment horizontal="right"/>
    </xf>
    <xf numFmtId="0" fontId="21" fillId="0" borderId="0" xfId="3" applyFont="1" applyBorder="1" applyAlignment="1">
      <alignment horizontal="right"/>
    </xf>
    <xf numFmtId="14" fontId="21" fillId="0" borderId="0" xfId="0" applyNumberFormat="1" applyFont="1" applyBorder="1" applyAlignment="1">
      <alignment horizontal="right"/>
    </xf>
    <xf numFmtId="2" fontId="21" fillId="0" borderId="0" xfId="3" applyNumberFormat="1" applyFont="1"/>
    <xf numFmtId="14" fontId="21" fillId="0" borderId="1" xfId="0" applyNumberFormat="1" applyFont="1" applyBorder="1" applyAlignment="1">
      <alignment horizontal="right"/>
    </xf>
    <xf numFmtId="2" fontId="21" fillId="0" borderId="1" xfId="3" applyNumberFormat="1" applyFont="1" applyBorder="1"/>
    <xf numFmtId="1" fontId="21" fillId="0" borderId="0" xfId="0" applyNumberFormat="1" applyFont="1"/>
    <xf numFmtId="1" fontId="21" fillId="0" borderId="0" xfId="3" applyNumberFormat="1" applyFont="1"/>
    <xf numFmtId="0" fontId="26" fillId="0" borderId="1" xfId="3" applyFont="1" applyBorder="1" applyAlignment="1">
      <alignment horizontal="right"/>
    </xf>
    <xf numFmtId="0" fontId="26" fillId="0" borderId="1" xfId="3" applyFont="1" applyBorder="1" applyAlignment="1">
      <alignment horizontal="center" wrapText="1"/>
    </xf>
    <xf numFmtId="0" fontId="26" fillId="0" borderId="1" xfId="3" applyFont="1" applyBorder="1" applyAlignment="1">
      <alignment wrapText="1"/>
    </xf>
    <xf numFmtId="0" fontId="39" fillId="0" borderId="0" xfId="10" applyFont="1"/>
    <xf numFmtId="0" fontId="39" fillId="0" borderId="2" xfId="10" applyFont="1" applyBorder="1"/>
    <xf numFmtId="167" fontId="39" fillId="0" borderId="2" xfId="10" applyNumberFormat="1" applyFont="1" applyBorder="1"/>
    <xf numFmtId="167" fontId="39" fillId="0" borderId="0" xfId="10" applyNumberFormat="1" applyFont="1"/>
    <xf numFmtId="0" fontId="39" fillId="0" borderId="1" xfId="10" applyFont="1" applyBorder="1"/>
    <xf numFmtId="167" fontId="39" fillId="0" borderId="1" xfId="10" applyNumberFormat="1" applyFont="1" applyBorder="1"/>
    <xf numFmtId="0" fontId="39" fillId="0" borderId="19" xfId="10" applyFont="1" applyBorder="1"/>
    <xf numFmtId="0" fontId="39" fillId="0" borderId="20" xfId="10" applyFont="1" applyBorder="1"/>
    <xf numFmtId="0" fontId="39" fillId="0" borderId="15" xfId="10" applyFont="1" applyBorder="1"/>
    <xf numFmtId="0" fontId="39" fillId="0" borderId="16" xfId="10" applyFont="1" applyBorder="1"/>
    <xf numFmtId="0" fontId="39" fillId="0" borderId="17" xfId="10" applyFont="1" applyBorder="1"/>
    <xf numFmtId="0" fontId="39" fillId="0" borderId="18" xfId="10" applyFont="1" applyBorder="1"/>
    <xf numFmtId="164" fontId="21" fillId="0" borderId="0" xfId="0" applyNumberFormat="1" applyFont="1" applyAlignment="1">
      <alignment horizontal="right"/>
    </xf>
    <xf numFmtId="0" fontId="21" fillId="0" borderId="0" xfId="0" applyFont="1" applyBorder="1" applyAlignment="1">
      <alignment horizontal="center"/>
    </xf>
    <xf numFmtId="0" fontId="21" fillId="0" borderId="1" xfId="0" applyFont="1" applyFill="1" applyBorder="1" applyAlignment="1">
      <alignment horizontal="center" wrapText="1"/>
    </xf>
    <xf numFmtId="164" fontId="21" fillId="0" borderId="0" xfId="0" applyNumberFormat="1" applyFont="1"/>
    <xf numFmtId="167" fontId="21" fillId="0" borderId="0" xfId="0" applyNumberFormat="1" applyFont="1" applyAlignment="1">
      <alignment horizontal="center"/>
    </xf>
    <xf numFmtId="164" fontId="21" fillId="0" borderId="1" xfId="0" applyNumberFormat="1" applyFont="1" applyBorder="1"/>
    <xf numFmtId="167" fontId="21" fillId="0" borderId="1" xfId="0" applyNumberFormat="1" applyFont="1" applyBorder="1" applyAlignment="1">
      <alignment horizontal="center"/>
    </xf>
    <xf numFmtId="166" fontId="21" fillId="0" borderId="1" xfId="0" applyNumberFormat="1" applyFont="1" applyBorder="1"/>
    <xf numFmtId="168" fontId="21" fillId="0" borderId="0" xfId="6" applyNumberFormat="1" applyFont="1"/>
    <xf numFmtId="1" fontId="21" fillId="0" borderId="0" xfId="0" applyNumberFormat="1" applyFont="1" applyAlignment="1">
      <alignment horizontal="right"/>
    </xf>
    <xf numFmtId="1" fontId="21" fillId="0" borderId="1" xfId="0" applyNumberFormat="1" applyFont="1" applyBorder="1" applyAlignment="1">
      <alignment horizontal="right"/>
    </xf>
    <xf numFmtId="0" fontId="56" fillId="0" borderId="0" xfId="0" applyFont="1"/>
    <xf numFmtId="0" fontId="21" fillId="0" borderId="0" xfId="0" applyNumberFormat="1" applyFont="1"/>
    <xf numFmtId="1" fontId="21" fillId="0" borderId="2" xfId="7" quotePrefix="1" applyNumberFormat="1" applyFont="1" applyBorder="1" applyAlignment="1">
      <alignment horizontal="center"/>
    </xf>
    <xf numFmtId="1" fontId="21" fillId="0" borderId="0" xfId="6" applyNumberFormat="1" applyFont="1"/>
    <xf numFmtId="0" fontId="21" fillId="0" borderId="17" xfId="0" applyNumberFormat="1" applyFont="1" applyFill="1" applyBorder="1" applyAlignment="1"/>
    <xf numFmtId="0" fontId="21" fillId="0" borderId="0" xfId="0" applyNumberFormat="1" applyFont="1" applyFill="1" applyBorder="1" applyAlignment="1"/>
    <xf numFmtId="3" fontId="26" fillId="0" borderId="0" xfId="0" applyNumberFormat="1" applyFont="1"/>
    <xf numFmtId="0" fontId="21" fillId="0" borderId="4" xfId="0" applyFont="1" applyBorder="1"/>
    <xf numFmtId="0" fontId="21" fillId="0" borderId="0" xfId="0" applyNumberFormat="1" applyFont="1" applyBorder="1" applyAlignment="1">
      <alignment horizontal="right"/>
    </xf>
    <xf numFmtId="0" fontId="21" fillId="0" borderId="1" xfId="0" applyNumberFormat="1" applyFont="1" applyBorder="1" applyAlignment="1">
      <alignment horizontal="right"/>
    </xf>
    <xf numFmtId="1" fontId="21" fillId="0" borderId="1" xfId="0" applyNumberFormat="1" applyFont="1" applyBorder="1"/>
    <xf numFmtId="0" fontId="21" fillId="0" borderId="19" xfId="3" applyFont="1" applyBorder="1" applyAlignment="1">
      <alignment wrapText="1"/>
    </xf>
    <xf numFmtId="0" fontId="24" fillId="0" borderId="19" xfId="3" applyFont="1" applyBorder="1" applyAlignment="1">
      <alignment wrapText="1"/>
    </xf>
    <xf numFmtId="0" fontId="54" fillId="3" borderId="18" xfId="6" applyFont="1" applyFill="1" applyBorder="1" applyAlignment="1"/>
    <xf numFmtId="168" fontId="1" fillId="0" borderId="0" xfId="6" quotePrefix="1" applyNumberFormat="1" applyFont="1"/>
    <xf numFmtId="0" fontId="39" fillId="0" borderId="1" xfId="6" applyFont="1" applyFill="1" applyBorder="1" applyAlignment="1">
      <alignment wrapText="1"/>
    </xf>
    <xf numFmtId="0" fontId="21" fillId="0" borderId="18" xfId="3" applyFont="1" applyBorder="1" applyAlignment="1"/>
    <xf numFmtId="1" fontId="24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1" fillId="0" borderId="13" xfId="3" applyBorder="1" applyAlignment="1">
      <alignment horizontal="left"/>
    </xf>
    <xf numFmtId="0" fontId="29" fillId="0" borderId="8" xfId="0" applyFont="1" applyBorder="1" applyAlignment="1"/>
    <xf numFmtId="0" fontId="0" fillId="0" borderId="8" xfId="0" applyBorder="1" applyAlignment="1"/>
    <xf numFmtId="0" fontId="30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9" fontId="28" fillId="2" borderId="0" xfId="2" applyFont="1" applyFill="1" applyAlignment="1">
      <alignment horizont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wrapText="1"/>
    </xf>
    <xf numFmtId="0" fontId="31" fillId="0" borderId="0" xfId="0" applyFont="1" applyBorder="1" applyAlignment="1">
      <alignment horizontal="center"/>
    </xf>
    <xf numFmtId="9" fontId="24" fillId="0" borderId="0" xfId="2" applyFont="1" applyFill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1" fillId="0" borderId="0" xfId="3" applyBorder="1" applyAlignment="1">
      <alignment horizontal="center"/>
    </xf>
    <xf numFmtId="0" fontId="21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1" fillId="0" borderId="1" xfId="0" applyFont="1" applyBorder="1" applyAlignment="1">
      <alignment horizontal="center"/>
    </xf>
    <xf numFmtId="0" fontId="26" fillId="0" borderId="1" xfId="3" applyFont="1" applyBorder="1" applyAlignment="1">
      <alignment horizontal="center"/>
    </xf>
    <xf numFmtId="0" fontId="24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6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1" fillId="0" borderId="0" xfId="3" applyFont="1" applyBorder="1" applyAlignment="1">
      <alignment horizontal="center"/>
    </xf>
    <xf numFmtId="0" fontId="21" fillId="0" borderId="2" xfId="3" applyFont="1" applyBorder="1" applyAlignment="1">
      <alignment horizontal="center"/>
    </xf>
    <xf numFmtId="0" fontId="21" fillId="0" borderId="1" xfId="0" applyFont="1" applyBorder="1" applyAlignment="1">
      <alignment horizontal="center" wrapText="1"/>
    </xf>
    <xf numFmtId="0" fontId="21" fillId="0" borderId="4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6" fillId="0" borderId="0" xfId="0" applyFont="1" applyAlignment="1">
      <alignment horizontal="left" vertical="top" wrapText="1"/>
    </xf>
    <xf numFmtId="0" fontId="24" fillId="0" borderId="1" xfId="0" applyFont="1" applyBorder="1" applyAlignment="1">
      <alignment horizontal="center"/>
    </xf>
    <xf numFmtId="0" fontId="26" fillId="0" borderId="0" xfId="0" applyFont="1" applyAlignment="1">
      <alignment horizontal="left" wrapText="1"/>
    </xf>
    <xf numFmtId="0" fontId="22" fillId="0" borderId="0" xfId="1" applyAlignment="1" applyProtection="1">
      <alignment horizontal="left"/>
    </xf>
    <xf numFmtId="0" fontId="21" fillId="0" borderId="0" xfId="0" applyFont="1" applyAlignment="1">
      <alignment horizontal="left"/>
    </xf>
    <xf numFmtId="0" fontId="48" fillId="0" borderId="0" xfId="0" applyFont="1" applyAlignment="1">
      <alignment horizontal="left"/>
    </xf>
  </cellXfs>
  <cellStyles count="18">
    <cellStyle name="Comma 2" xfId="15"/>
    <cellStyle name="Hyperlink" xfId="1" builtinId="8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_us_ng" xfId="11"/>
    <cellStyle name="Normal_us_psd_m" xfId="17"/>
    <cellStyle name="Percent" xfId="2" builtinId="5"/>
  </cellStyles>
  <dxfs count="130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993689813163604E-2"/>
          <c:y val="0.15933963875817297"/>
          <c:w val="0.72379598891601959"/>
          <c:h val="0.5977356380748264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'1'!$C$29:$C$112</c:f>
              <c:numCache>
                <c:formatCode>0.00</c:formatCode>
                <c:ptCount val="84"/>
                <c:pt idx="0">
                  <c:v>94.757000000000005</c:v>
                </c:pt>
                <c:pt idx="1">
                  <c:v>95.308999999999997</c:v>
                </c:pt>
                <c:pt idx="2">
                  <c:v>92.938999999999993</c:v>
                </c:pt>
                <c:pt idx="3">
                  <c:v>92.021000000000001</c:v>
                </c:pt>
                <c:pt idx="4">
                  <c:v>94.51</c:v>
                </c:pt>
                <c:pt idx="5">
                  <c:v>95.772999999999996</c:v>
                </c:pt>
                <c:pt idx="6">
                  <c:v>104.67100000000001</c:v>
                </c:pt>
                <c:pt idx="7">
                  <c:v>106.57299999999999</c:v>
                </c:pt>
                <c:pt idx="8">
                  <c:v>106.29</c:v>
                </c:pt>
                <c:pt idx="9">
                  <c:v>100.538</c:v>
                </c:pt>
                <c:pt idx="10">
                  <c:v>93.864000000000004</c:v>
                </c:pt>
                <c:pt idx="11">
                  <c:v>97.625</c:v>
                </c:pt>
                <c:pt idx="12">
                  <c:v>94.617000000000004</c:v>
                </c:pt>
                <c:pt idx="13">
                  <c:v>100.81699999999999</c:v>
                </c:pt>
                <c:pt idx="14">
                  <c:v>100.804</c:v>
                </c:pt>
                <c:pt idx="15">
                  <c:v>102.069</c:v>
                </c:pt>
                <c:pt idx="16">
                  <c:v>102.17700000000001</c:v>
                </c:pt>
                <c:pt idx="17">
                  <c:v>105.794</c:v>
                </c:pt>
                <c:pt idx="18">
                  <c:v>103.58799999999999</c:v>
                </c:pt>
                <c:pt idx="19">
                  <c:v>96.534999999999997</c:v>
                </c:pt>
                <c:pt idx="20">
                  <c:v>93.212000000000003</c:v>
                </c:pt>
                <c:pt idx="21">
                  <c:v>84.397000000000006</c:v>
                </c:pt>
                <c:pt idx="22">
                  <c:v>75.789000000000001</c:v>
                </c:pt>
                <c:pt idx="23">
                  <c:v>59.29</c:v>
                </c:pt>
                <c:pt idx="24">
                  <c:v>47.216999999999999</c:v>
                </c:pt>
                <c:pt idx="25">
                  <c:v>50.584000000000003</c:v>
                </c:pt>
                <c:pt idx="26">
                  <c:v>47.823</c:v>
                </c:pt>
                <c:pt idx="27">
                  <c:v>54.453000000000003</c:v>
                </c:pt>
                <c:pt idx="28">
                  <c:v>59.265000000000001</c:v>
                </c:pt>
                <c:pt idx="29">
                  <c:v>59.819000000000003</c:v>
                </c:pt>
                <c:pt idx="30">
                  <c:v>50.901000000000003</c:v>
                </c:pt>
                <c:pt idx="31">
                  <c:v>42.866999999999997</c:v>
                </c:pt>
                <c:pt idx="32">
                  <c:v>45.478999999999999</c:v>
                </c:pt>
                <c:pt idx="33">
                  <c:v>46.222999999999999</c:v>
                </c:pt>
                <c:pt idx="34">
                  <c:v>42.442999999999998</c:v>
                </c:pt>
                <c:pt idx="35">
                  <c:v>37.189</c:v>
                </c:pt>
                <c:pt idx="36">
                  <c:v>31.683</c:v>
                </c:pt>
                <c:pt idx="37">
                  <c:v>30.323</c:v>
                </c:pt>
                <c:pt idx="38">
                  <c:v>37.545000000000002</c:v>
                </c:pt>
                <c:pt idx="39">
                  <c:v>40.753999999999998</c:v>
                </c:pt>
                <c:pt idx="40">
                  <c:v>46.712000000000003</c:v>
                </c:pt>
                <c:pt idx="41">
                  <c:v>48.756999999999998</c:v>
                </c:pt>
                <c:pt idx="42">
                  <c:v>44.651000000000003</c:v>
                </c:pt>
                <c:pt idx="43">
                  <c:v>44.723999999999997</c:v>
                </c:pt>
                <c:pt idx="44">
                  <c:v>45.182000000000002</c:v>
                </c:pt>
                <c:pt idx="45">
                  <c:v>49.774999999999999</c:v>
                </c:pt>
                <c:pt idx="46">
                  <c:v>45.661000000000001</c:v>
                </c:pt>
                <c:pt idx="47">
                  <c:v>51.972000000000001</c:v>
                </c:pt>
                <c:pt idx="48">
                  <c:v>52.503999999999998</c:v>
                </c:pt>
                <c:pt idx="49">
                  <c:v>53.468000000000004</c:v>
                </c:pt>
                <c:pt idx="50">
                  <c:v>49.328000000000003</c:v>
                </c:pt>
                <c:pt idx="51">
                  <c:v>51.06</c:v>
                </c:pt>
                <c:pt idx="52">
                  <c:v>48.475999999999999</c:v>
                </c:pt>
                <c:pt idx="53">
                  <c:v>45.177999999999997</c:v>
                </c:pt>
                <c:pt idx="54">
                  <c:v>46.63</c:v>
                </c:pt>
                <c:pt idx="55">
                  <c:v>48.036999999999999</c:v>
                </c:pt>
                <c:pt idx="56">
                  <c:v>49.822000000000003</c:v>
                </c:pt>
                <c:pt idx="57">
                  <c:v>51.578000000000003</c:v>
                </c:pt>
                <c:pt idx="58">
                  <c:v>56.639000000000003</c:v>
                </c:pt>
                <c:pt idx="59">
                  <c:v>57.881</c:v>
                </c:pt>
                <c:pt idx="60">
                  <c:v>63.698</c:v>
                </c:pt>
                <c:pt idx="61">
                  <c:v>62.228999999999999</c:v>
                </c:pt>
                <c:pt idx="62">
                  <c:v>62.725000000000001</c:v>
                </c:pt>
                <c:pt idx="63">
                  <c:v>66.254000000000005</c:v>
                </c:pt>
                <c:pt idx="64">
                  <c:v>69.977999999999994</c:v>
                </c:pt>
                <c:pt idx="65">
                  <c:v>67.873000000000005</c:v>
                </c:pt>
                <c:pt idx="66">
                  <c:v>70.980999999999995</c:v>
                </c:pt>
                <c:pt idx="67">
                  <c:v>68.055000000000007</c:v>
                </c:pt>
                <c:pt idx="68">
                  <c:v>70.230999999999995</c:v>
                </c:pt>
                <c:pt idx="69">
                  <c:v>70.75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70.75</c:v>
                </c:pt>
                <c:pt idx="70">
                  <c:v>65</c:v>
                </c:pt>
                <c:pt idx="71">
                  <c:v>63</c:v>
                </c:pt>
                <c:pt idx="72">
                  <c:v>62</c:v>
                </c:pt>
                <c:pt idx="73">
                  <c:v>62</c:v>
                </c:pt>
                <c:pt idx="74">
                  <c:v>62</c:v>
                </c:pt>
                <c:pt idx="75">
                  <c:v>62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67</c:v>
                </c:pt>
                <c:pt idx="81">
                  <c:v>67</c:v>
                </c:pt>
                <c:pt idx="82">
                  <c:v>67</c:v>
                </c:pt>
                <c:pt idx="83">
                  <c:v>67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66.103999999999999</c:v>
                </c:pt>
                <c:pt idx="73">
                  <c:v>66.22</c:v>
                </c:pt>
                <c:pt idx="74">
                  <c:v>66.350000000000009</c:v>
                </c:pt>
                <c:pt idx="75">
                  <c:v>66.474000000000004</c:v>
                </c:pt>
                <c:pt idx="76">
                  <c:v>66.563999999999993</c:v>
                </c:pt>
                <c:pt idx="77">
                  <c:v>66.602000000000004</c:v>
                </c:pt>
                <c:pt idx="78">
                  <c:v>66.585999999999984</c:v>
                </c:pt>
                <c:pt idx="79">
                  <c:v>66.510000000000005</c:v>
                </c:pt>
                <c:pt idx="80">
                  <c:v>66.389999999999986</c:v>
                </c:pt>
                <c:pt idx="81">
                  <c:v>66.244</c:v>
                </c:pt>
                <c:pt idx="82">
                  <c:v>66.094000000000008</c:v>
                </c:pt>
                <c:pt idx="83">
                  <c:v>65.918000000000006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'1'!$B$146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55.164373691982114</c:v>
                </c:pt>
                <c:pt idx="73">
                  <c:v>52.766875189059725</c:v>
                </c:pt>
                <c:pt idx="74">
                  <c:v>50.617958192063213</c:v>
                </c:pt>
                <c:pt idx="75">
                  <c:v>48.90005397852989</c:v>
                </c:pt>
                <c:pt idx="76">
                  <c:v>47.331315844610451</c:v>
                </c:pt>
                <c:pt idx="77">
                  <c:v>45.954498444981525</c:v>
                </c:pt>
                <c:pt idx="78">
                  <c:v>44.792823435716855</c:v>
                </c:pt>
                <c:pt idx="79">
                  <c:v>43.672434974431113</c:v>
                </c:pt>
                <c:pt idx="80">
                  <c:v>42.726266264213272</c:v>
                </c:pt>
                <c:pt idx="81">
                  <c:v>#N/A</c:v>
                </c:pt>
                <c:pt idx="82">
                  <c:v>#N/A</c:v>
                </c:pt>
                <c:pt idx="83">
                  <c:v>40.091669346888686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'1'!$B$147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79.213059508280452</c:v>
                </c:pt>
                <c:pt idx="73">
                  <c:v>83.103052517105851</c:v>
                </c:pt>
                <c:pt idx="74">
                  <c:v>86.971554310744125</c:v>
                </c:pt>
                <c:pt idx="75">
                  <c:v>90.363758656383496</c:v>
                </c:pt>
                <c:pt idx="76">
                  <c:v>93.611724435176981</c:v>
                </c:pt>
                <c:pt idx="77">
                  <c:v>96.526489334025513</c:v>
                </c:pt>
                <c:pt idx="78">
                  <c:v>98.982271174820866</c:v>
                </c:pt>
                <c:pt idx="79">
                  <c:v>101.28998079886942</c:v>
                </c:pt>
                <c:pt idx="80">
                  <c:v>103.1597770033032</c:v>
                </c:pt>
                <c:pt idx="81">
                  <c:v>#N/A</c:v>
                </c:pt>
                <c:pt idx="82">
                  <c:v>#N/A</c:v>
                </c:pt>
                <c:pt idx="83">
                  <c:v>108.38118728366717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03413136"/>
        <c:axId val="803412576"/>
      </c:lineChart>
      <c:catAx>
        <c:axId val="80341313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803412576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803412576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803413136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80323673082531355"/>
          <c:h val="0.6661260049137622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-0.20424760021428567</c:v>
                </c:pt>
                <c:pt idx="1">
                  <c:v>0.24780877092857145</c:v>
                </c:pt>
                <c:pt idx="2">
                  <c:v>0.45155138340476197</c:v>
                </c:pt>
                <c:pt idx="3">
                  <c:v>-2.8356013547619074E-2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-6.953334088571439E-2</c:v>
                </c:pt>
                <c:pt idx="1">
                  <c:v>-1.2543136028571489E-2</c:v>
                </c:pt>
                <c:pt idx="2">
                  <c:v>-0.12071175940476198</c:v>
                </c:pt>
                <c:pt idx="3">
                  <c:v>1.9227689347619314E-2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-5.3196666999997255E-3</c:v>
                </c:pt>
                <c:pt idx="1">
                  <c:v>3.2456411299999877E-2</c:v>
                </c:pt>
                <c:pt idx="2">
                  <c:v>-1.2041814999996792E-3</c:v>
                </c:pt>
                <c:pt idx="3">
                  <c:v>1.7370735199999654E-2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8906384"/>
        <c:axId val="718905824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/>
              <c:tx>
                <c:rich>
                  <a:bodyPr/>
                  <a:lstStyle/>
                  <a:p>
                    <a:fld id="{32ED03DA-EE77-4811-B60C-860316E2937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3E9B0B5D-D503-4EB9-9FA9-29EF24179B9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>
                <c:manualLayout>
                  <c:x val="-7.9896106736657924E-2"/>
                  <c:y val="-8.4017961510424205E-2"/>
                </c:manualLayout>
              </c:layout>
              <c:tx>
                <c:rich>
                  <a:bodyPr/>
                  <a:lstStyle/>
                  <a:p>
                    <a:fld id="{C3E82A35-EC6C-41A8-A489-A227C203C72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9.1458515602216392E-2"/>
                  <c:y val="7.4712246816724961E-2"/>
                </c:manualLayout>
              </c:layout>
              <c:tx>
                <c:rich>
                  <a:bodyPr/>
                  <a:lstStyle/>
                  <a:p>
                    <a:fld id="{9C87CCCD-C4D0-47AC-BACE-5F370C23DE3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-0.27910060779999979</c:v>
                </c:pt>
                <c:pt idx="1">
                  <c:v>0.26772204619999984</c:v>
                </c:pt>
                <c:pt idx="2">
                  <c:v>0.32963544250000032</c:v>
                </c:pt>
                <c:pt idx="3">
                  <c:v>8.242410999999894E-3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-0.28</c:v>
                  </c:pt>
                  <c:pt idx="1">
                    <c:v>0.27</c:v>
                  </c:pt>
                  <c:pt idx="2">
                    <c:v>0.33</c:v>
                  </c:pt>
                  <c:pt idx="3">
                    <c:v>0.01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8906384"/>
        <c:axId val="718905824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5592064"/>
        <c:axId val="615589264"/>
      </c:scatterChart>
      <c:catAx>
        <c:axId val="71890638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18905824"/>
        <c:crosses val="autoZero"/>
        <c:auto val="1"/>
        <c:lblAlgn val="ctr"/>
        <c:lblOffset val="100"/>
        <c:tickLblSkip val="1"/>
        <c:noMultiLvlLbl val="0"/>
      </c:catAx>
      <c:valAx>
        <c:axId val="718905824"/>
        <c:scaling>
          <c:orientation val="minMax"/>
          <c:max val="0.5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18906384"/>
        <c:crosses val="autoZero"/>
        <c:crossBetween val="between"/>
      </c:valAx>
      <c:valAx>
        <c:axId val="615589264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615592064"/>
        <c:crosses val="max"/>
        <c:crossBetween val="midCat"/>
      </c:valAx>
      <c:valAx>
        <c:axId val="6155920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155892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2.1157499999999998</c:v>
                </c:pt>
                <c:pt idx="1">
                  <c:v>2.2162500000000001</c:v>
                </c:pt>
                <c:pt idx="2">
                  <c:v>2.4636</c:v>
                </c:pt>
                <c:pt idx="3">
                  <c:v>2.4689999999999999</c:v>
                </c:pt>
                <c:pt idx="4">
                  <c:v>2.7182499999999998</c:v>
                </c:pt>
                <c:pt idx="5">
                  <c:v>2.8016000000000001</c:v>
                </c:pt>
                <c:pt idx="6">
                  <c:v>2.7935000000000003</c:v>
                </c:pt>
                <c:pt idx="7">
                  <c:v>2.6362000000000001</c:v>
                </c:pt>
                <c:pt idx="8">
                  <c:v>2.3652500000000001</c:v>
                </c:pt>
                <c:pt idx="9">
                  <c:v>2.29</c:v>
                </c:pt>
                <c:pt idx="10">
                  <c:v>2.1579999999999999</c:v>
                </c:pt>
                <c:pt idx="11">
                  <c:v>2.0375000000000001</c:v>
                </c:pt>
                <c:pt idx="12">
                  <c:v>1.9484999999999999</c:v>
                </c:pt>
                <c:pt idx="13">
                  <c:v>1.7636000000000001</c:v>
                </c:pt>
                <c:pt idx="14">
                  <c:v>1.96875</c:v>
                </c:pt>
                <c:pt idx="15">
                  <c:v>2.1127500000000001</c:v>
                </c:pt>
                <c:pt idx="16">
                  <c:v>2.2681999999999998</c:v>
                </c:pt>
                <c:pt idx="17">
                  <c:v>2.3654999999999999</c:v>
                </c:pt>
                <c:pt idx="18">
                  <c:v>2.2389999999999999</c:v>
                </c:pt>
                <c:pt idx="19">
                  <c:v>2.1776</c:v>
                </c:pt>
                <c:pt idx="20">
                  <c:v>2.2185000000000001</c:v>
                </c:pt>
                <c:pt idx="21">
                  <c:v>2.2494000000000001</c:v>
                </c:pt>
                <c:pt idx="22">
                  <c:v>2.1815000000000002</c:v>
                </c:pt>
                <c:pt idx="23">
                  <c:v>2.2542500000000003</c:v>
                </c:pt>
                <c:pt idx="24">
                  <c:v>2.3490000000000002</c:v>
                </c:pt>
                <c:pt idx="25">
                  <c:v>2.3040000000000003</c:v>
                </c:pt>
                <c:pt idx="26">
                  <c:v>2.3250000000000002</c:v>
                </c:pt>
                <c:pt idx="27">
                  <c:v>2.4172500000000001</c:v>
                </c:pt>
                <c:pt idx="28">
                  <c:v>2.3914</c:v>
                </c:pt>
                <c:pt idx="29">
                  <c:v>2.3465000000000003</c:v>
                </c:pt>
                <c:pt idx="30">
                  <c:v>2.2997999999999998</c:v>
                </c:pt>
                <c:pt idx="31">
                  <c:v>2.3802500000000002</c:v>
                </c:pt>
                <c:pt idx="32">
                  <c:v>2.6452499999999999</c:v>
                </c:pt>
                <c:pt idx="33">
                  <c:v>2.5049999999999999</c:v>
                </c:pt>
                <c:pt idx="34">
                  <c:v>2.5635000000000003</c:v>
                </c:pt>
                <c:pt idx="35">
                  <c:v>2.47675</c:v>
                </c:pt>
                <c:pt idx="36">
                  <c:v>2.5546000000000002</c:v>
                </c:pt>
                <c:pt idx="37">
                  <c:v>2.58725</c:v>
                </c:pt>
                <c:pt idx="38">
                  <c:v>2.5912500000000001</c:v>
                </c:pt>
                <c:pt idx="39">
                  <c:v>2.7569999999999997</c:v>
                </c:pt>
                <c:pt idx="40">
                  <c:v>2.9007499999999999</c:v>
                </c:pt>
                <c:pt idx="41">
                  <c:v>2.8907499999999997</c:v>
                </c:pt>
                <c:pt idx="42">
                  <c:v>2.8486000000000002</c:v>
                </c:pt>
                <c:pt idx="43">
                  <c:v>2.83575</c:v>
                </c:pt>
                <c:pt idx="44">
                  <c:v>2.8355000000000001</c:v>
                </c:pt>
                <c:pt idx="45">
                  <c:v>2.86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2.422075</c:v>
                </c:pt>
                <c:pt idx="2">
                  <c:v>2.422075</c:v>
                </c:pt>
                <c:pt idx="3">
                  <c:v>2.422075</c:v>
                </c:pt>
                <c:pt idx="4">
                  <c:v>2.422075</c:v>
                </c:pt>
                <c:pt idx="5">
                  <c:v>2.422075</c:v>
                </c:pt>
                <c:pt idx="6">
                  <c:v>2.422075</c:v>
                </c:pt>
                <c:pt idx="7">
                  <c:v>2.422075</c:v>
                </c:pt>
                <c:pt idx="8">
                  <c:v>2.422075</c:v>
                </c:pt>
                <c:pt idx="9">
                  <c:v>2.422075</c:v>
                </c:pt>
                <c:pt idx="10">
                  <c:v>2.422075</c:v>
                </c:pt>
                <c:pt idx="13">
                  <c:v>2.1456291666666663</c:v>
                </c:pt>
                <c:pt idx="14">
                  <c:v>2.1456291666666663</c:v>
                </c:pt>
                <c:pt idx="15">
                  <c:v>2.1456291666666663</c:v>
                </c:pt>
                <c:pt idx="16">
                  <c:v>2.1456291666666663</c:v>
                </c:pt>
                <c:pt idx="17">
                  <c:v>2.1456291666666663</c:v>
                </c:pt>
                <c:pt idx="18">
                  <c:v>2.1456291666666663</c:v>
                </c:pt>
                <c:pt idx="19">
                  <c:v>2.1456291666666663</c:v>
                </c:pt>
                <c:pt idx="20">
                  <c:v>2.1456291666666663</c:v>
                </c:pt>
                <c:pt idx="21">
                  <c:v>2.1456291666666663</c:v>
                </c:pt>
                <c:pt idx="22">
                  <c:v>2.1456291666666663</c:v>
                </c:pt>
                <c:pt idx="25">
                  <c:v>2.4169750000000003</c:v>
                </c:pt>
                <c:pt idx="26">
                  <c:v>2.4169750000000003</c:v>
                </c:pt>
                <c:pt idx="27">
                  <c:v>2.4169750000000003</c:v>
                </c:pt>
                <c:pt idx="28">
                  <c:v>2.4169750000000003</c:v>
                </c:pt>
                <c:pt idx="29">
                  <c:v>2.4169750000000003</c:v>
                </c:pt>
                <c:pt idx="30">
                  <c:v>2.4169750000000003</c:v>
                </c:pt>
                <c:pt idx="31">
                  <c:v>2.4169750000000003</c:v>
                </c:pt>
                <c:pt idx="32">
                  <c:v>2.4169750000000003</c:v>
                </c:pt>
                <c:pt idx="33">
                  <c:v>2.4169750000000003</c:v>
                </c:pt>
                <c:pt idx="34">
                  <c:v>2.4169750000000003</c:v>
                </c:pt>
                <c:pt idx="37">
                  <c:v>2.7427545833333333</c:v>
                </c:pt>
                <c:pt idx="38">
                  <c:v>2.7427545833333333</c:v>
                </c:pt>
                <c:pt idx="39">
                  <c:v>2.7427545833333333</c:v>
                </c:pt>
                <c:pt idx="40">
                  <c:v>2.7427545833333333</c:v>
                </c:pt>
                <c:pt idx="41">
                  <c:v>2.7427545833333333</c:v>
                </c:pt>
                <c:pt idx="42">
                  <c:v>2.7427545833333333</c:v>
                </c:pt>
                <c:pt idx="43">
                  <c:v>2.7427545833333333</c:v>
                </c:pt>
                <c:pt idx="44">
                  <c:v>2.7427545833333333</c:v>
                </c:pt>
                <c:pt idx="45">
                  <c:v>2.7427545833333333</c:v>
                </c:pt>
                <c:pt idx="46">
                  <c:v>2.7427545833333333</c:v>
                </c:pt>
                <c:pt idx="49">
                  <c:v>2.7508167499999998</c:v>
                </c:pt>
                <c:pt idx="50">
                  <c:v>2.7508167499999998</c:v>
                </c:pt>
                <c:pt idx="51">
                  <c:v>2.7508167499999998</c:v>
                </c:pt>
                <c:pt idx="52">
                  <c:v>2.7508167499999998</c:v>
                </c:pt>
                <c:pt idx="53">
                  <c:v>2.7508167499999998</c:v>
                </c:pt>
                <c:pt idx="54">
                  <c:v>2.7508167499999998</c:v>
                </c:pt>
                <c:pt idx="55">
                  <c:v>2.7508167499999998</c:v>
                </c:pt>
                <c:pt idx="56">
                  <c:v>2.7508167499999998</c:v>
                </c:pt>
                <c:pt idx="57">
                  <c:v>2.7508167499999998</c:v>
                </c:pt>
                <c:pt idx="58">
                  <c:v>2.7508167499999998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1.137142857142857</c:v>
                </c:pt>
                <c:pt idx="1">
                  <c:v>1.3832380952380952</c:v>
                </c:pt>
                <c:pt idx="2">
                  <c:v>1.3305952380952379</c:v>
                </c:pt>
                <c:pt idx="3">
                  <c:v>1.4172380952380952</c:v>
                </c:pt>
                <c:pt idx="4">
                  <c:v>1.5255952380952382</c:v>
                </c:pt>
                <c:pt idx="5">
                  <c:v>1.4637619047619048</c:v>
                </c:pt>
                <c:pt idx="6">
                  <c:v>1.3466904761904761</c:v>
                </c:pt>
                <c:pt idx="7">
                  <c:v>1.1074999999999999</c:v>
                </c:pt>
                <c:pt idx="8">
                  <c:v>1.1338809523809523</c:v>
                </c:pt>
                <c:pt idx="9">
                  <c:v>1.1530952380952382</c:v>
                </c:pt>
                <c:pt idx="10">
                  <c:v>1.054</c:v>
                </c:pt>
                <c:pt idx="11">
                  <c:v>0.90488095238095245</c:v>
                </c:pt>
                <c:pt idx="12">
                  <c:v>0.73095238095238091</c:v>
                </c:pt>
                <c:pt idx="13">
                  <c:v>0.76623809523809527</c:v>
                </c:pt>
                <c:pt idx="14">
                  <c:v>0.90976190476190477</c:v>
                </c:pt>
                <c:pt idx="15">
                  <c:v>0.99007142857142849</c:v>
                </c:pt>
                <c:pt idx="16">
                  <c:v>1.1129047619047618</c:v>
                </c:pt>
                <c:pt idx="17">
                  <c:v>1.1487380952380952</c:v>
                </c:pt>
                <c:pt idx="18">
                  <c:v>1.0702857142857143</c:v>
                </c:pt>
                <c:pt idx="19">
                  <c:v>1.0915000000000001</c:v>
                </c:pt>
                <c:pt idx="20">
                  <c:v>1.1087619047619046</c:v>
                </c:pt>
                <c:pt idx="21">
                  <c:v>1.179095238095238</c:v>
                </c:pt>
                <c:pt idx="22">
                  <c:v>1.0650952380952381</c:v>
                </c:pt>
                <c:pt idx="23">
                  <c:v>1.2687857142857144</c:v>
                </c:pt>
                <c:pt idx="24">
                  <c:v>1.2994523809523808</c:v>
                </c:pt>
                <c:pt idx="25">
                  <c:v>1.3064285714285713</c:v>
                </c:pt>
                <c:pt idx="26">
                  <c:v>1.2283095238095239</c:v>
                </c:pt>
                <c:pt idx="27">
                  <c:v>1.2454285714285713</c:v>
                </c:pt>
                <c:pt idx="28">
                  <c:v>1.1982619047619048</c:v>
                </c:pt>
                <c:pt idx="29">
                  <c:v>1.1040000000000001</c:v>
                </c:pt>
                <c:pt idx="30">
                  <c:v>1.1542619047619047</c:v>
                </c:pt>
                <c:pt idx="31">
                  <c:v>1.2310476190476192</c:v>
                </c:pt>
                <c:pt idx="32">
                  <c:v>1.3369761904761905</c:v>
                </c:pt>
                <c:pt idx="33">
                  <c:v>1.3692380952380954</c:v>
                </c:pt>
                <c:pt idx="34">
                  <c:v>1.4931904761904762</c:v>
                </c:pt>
                <c:pt idx="35">
                  <c:v>1.5327142857142857</c:v>
                </c:pt>
                <c:pt idx="36">
                  <c:v>1.6446904761904761</c:v>
                </c:pt>
                <c:pt idx="37">
                  <c:v>1.5551904761904762</c:v>
                </c:pt>
                <c:pt idx="38">
                  <c:v>1.5718333333333332</c:v>
                </c:pt>
                <c:pt idx="39">
                  <c:v>1.7168095238095238</c:v>
                </c:pt>
                <c:pt idx="40">
                  <c:v>1.8327380952380952</c:v>
                </c:pt>
                <c:pt idx="41">
                  <c:v>1.7715476190476191</c:v>
                </c:pt>
                <c:pt idx="42">
                  <c:v>1.7679523809523812</c:v>
                </c:pt>
                <c:pt idx="43">
                  <c:v>1.7268571428571431</c:v>
                </c:pt>
                <c:pt idx="44">
                  <c:v>1.8783571428571431</c:v>
                </c:pt>
                <c:pt idx="45">
                  <c:v>1.9292857142857143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1.2464682539682539</c:v>
                </c:pt>
                <c:pt idx="2">
                  <c:v>1.2464682539682539</c:v>
                </c:pt>
                <c:pt idx="3">
                  <c:v>1.2464682539682539</c:v>
                </c:pt>
                <c:pt idx="4">
                  <c:v>1.2464682539682539</c:v>
                </c:pt>
                <c:pt idx="5">
                  <c:v>1.2464682539682539</c:v>
                </c:pt>
                <c:pt idx="6">
                  <c:v>1.2464682539682539</c:v>
                </c:pt>
                <c:pt idx="7">
                  <c:v>1.2464682539682539</c:v>
                </c:pt>
                <c:pt idx="8">
                  <c:v>1.2464682539682539</c:v>
                </c:pt>
                <c:pt idx="9">
                  <c:v>1.2464682539682539</c:v>
                </c:pt>
                <c:pt idx="10">
                  <c:v>1.2464682539682539</c:v>
                </c:pt>
                <c:pt idx="13">
                  <c:v>1.0368492063492065</c:v>
                </c:pt>
                <c:pt idx="14">
                  <c:v>1.0368492063492065</c:v>
                </c:pt>
                <c:pt idx="15">
                  <c:v>1.0368492063492065</c:v>
                </c:pt>
                <c:pt idx="16">
                  <c:v>1.0368492063492065</c:v>
                </c:pt>
                <c:pt idx="17">
                  <c:v>1.0368492063492065</c:v>
                </c:pt>
                <c:pt idx="18">
                  <c:v>1.0368492063492065</c:v>
                </c:pt>
                <c:pt idx="19">
                  <c:v>1.0368492063492065</c:v>
                </c:pt>
                <c:pt idx="20">
                  <c:v>1.0368492063492065</c:v>
                </c:pt>
                <c:pt idx="21">
                  <c:v>1.0368492063492065</c:v>
                </c:pt>
                <c:pt idx="22">
                  <c:v>1.0368492063492065</c:v>
                </c:pt>
                <c:pt idx="25">
                  <c:v>1.2916091269841272</c:v>
                </c:pt>
                <c:pt idx="26">
                  <c:v>1.2916091269841272</c:v>
                </c:pt>
                <c:pt idx="27">
                  <c:v>1.2916091269841272</c:v>
                </c:pt>
                <c:pt idx="28">
                  <c:v>1.2916091269841272</c:v>
                </c:pt>
                <c:pt idx="29">
                  <c:v>1.2916091269841272</c:v>
                </c:pt>
                <c:pt idx="30">
                  <c:v>1.2916091269841272</c:v>
                </c:pt>
                <c:pt idx="31">
                  <c:v>1.2916091269841272</c:v>
                </c:pt>
                <c:pt idx="32">
                  <c:v>1.2916091269841272</c:v>
                </c:pt>
                <c:pt idx="33">
                  <c:v>1.2916091269841272</c:v>
                </c:pt>
                <c:pt idx="34">
                  <c:v>1.2916091269841272</c:v>
                </c:pt>
                <c:pt idx="37">
                  <c:v>1.7392876984126986</c:v>
                </c:pt>
                <c:pt idx="38">
                  <c:v>1.7392876984126986</c:v>
                </c:pt>
                <c:pt idx="39">
                  <c:v>1.7392876984126986</c:v>
                </c:pt>
                <c:pt idx="40">
                  <c:v>1.7392876984126986</c:v>
                </c:pt>
                <c:pt idx="41">
                  <c:v>1.7392876984126986</c:v>
                </c:pt>
                <c:pt idx="42">
                  <c:v>1.7392876984126986</c:v>
                </c:pt>
                <c:pt idx="43">
                  <c:v>1.7392876984126986</c:v>
                </c:pt>
                <c:pt idx="44">
                  <c:v>1.7392876984126986</c:v>
                </c:pt>
                <c:pt idx="45">
                  <c:v>1.7392876984126986</c:v>
                </c:pt>
                <c:pt idx="46">
                  <c:v>1.7392876984126986</c:v>
                </c:pt>
                <c:pt idx="49">
                  <c:v>1.7123015873015872</c:v>
                </c:pt>
                <c:pt idx="50">
                  <c:v>1.7123015873015872</c:v>
                </c:pt>
                <c:pt idx="51">
                  <c:v>1.7123015873015872</c:v>
                </c:pt>
                <c:pt idx="52">
                  <c:v>1.7123015873015872</c:v>
                </c:pt>
                <c:pt idx="53">
                  <c:v>1.7123015873015872</c:v>
                </c:pt>
                <c:pt idx="54">
                  <c:v>1.7123015873015872</c:v>
                </c:pt>
                <c:pt idx="55">
                  <c:v>1.7123015873015872</c:v>
                </c:pt>
                <c:pt idx="56">
                  <c:v>1.7123015873015872</c:v>
                </c:pt>
                <c:pt idx="57">
                  <c:v>1.7123015873015872</c:v>
                </c:pt>
                <c:pt idx="58">
                  <c:v>1.7123015873015872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1.9292857142857143</c:v>
                </c:pt>
                <c:pt idx="46">
                  <c:v>1.7619047619047619</c:v>
                </c:pt>
                <c:pt idx="47">
                  <c:v>1.7142857142857142</c:v>
                </c:pt>
                <c:pt idx="48">
                  <c:v>1.6904761904761905</c:v>
                </c:pt>
                <c:pt idx="49">
                  <c:v>1.6904761904761905</c:v>
                </c:pt>
                <c:pt idx="50">
                  <c:v>1.6904761904761905</c:v>
                </c:pt>
                <c:pt idx="51">
                  <c:v>1.6904761904761905</c:v>
                </c:pt>
                <c:pt idx="52">
                  <c:v>1.7380952380952381</c:v>
                </c:pt>
                <c:pt idx="53">
                  <c:v>1.7619047619047619</c:v>
                </c:pt>
                <c:pt idx="54">
                  <c:v>1.7619047619047619</c:v>
                </c:pt>
                <c:pt idx="55">
                  <c:v>1.7380952380952381</c:v>
                </c:pt>
                <c:pt idx="56">
                  <c:v>1.7142857142857142</c:v>
                </c:pt>
                <c:pt idx="57">
                  <c:v>1.6904761904761905</c:v>
                </c:pt>
                <c:pt idx="58">
                  <c:v>1.6904761904761905</c:v>
                </c:pt>
                <c:pt idx="59">
                  <c:v>1.6904761904761905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2.86</c:v>
                </c:pt>
                <c:pt idx="46">
                  <c:v>2.678944</c:v>
                </c:pt>
                <c:pt idx="47">
                  <c:v>2.5726610000000001</c:v>
                </c:pt>
                <c:pt idx="48">
                  <c:v>2.5387490000000001</c:v>
                </c:pt>
                <c:pt idx="49">
                  <c:v>2.5932139999999997</c:v>
                </c:pt>
                <c:pt idx="50">
                  <c:v>2.6853419999999999</c:v>
                </c:pt>
                <c:pt idx="51">
                  <c:v>2.7373020000000001</c:v>
                </c:pt>
                <c:pt idx="52">
                  <c:v>2.8348630000000004</c:v>
                </c:pt>
                <c:pt idx="53">
                  <c:v>2.8909629999999997</c:v>
                </c:pt>
                <c:pt idx="54">
                  <c:v>2.9005419999999997</c:v>
                </c:pt>
                <c:pt idx="55">
                  <c:v>2.881078</c:v>
                </c:pt>
                <c:pt idx="56">
                  <c:v>2.8151819999999996</c:v>
                </c:pt>
                <c:pt idx="57">
                  <c:v>2.7497289999999999</c:v>
                </c:pt>
                <c:pt idx="58">
                  <c:v>2.7132540000000001</c:v>
                </c:pt>
                <c:pt idx="59">
                  <c:v>2.6695830000000003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96250624"/>
        <c:axId val="896251184"/>
      </c:lineChart>
      <c:catAx>
        <c:axId val="896250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89625118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896251184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896250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4351851851851852"/>
          <c:y val="0.24386607924009499"/>
          <c:w val="0.71763961796442111"/>
          <c:h val="0.170998000249968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-0.20424760021428567</c:v>
                </c:pt>
                <c:pt idx="1">
                  <c:v>0.24780877092857145</c:v>
                </c:pt>
                <c:pt idx="2">
                  <c:v>0.45155138340476197</c:v>
                </c:pt>
                <c:pt idx="3">
                  <c:v>-2.8356013547619074E-2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-8.6113484185714295E-2</c:v>
                </c:pt>
                <c:pt idx="1">
                  <c:v>6.3122383871428323E-2</c:v>
                </c:pt>
                <c:pt idx="2">
                  <c:v>3.1606877895238306E-2</c:v>
                </c:pt>
                <c:pt idx="3">
                  <c:v>4.6851750047618879E-2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9.2596237970253726E-3"/>
                  <c:y val="-8.4599112610923635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62D0E0AE-96C7-4D46-BF0D-FE1F4EFA71ED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517078594342374"/>
                      <c:h val="5.6961004874390701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4875562720133283E-17"/>
                  <c:y val="-4.7771841019872516E-2"/>
                </c:manualLayout>
              </c:layout>
              <c:tx>
                <c:rich>
                  <a:bodyPr/>
                  <a:lstStyle/>
                  <a:p>
                    <a:fld id="{532EAB99-3FDA-48B1-9471-6D3F48781F1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0"/>
                  <c:y val="-3.9466004249468833E-2"/>
                </c:manualLayout>
              </c:layout>
              <c:tx>
                <c:rich>
                  <a:bodyPr/>
                  <a:lstStyle/>
                  <a:p>
                    <a:fld id="{9A16E18E-B92F-49F4-9842-C660D6C4061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0"/>
                  <c:y val="-4.3060867391576052E-2"/>
                </c:manualLayout>
              </c:layout>
              <c:tx>
                <c:rich>
                  <a:bodyPr/>
                  <a:lstStyle/>
                  <a:p>
                    <a:fld id="{D21B141F-E10A-4FA7-8566-D526A86F39D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-0.10636735979999989</c:v>
                </c:pt>
                <c:pt idx="1">
                  <c:v>3.3063498700000471E-2</c:v>
                </c:pt>
                <c:pt idx="2">
                  <c:v>4.7507722699999366E-2</c:v>
                </c:pt>
                <c:pt idx="3">
                  <c:v>3.1234070000003555E-3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-0.40</c:v>
                  </c:pt>
                  <c:pt idx="1">
                    <c:v>0.34</c:v>
                  </c:pt>
                  <c:pt idx="2">
                    <c:v>0.53</c:v>
                  </c:pt>
                  <c:pt idx="3">
                    <c:v>0.02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96257344"/>
        <c:axId val="896257904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-0.39672844419999986</c:v>
                </c:pt>
                <c:pt idx="1">
                  <c:v>0.34399465350000025</c:v>
                </c:pt>
                <c:pt idx="2">
                  <c:v>0.53066598399999965</c:v>
                </c:pt>
                <c:pt idx="3">
                  <c:v>2.161914350000016E-2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6257344"/>
        <c:axId val="896257904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6259024"/>
        <c:axId val="896258464"/>
      </c:scatterChart>
      <c:catAx>
        <c:axId val="89625734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896257904"/>
        <c:crosses val="autoZero"/>
        <c:auto val="1"/>
        <c:lblAlgn val="ctr"/>
        <c:lblOffset val="100"/>
        <c:tickLblSkip val="1"/>
        <c:noMultiLvlLbl val="0"/>
      </c:catAx>
      <c:valAx>
        <c:axId val="896257904"/>
        <c:scaling>
          <c:orientation val="minMax"/>
          <c:max val="0.60000000000000009"/>
          <c:min val="-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896257344"/>
        <c:crosses val="autoZero"/>
        <c:crossBetween val="between"/>
        <c:majorUnit val="0.2"/>
      </c:valAx>
      <c:valAx>
        <c:axId val="896258464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896259024"/>
        <c:crosses val="max"/>
        <c:crossBetween val="midCat"/>
      </c:valAx>
      <c:valAx>
        <c:axId val="8962590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96258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2.9972500000000002</c:v>
                </c:pt>
                <c:pt idx="1">
                  <c:v>2.8577499999999998</c:v>
                </c:pt>
                <c:pt idx="2">
                  <c:v>2.8969999999999998</c:v>
                </c:pt>
                <c:pt idx="3">
                  <c:v>2.7822500000000003</c:v>
                </c:pt>
                <c:pt idx="4">
                  <c:v>2.8875000000000002</c:v>
                </c:pt>
                <c:pt idx="5">
                  <c:v>2.8730000000000002</c:v>
                </c:pt>
                <c:pt idx="6">
                  <c:v>2.78775</c:v>
                </c:pt>
                <c:pt idx="7">
                  <c:v>2.5950000000000002</c:v>
                </c:pt>
                <c:pt idx="8">
                  <c:v>2.5049999999999999</c:v>
                </c:pt>
                <c:pt idx="9">
                  <c:v>2.51925</c:v>
                </c:pt>
                <c:pt idx="10">
                  <c:v>2.4670000000000001</c:v>
                </c:pt>
                <c:pt idx="11">
                  <c:v>2.3090000000000002</c:v>
                </c:pt>
                <c:pt idx="12">
                  <c:v>2.1427499999999999</c:v>
                </c:pt>
                <c:pt idx="13">
                  <c:v>1.9982</c:v>
                </c:pt>
                <c:pt idx="14">
                  <c:v>2.09</c:v>
                </c:pt>
                <c:pt idx="15">
                  <c:v>2.1515</c:v>
                </c:pt>
                <c:pt idx="16">
                  <c:v>2.3146</c:v>
                </c:pt>
                <c:pt idx="17">
                  <c:v>2.4224999999999999</c:v>
                </c:pt>
                <c:pt idx="18">
                  <c:v>2.4045000000000001</c:v>
                </c:pt>
                <c:pt idx="19">
                  <c:v>2.3506</c:v>
                </c:pt>
                <c:pt idx="20">
                  <c:v>2.39425</c:v>
                </c:pt>
                <c:pt idx="21">
                  <c:v>2.4544000000000001</c:v>
                </c:pt>
                <c:pt idx="22">
                  <c:v>2.4384999999999999</c:v>
                </c:pt>
                <c:pt idx="23">
                  <c:v>2.5099999999999998</c:v>
                </c:pt>
                <c:pt idx="24">
                  <c:v>2.5798000000000001</c:v>
                </c:pt>
                <c:pt idx="25">
                  <c:v>2.5680000000000001</c:v>
                </c:pt>
                <c:pt idx="26">
                  <c:v>2.5535000000000001</c:v>
                </c:pt>
                <c:pt idx="27">
                  <c:v>2.5825</c:v>
                </c:pt>
                <c:pt idx="28">
                  <c:v>2.5604</c:v>
                </c:pt>
                <c:pt idx="29">
                  <c:v>2.5105</c:v>
                </c:pt>
                <c:pt idx="30">
                  <c:v>2.4964</c:v>
                </c:pt>
                <c:pt idx="31">
                  <c:v>2.5950000000000002</c:v>
                </c:pt>
                <c:pt idx="32">
                  <c:v>2.7847500000000003</c:v>
                </c:pt>
                <c:pt idx="33">
                  <c:v>2.7942</c:v>
                </c:pt>
                <c:pt idx="34">
                  <c:v>2.9087499999999999</c:v>
                </c:pt>
                <c:pt idx="35">
                  <c:v>2.9089999999999998</c:v>
                </c:pt>
                <c:pt idx="36">
                  <c:v>3.0183999999999997</c:v>
                </c:pt>
                <c:pt idx="37">
                  <c:v>3.04575</c:v>
                </c:pt>
                <c:pt idx="38">
                  <c:v>2.9874999999999998</c:v>
                </c:pt>
                <c:pt idx="39">
                  <c:v>3.0957999999999997</c:v>
                </c:pt>
                <c:pt idx="40">
                  <c:v>3.2437499999999999</c:v>
                </c:pt>
                <c:pt idx="41">
                  <c:v>3.2527499999999998</c:v>
                </c:pt>
                <c:pt idx="42">
                  <c:v>3.2327999999999997</c:v>
                </c:pt>
                <c:pt idx="43">
                  <c:v>3.2182499999999998</c:v>
                </c:pt>
                <c:pt idx="44">
                  <c:v>3.2622500000000003</c:v>
                </c:pt>
                <c:pt idx="45">
                  <c:v>3.3654000000000002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2.7064791666666661</c:v>
                </c:pt>
                <c:pt idx="2">
                  <c:v>2.7064791666666661</c:v>
                </c:pt>
                <c:pt idx="3">
                  <c:v>2.7064791666666661</c:v>
                </c:pt>
                <c:pt idx="4">
                  <c:v>2.7064791666666661</c:v>
                </c:pt>
                <c:pt idx="5">
                  <c:v>2.7064791666666661</c:v>
                </c:pt>
                <c:pt idx="6">
                  <c:v>2.7064791666666661</c:v>
                </c:pt>
                <c:pt idx="7">
                  <c:v>2.7064791666666661</c:v>
                </c:pt>
                <c:pt idx="8">
                  <c:v>2.7064791666666661</c:v>
                </c:pt>
                <c:pt idx="9">
                  <c:v>2.7064791666666661</c:v>
                </c:pt>
                <c:pt idx="10">
                  <c:v>2.7064791666666661</c:v>
                </c:pt>
                <c:pt idx="13">
                  <c:v>2.3059833333333337</c:v>
                </c:pt>
                <c:pt idx="14">
                  <c:v>2.3059833333333337</c:v>
                </c:pt>
                <c:pt idx="15">
                  <c:v>2.3059833333333337</c:v>
                </c:pt>
                <c:pt idx="16">
                  <c:v>2.3059833333333337</c:v>
                </c:pt>
                <c:pt idx="17">
                  <c:v>2.3059833333333337</c:v>
                </c:pt>
                <c:pt idx="18">
                  <c:v>2.3059833333333337</c:v>
                </c:pt>
                <c:pt idx="19">
                  <c:v>2.3059833333333337</c:v>
                </c:pt>
                <c:pt idx="20">
                  <c:v>2.3059833333333337</c:v>
                </c:pt>
                <c:pt idx="21">
                  <c:v>2.3059833333333337</c:v>
                </c:pt>
                <c:pt idx="22">
                  <c:v>2.3059833333333337</c:v>
                </c:pt>
                <c:pt idx="25">
                  <c:v>2.6535666666666664</c:v>
                </c:pt>
                <c:pt idx="26">
                  <c:v>2.6535666666666664</c:v>
                </c:pt>
                <c:pt idx="27">
                  <c:v>2.6535666666666664</c:v>
                </c:pt>
                <c:pt idx="28">
                  <c:v>2.6535666666666664</c:v>
                </c:pt>
                <c:pt idx="29">
                  <c:v>2.6535666666666664</c:v>
                </c:pt>
                <c:pt idx="30">
                  <c:v>2.6535666666666664</c:v>
                </c:pt>
                <c:pt idx="31">
                  <c:v>2.6535666666666664</c:v>
                </c:pt>
                <c:pt idx="32">
                  <c:v>2.6535666666666664</c:v>
                </c:pt>
                <c:pt idx="33">
                  <c:v>2.6535666666666664</c:v>
                </c:pt>
                <c:pt idx="34">
                  <c:v>2.6535666666666664</c:v>
                </c:pt>
                <c:pt idx="37">
                  <c:v>3.1811221666666669</c:v>
                </c:pt>
                <c:pt idx="38">
                  <c:v>3.1811221666666669</c:v>
                </c:pt>
                <c:pt idx="39">
                  <c:v>3.1811221666666669</c:v>
                </c:pt>
                <c:pt idx="40">
                  <c:v>3.1811221666666669</c:v>
                </c:pt>
                <c:pt idx="41">
                  <c:v>3.1811221666666669</c:v>
                </c:pt>
                <c:pt idx="42">
                  <c:v>3.1811221666666669</c:v>
                </c:pt>
                <c:pt idx="43">
                  <c:v>3.1811221666666669</c:v>
                </c:pt>
                <c:pt idx="44">
                  <c:v>3.1811221666666669</c:v>
                </c:pt>
                <c:pt idx="45">
                  <c:v>3.1811221666666669</c:v>
                </c:pt>
                <c:pt idx="46">
                  <c:v>3.1811221666666669</c:v>
                </c:pt>
                <c:pt idx="49">
                  <c:v>3.2052114999999994</c:v>
                </c:pt>
                <c:pt idx="50">
                  <c:v>3.2052114999999994</c:v>
                </c:pt>
                <c:pt idx="51">
                  <c:v>3.2052114999999994</c:v>
                </c:pt>
                <c:pt idx="52">
                  <c:v>3.2052114999999994</c:v>
                </c:pt>
                <c:pt idx="53">
                  <c:v>3.2052114999999994</c:v>
                </c:pt>
                <c:pt idx="54">
                  <c:v>3.2052114999999994</c:v>
                </c:pt>
                <c:pt idx="55">
                  <c:v>3.2052114999999994</c:v>
                </c:pt>
                <c:pt idx="56">
                  <c:v>3.2052114999999994</c:v>
                </c:pt>
                <c:pt idx="57">
                  <c:v>3.2052114999999994</c:v>
                </c:pt>
                <c:pt idx="58">
                  <c:v>3.2052114999999994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1.137142857142857</c:v>
                </c:pt>
                <c:pt idx="1">
                  <c:v>1.3832380952380952</c:v>
                </c:pt>
                <c:pt idx="2">
                  <c:v>1.3305952380952379</c:v>
                </c:pt>
                <c:pt idx="3">
                  <c:v>1.4172380952380952</c:v>
                </c:pt>
                <c:pt idx="4">
                  <c:v>1.5255952380952382</c:v>
                </c:pt>
                <c:pt idx="5">
                  <c:v>1.4637619047619048</c:v>
                </c:pt>
                <c:pt idx="6">
                  <c:v>1.3466904761904761</c:v>
                </c:pt>
                <c:pt idx="7">
                  <c:v>1.1074999999999999</c:v>
                </c:pt>
                <c:pt idx="8">
                  <c:v>1.1338809523809523</c:v>
                </c:pt>
                <c:pt idx="9">
                  <c:v>1.1530952380952382</c:v>
                </c:pt>
                <c:pt idx="10">
                  <c:v>1.054</c:v>
                </c:pt>
                <c:pt idx="11">
                  <c:v>0.90488095238095245</c:v>
                </c:pt>
                <c:pt idx="12">
                  <c:v>0.73095238095238091</c:v>
                </c:pt>
                <c:pt idx="13">
                  <c:v>0.76623809523809527</c:v>
                </c:pt>
                <c:pt idx="14">
                  <c:v>0.90976190476190477</c:v>
                </c:pt>
                <c:pt idx="15">
                  <c:v>0.99007142857142849</c:v>
                </c:pt>
                <c:pt idx="16">
                  <c:v>1.1129047619047618</c:v>
                </c:pt>
                <c:pt idx="17">
                  <c:v>1.1487380952380952</c:v>
                </c:pt>
                <c:pt idx="18">
                  <c:v>1.0702857142857143</c:v>
                </c:pt>
                <c:pt idx="19">
                  <c:v>1.0915000000000001</c:v>
                </c:pt>
                <c:pt idx="20">
                  <c:v>1.1087619047619046</c:v>
                </c:pt>
                <c:pt idx="21">
                  <c:v>1.179095238095238</c:v>
                </c:pt>
                <c:pt idx="22">
                  <c:v>1.0650952380952381</c:v>
                </c:pt>
                <c:pt idx="23">
                  <c:v>1.2687857142857144</c:v>
                </c:pt>
                <c:pt idx="24">
                  <c:v>1.2994523809523808</c:v>
                </c:pt>
                <c:pt idx="25">
                  <c:v>1.3064285714285713</c:v>
                </c:pt>
                <c:pt idx="26">
                  <c:v>1.2283095238095239</c:v>
                </c:pt>
                <c:pt idx="27">
                  <c:v>1.2454285714285713</c:v>
                </c:pt>
                <c:pt idx="28">
                  <c:v>1.1982619047619048</c:v>
                </c:pt>
                <c:pt idx="29">
                  <c:v>1.1040000000000001</c:v>
                </c:pt>
                <c:pt idx="30">
                  <c:v>1.1542619047619047</c:v>
                </c:pt>
                <c:pt idx="31">
                  <c:v>1.2310476190476192</c:v>
                </c:pt>
                <c:pt idx="32">
                  <c:v>1.3369761904761905</c:v>
                </c:pt>
                <c:pt idx="33">
                  <c:v>1.3692380952380954</c:v>
                </c:pt>
                <c:pt idx="34">
                  <c:v>1.4931904761904762</c:v>
                </c:pt>
                <c:pt idx="35">
                  <c:v>1.5327142857142857</c:v>
                </c:pt>
                <c:pt idx="36">
                  <c:v>1.6446904761904761</c:v>
                </c:pt>
                <c:pt idx="37">
                  <c:v>1.5551904761904762</c:v>
                </c:pt>
                <c:pt idx="38">
                  <c:v>1.5718333333333332</c:v>
                </c:pt>
                <c:pt idx="39">
                  <c:v>1.7168095238095238</c:v>
                </c:pt>
                <c:pt idx="40">
                  <c:v>1.8327380952380952</c:v>
                </c:pt>
                <c:pt idx="41">
                  <c:v>1.7715476190476191</c:v>
                </c:pt>
                <c:pt idx="42">
                  <c:v>1.7679523809523812</c:v>
                </c:pt>
                <c:pt idx="43">
                  <c:v>1.7268571428571431</c:v>
                </c:pt>
                <c:pt idx="44">
                  <c:v>1.8783571428571431</c:v>
                </c:pt>
                <c:pt idx="45">
                  <c:v>1.9292857142857143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1.2464682539682539</c:v>
                </c:pt>
                <c:pt idx="2">
                  <c:v>1.2464682539682539</c:v>
                </c:pt>
                <c:pt idx="3">
                  <c:v>1.2464682539682539</c:v>
                </c:pt>
                <c:pt idx="4">
                  <c:v>1.2464682539682539</c:v>
                </c:pt>
                <c:pt idx="5">
                  <c:v>1.2464682539682539</c:v>
                </c:pt>
                <c:pt idx="6">
                  <c:v>1.2464682539682539</c:v>
                </c:pt>
                <c:pt idx="7">
                  <c:v>1.2464682539682539</c:v>
                </c:pt>
                <c:pt idx="8">
                  <c:v>1.2464682539682539</c:v>
                </c:pt>
                <c:pt idx="9">
                  <c:v>1.2464682539682539</c:v>
                </c:pt>
                <c:pt idx="10">
                  <c:v>1.2464682539682539</c:v>
                </c:pt>
                <c:pt idx="13">
                  <c:v>1.0368492063492065</c:v>
                </c:pt>
                <c:pt idx="14">
                  <c:v>1.0368492063492065</c:v>
                </c:pt>
                <c:pt idx="15">
                  <c:v>1.0368492063492065</c:v>
                </c:pt>
                <c:pt idx="16">
                  <c:v>1.0368492063492065</c:v>
                </c:pt>
                <c:pt idx="17">
                  <c:v>1.0368492063492065</c:v>
                </c:pt>
                <c:pt idx="18">
                  <c:v>1.0368492063492065</c:v>
                </c:pt>
                <c:pt idx="19">
                  <c:v>1.0368492063492065</c:v>
                </c:pt>
                <c:pt idx="20">
                  <c:v>1.0368492063492065</c:v>
                </c:pt>
                <c:pt idx="21">
                  <c:v>1.0368492063492065</c:v>
                </c:pt>
                <c:pt idx="22">
                  <c:v>1.0368492063492065</c:v>
                </c:pt>
                <c:pt idx="25">
                  <c:v>1.2916091269841272</c:v>
                </c:pt>
                <c:pt idx="26">
                  <c:v>1.2916091269841272</c:v>
                </c:pt>
                <c:pt idx="27">
                  <c:v>1.2916091269841272</c:v>
                </c:pt>
                <c:pt idx="28">
                  <c:v>1.2916091269841272</c:v>
                </c:pt>
                <c:pt idx="29">
                  <c:v>1.2916091269841272</c:v>
                </c:pt>
                <c:pt idx="30">
                  <c:v>1.2916091269841272</c:v>
                </c:pt>
                <c:pt idx="31">
                  <c:v>1.2916091269841272</c:v>
                </c:pt>
                <c:pt idx="32">
                  <c:v>1.2916091269841272</c:v>
                </c:pt>
                <c:pt idx="33">
                  <c:v>1.2916091269841272</c:v>
                </c:pt>
                <c:pt idx="34">
                  <c:v>1.2916091269841272</c:v>
                </c:pt>
                <c:pt idx="37">
                  <c:v>1.7392876984126986</c:v>
                </c:pt>
                <c:pt idx="38">
                  <c:v>1.7392876984126986</c:v>
                </c:pt>
                <c:pt idx="39">
                  <c:v>1.7392876984126986</c:v>
                </c:pt>
                <c:pt idx="40">
                  <c:v>1.7392876984126986</c:v>
                </c:pt>
                <c:pt idx="41">
                  <c:v>1.7392876984126986</c:v>
                </c:pt>
                <c:pt idx="42">
                  <c:v>1.7392876984126986</c:v>
                </c:pt>
                <c:pt idx="43">
                  <c:v>1.7392876984126986</c:v>
                </c:pt>
                <c:pt idx="44">
                  <c:v>1.7392876984126986</c:v>
                </c:pt>
                <c:pt idx="45">
                  <c:v>1.7392876984126986</c:v>
                </c:pt>
                <c:pt idx="46">
                  <c:v>1.7392876984126986</c:v>
                </c:pt>
                <c:pt idx="49">
                  <c:v>1.7123015873015872</c:v>
                </c:pt>
                <c:pt idx="50">
                  <c:v>1.7123015873015872</c:v>
                </c:pt>
                <c:pt idx="51">
                  <c:v>1.7123015873015872</c:v>
                </c:pt>
                <c:pt idx="52">
                  <c:v>1.7123015873015872</c:v>
                </c:pt>
                <c:pt idx="53">
                  <c:v>1.7123015873015872</c:v>
                </c:pt>
                <c:pt idx="54">
                  <c:v>1.7123015873015872</c:v>
                </c:pt>
                <c:pt idx="55">
                  <c:v>1.7123015873015872</c:v>
                </c:pt>
                <c:pt idx="56">
                  <c:v>1.7123015873015872</c:v>
                </c:pt>
                <c:pt idx="57">
                  <c:v>1.7123015873015872</c:v>
                </c:pt>
                <c:pt idx="58">
                  <c:v>1.7123015873015872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1.9292857142857143</c:v>
                </c:pt>
                <c:pt idx="46">
                  <c:v>1.7619047619047619</c:v>
                </c:pt>
                <c:pt idx="47">
                  <c:v>1.7142857142857142</c:v>
                </c:pt>
                <c:pt idx="48">
                  <c:v>1.6904761904761905</c:v>
                </c:pt>
                <c:pt idx="49">
                  <c:v>1.6904761904761905</c:v>
                </c:pt>
                <c:pt idx="50">
                  <c:v>1.6904761904761905</c:v>
                </c:pt>
                <c:pt idx="51">
                  <c:v>1.6904761904761905</c:v>
                </c:pt>
                <c:pt idx="52">
                  <c:v>1.7380952380952381</c:v>
                </c:pt>
                <c:pt idx="53">
                  <c:v>1.7619047619047619</c:v>
                </c:pt>
                <c:pt idx="54">
                  <c:v>1.7619047619047619</c:v>
                </c:pt>
                <c:pt idx="55">
                  <c:v>1.7380952380952381</c:v>
                </c:pt>
                <c:pt idx="56">
                  <c:v>1.7142857142857142</c:v>
                </c:pt>
                <c:pt idx="57">
                  <c:v>1.6904761904761905</c:v>
                </c:pt>
                <c:pt idx="58">
                  <c:v>1.6904761904761905</c:v>
                </c:pt>
                <c:pt idx="59">
                  <c:v>1.6904761904761905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3.3654000000000002</c:v>
                </c:pt>
                <c:pt idx="46">
                  <c:v>3.2673730000000001</c:v>
                </c:pt>
                <c:pt idx="47">
                  <c:v>3.1834429999999996</c:v>
                </c:pt>
                <c:pt idx="48">
                  <c:v>3.1618110000000001</c:v>
                </c:pt>
                <c:pt idx="49">
                  <c:v>3.1011639999999998</c:v>
                </c:pt>
                <c:pt idx="50">
                  <c:v>3.1468830000000003</c:v>
                </c:pt>
                <c:pt idx="51">
                  <c:v>3.142611</c:v>
                </c:pt>
                <c:pt idx="52">
                  <c:v>3.166382</c:v>
                </c:pt>
                <c:pt idx="53">
                  <c:v>3.2078949999999997</c:v>
                </c:pt>
                <c:pt idx="54">
                  <c:v>3.2480500000000001</c:v>
                </c:pt>
                <c:pt idx="55">
                  <c:v>3.2493599999999998</c:v>
                </c:pt>
                <c:pt idx="56">
                  <c:v>3.254464</c:v>
                </c:pt>
                <c:pt idx="57">
                  <c:v>3.2561059999999999</c:v>
                </c:pt>
                <c:pt idx="58">
                  <c:v>3.2539100000000003</c:v>
                </c:pt>
                <c:pt idx="59">
                  <c:v>3.2739020000000001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3692016"/>
        <c:axId val="393694256"/>
      </c:lineChart>
      <c:catAx>
        <c:axId val="393692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39369425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393694256"/>
        <c:scaling>
          <c:orientation val="minMax"/>
          <c:max val="6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393692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25"/>
          <c:y val="0.22819335083114611"/>
          <c:w val="0.608866652085156"/>
          <c:h val="0.15472440944881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463963346045169"/>
          <c:h val="0.5964626296712910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'4'!$C$29:$C$112</c:f>
              <c:numCache>
                <c:formatCode>0.00</c:formatCode>
                <c:ptCount val="84"/>
                <c:pt idx="0">
                  <c:v>3.3290000000000002</c:v>
                </c:pt>
                <c:pt idx="1">
                  <c:v>3.33</c:v>
                </c:pt>
                <c:pt idx="2">
                  <c:v>3.81</c:v>
                </c:pt>
                <c:pt idx="3">
                  <c:v>4.1660000000000004</c:v>
                </c:pt>
                <c:pt idx="4">
                  <c:v>4.0410000000000004</c:v>
                </c:pt>
                <c:pt idx="5">
                  <c:v>3.8260000000000001</c:v>
                </c:pt>
                <c:pt idx="6">
                  <c:v>3.6230000000000002</c:v>
                </c:pt>
                <c:pt idx="7">
                  <c:v>3.4249999999999998</c:v>
                </c:pt>
                <c:pt idx="8">
                  <c:v>3.6190000000000002</c:v>
                </c:pt>
                <c:pt idx="9">
                  <c:v>3.677</c:v>
                </c:pt>
                <c:pt idx="10">
                  <c:v>3.6379999999999999</c:v>
                </c:pt>
                <c:pt idx="11">
                  <c:v>4.24</c:v>
                </c:pt>
                <c:pt idx="12">
                  <c:v>4.7130000000000001</c:v>
                </c:pt>
                <c:pt idx="13">
                  <c:v>5.9989999999999997</c:v>
                </c:pt>
                <c:pt idx="14">
                  <c:v>4.9029999999999996</c:v>
                </c:pt>
                <c:pt idx="15">
                  <c:v>4.6580000000000004</c:v>
                </c:pt>
                <c:pt idx="16">
                  <c:v>4.5810000000000004</c:v>
                </c:pt>
                <c:pt idx="17">
                  <c:v>4.5880000000000001</c:v>
                </c:pt>
                <c:pt idx="18">
                  <c:v>4.0490000000000004</c:v>
                </c:pt>
                <c:pt idx="19">
                  <c:v>3.9119999999999999</c:v>
                </c:pt>
                <c:pt idx="20">
                  <c:v>3.9239999999999999</c:v>
                </c:pt>
                <c:pt idx="21">
                  <c:v>3.7810000000000001</c:v>
                </c:pt>
                <c:pt idx="22">
                  <c:v>4.1219999999999999</c:v>
                </c:pt>
                <c:pt idx="23">
                  <c:v>3.4820000000000002</c:v>
                </c:pt>
                <c:pt idx="24">
                  <c:v>2.9940000000000002</c:v>
                </c:pt>
                <c:pt idx="25">
                  <c:v>2.8730000000000002</c:v>
                </c:pt>
                <c:pt idx="26">
                  <c:v>2.831</c:v>
                </c:pt>
                <c:pt idx="27">
                  <c:v>2.61</c:v>
                </c:pt>
                <c:pt idx="28">
                  <c:v>2.8490000000000002</c:v>
                </c:pt>
                <c:pt idx="29">
                  <c:v>2.7839999999999998</c:v>
                </c:pt>
                <c:pt idx="30">
                  <c:v>2.839</c:v>
                </c:pt>
                <c:pt idx="31">
                  <c:v>2.774</c:v>
                </c:pt>
                <c:pt idx="32">
                  <c:v>2.66</c:v>
                </c:pt>
                <c:pt idx="33">
                  <c:v>2.3410000000000002</c:v>
                </c:pt>
                <c:pt idx="34">
                  <c:v>2.093</c:v>
                </c:pt>
                <c:pt idx="35">
                  <c:v>1.929</c:v>
                </c:pt>
                <c:pt idx="36">
                  <c:v>2.2829999999999999</c:v>
                </c:pt>
                <c:pt idx="37">
                  <c:v>1.9890000000000001</c:v>
                </c:pt>
                <c:pt idx="38">
                  <c:v>1.7290000000000001</c:v>
                </c:pt>
                <c:pt idx="39">
                  <c:v>1.917</c:v>
                </c:pt>
                <c:pt idx="40">
                  <c:v>1.9219999999999999</c:v>
                </c:pt>
                <c:pt idx="41">
                  <c:v>2.5870000000000002</c:v>
                </c:pt>
                <c:pt idx="42">
                  <c:v>2.8220000000000001</c:v>
                </c:pt>
                <c:pt idx="43">
                  <c:v>2.8220000000000001</c:v>
                </c:pt>
                <c:pt idx="44">
                  <c:v>2.992</c:v>
                </c:pt>
                <c:pt idx="45">
                  <c:v>2.9769999999999999</c:v>
                </c:pt>
                <c:pt idx="46">
                  <c:v>2.548</c:v>
                </c:pt>
                <c:pt idx="47">
                  <c:v>3.5910000000000002</c:v>
                </c:pt>
                <c:pt idx="48">
                  <c:v>3.3039999999999998</c:v>
                </c:pt>
                <c:pt idx="49">
                  <c:v>2.8519999999999999</c:v>
                </c:pt>
                <c:pt idx="50">
                  <c:v>2.88</c:v>
                </c:pt>
                <c:pt idx="51">
                  <c:v>3.1030000000000002</c:v>
                </c:pt>
                <c:pt idx="52">
                  <c:v>3.15</c:v>
                </c:pt>
                <c:pt idx="53">
                  <c:v>2.9750000000000001</c:v>
                </c:pt>
                <c:pt idx="54">
                  <c:v>2.984</c:v>
                </c:pt>
                <c:pt idx="55">
                  <c:v>2.9</c:v>
                </c:pt>
                <c:pt idx="56">
                  <c:v>2.976</c:v>
                </c:pt>
                <c:pt idx="57">
                  <c:v>2.879</c:v>
                </c:pt>
                <c:pt idx="58">
                  <c:v>3.0139999999999998</c:v>
                </c:pt>
                <c:pt idx="59">
                  <c:v>2.8210000000000002</c:v>
                </c:pt>
                <c:pt idx="60">
                  <c:v>3.69</c:v>
                </c:pt>
                <c:pt idx="61">
                  <c:v>2.67</c:v>
                </c:pt>
                <c:pt idx="62">
                  <c:v>2.6930000000000001</c:v>
                </c:pt>
                <c:pt idx="63">
                  <c:v>2.7959999999999998</c:v>
                </c:pt>
                <c:pt idx="64">
                  <c:v>2.8</c:v>
                </c:pt>
                <c:pt idx="65">
                  <c:v>2.9670000000000001</c:v>
                </c:pt>
                <c:pt idx="66">
                  <c:v>2.8330000000000002</c:v>
                </c:pt>
                <c:pt idx="67">
                  <c:v>2.9609999999999999</c:v>
                </c:pt>
                <c:pt idx="68">
                  <c:v>2.9950000000000001</c:v>
                </c:pt>
                <c:pt idx="69">
                  <c:v>3.28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'4'!$D$29:$D$112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3.28</c:v>
                </c:pt>
                <c:pt idx="70">
                  <c:v>3.208097</c:v>
                </c:pt>
                <c:pt idx="71">
                  <c:v>3.2670270000000001</c:v>
                </c:pt>
                <c:pt idx="72">
                  <c:v>3.3063310000000001</c:v>
                </c:pt>
                <c:pt idx="73">
                  <c:v>3.2058200000000001</c:v>
                </c:pt>
                <c:pt idx="74">
                  <c:v>2.9653589999999999</c:v>
                </c:pt>
                <c:pt idx="75">
                  <c:v>2.8851149999999999</c:v>
                </c:pt>
                <c:pt idx="76">
                  <c:v>2.8747349999999998</c:v>
                </c:pt>
                <c:pt idx="77">
                  <c:v>2.8841809999999999</c:v>
                </c:pt>
                <c:pt idx="78">
                  <c:v>2.9036309999999999</c:v>
                </c:pt>
                <c:pt idx="79">
                  <c:v>2.903105</c:v>
                </c:pt>
                <c:pt idx="80">
                  <c:v>2.8928240000000001</c:v>
                </c:pt>
                <c:pt idx="81">
                  <c:v>2.922072</c:v>
                </c:pt>
                <c:pt idx="82">
                  <c:v>2.9515750000000001</c:v>
                </c:pt>
                <c:pt idx="83">
                  <c:v>3.0412189999999999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'4'!$E$29:$E$112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3.2215999999999996</c:v>
                </c:pt>
                <c:pt idx="72">
                  <c:v>3.2744</c:v>
                </c:pt>
                <c:pt idx="73">
                  <c:v>3.1870000000000003</c:v>
                </c:pt>
                <c:pt idx="74">
                  <c:v>2.9495999999999998</c:v>
                </c:pt>
                <c:pt idx="75">
                  <c:v>2.6740000000000004</c:v>
                </c:pt>
                <c:pt idx="76">
                  <c:v>2.6449999999999996</c:v>
                </c:pt>
                <c:pt idx="77">
                  <c:v>2.6741999999999999</c:v>
                </c:pt>
                <c:pt idx="78">
                  <c:v>2.7113999999999998</c:v>
                </c:pt>
                <c:pt idx="79">
                  <c:v>2.7160000000000002</c:v>
                </c:pt>
                <c:pt idx="80">
                  <c:v>2.6976</c:v>
                </c:pt>
                <c:pt idx="81">
                  <c:v>2.7170000000000001</c:v>
                </c:pt>
                <c:pt idx="82">
                  <c:v>2.7759999999999998</c:v>
                </c:pt>
                <c:pt idx="83">
                  <c:v>2.9178000000000002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'4'!$B$133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'4'!$H$29:$H$112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2.6285141851509959</c:v>
                </c:pt>
                <c:pt idx="72">
                  <c:v>2.3311884498507327</c:v>
                </c:pt>
                <c:pt idx="73">
                  <c:v>2.0579977610745424</c:v>
                </c:pt>
                <c:pt idx="74">
                  <c:v>1.8446577000556055</c:v>
                </c:pt>
                <c:pt idx="75">
                  <c:v>1.9754939212381544</c:v>
                </c:pt>
                <c:pt idx="76">
                  <c:v>1.9436371262286896</c:v>
                </c:pt>
                <c:pt idx="77">
                  <c:v>1.9525841639889854</c:v>
                </c:pt>
                <c:pt idx="78">
                  <c:v>1.9598359999334656</c:v>
                </c:pt>
                <c:pt idx="79">
                  <c:v>1.9346128057694414</c:v>
                </c:pt>
                <c:pt idx="80">
                  <c:v>1.8875630284640408</c:v>
                </c:pt>
                <c:pt idx="81">
                  <c:v>1.8672058532338616</c:v>
                </c:pt>
                <c:pt idx="82">
                  <c:v>1.8696186703795443</c:v>
                </c:pt>
                <c:pt idx="83">
                  <c:v>1.9145851631820494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'4'!$B$134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'4'!$I$29:$I$112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3.9485069620819986</c:v>
                </c:pt>
                <c:pt idx="72">
                  <c:v>4.5992400831801108</c:v>
                </c:pt>
                <c:pt idx="73">
                  <c:v>4.9353644557400997</c:v>
                </c:pt>
                <c:pt idx="74">
                  <c:v>4.7163981478719554</c:v>
                </c:pt>
                <c:pt idx="75">
                  <c:v>3.6194877256410476</c:v>
                </c:pt>
                <c:pt idx="76">
                  <c:v>3.599450178014783</c:v>
                </c:pt>
                <c:pt idx="77">
                  <c:v>3.6625031442385199</c:v>
                </c:pt>
                <c:pt idx="78">
                  <c:v>3.751176098535582</c:v>
                </c:pt>
                <c:pt idx="79">
                  <c:v>3.8129883033965188</c:v>
                </c:pt>
                <c:pt idx="80">
                  <c:v>3.8552597451124702</c:v>
                </c:pt>
                <c:pt idx="81">
                  <c:v>3.9535485534253079</c:v>
                </c:pt>
                <c:pt idx="82">
                  <c:v>4.1217902463691152</c:v>
                </c:pt>
                <c:pt idx="83">
                  <c:v>4.4466848504406196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0721904"/>
        <c:axId val="390737024"/>
      </c:lineChart>
      <c:catAx>
        <c:axId val="39072190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390737024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390737024"/>
        <c:scaling>
          <c:orientation val="minMax"/>
          <c:max val="7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390721904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2963145231846022E-2"/>
          <c:y val="0.12734126984126987"/>
          <c:w val="0.89361275153105857"/>
          <c:h val="0.72504655668041496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2014</c:v>
                </c:pt>
                <c:pt idx="5">
                  <c:v>2014</c:v>
                </c:pt>
                <c:pt idx="6">
                  <c:v>2014</c:v>
                </c:pt>
                <c:pt idx="7">
                  <c:v>2014</c:v>
                </c:pt>
                <c:pt idx="8">
                  <c:v>2014</c:v>
                </c:pt>
                <c:pt idx="9">
                  <c:v>2014</c:v>
                </c:pt>
                <c:pt idx="10">
                  <c:v>2014</c:v>
                </c:pt>
                <c:pt idx="11">
                  <c:v>2014</c:v>
                </c:pt>
                <c:pt idx="12">
                  <c:v>2015</c:v>
                </c:pt>
                <c:pt idx="13">
                  <c:v>2015</c:v>
                </c:pt>
                <c:pt idx="14">
                  <c:v>2015</c:v>
                </c:pt>
                <c:pt idx="15">
                  <c:v>2015</c:v>
                </c:pt>
                <c:pt idx="16">
                  <c:v>2015</c:v>
                </c:pt>
                <c:pt idx="17">
                  <c:v>2015</c:v>
                </c:pt>
                <c:pt idx="18">
                  <c:v>2015</c:v>
                </c:pt>
                <c:pt idx="19">
                  <c:v>2015</c:v>
                </c:pt>
                <c:pt idx="20">
                  <c:v>2015</c:v>
                </c:pt>
                <c:pt idx="21">
                  <c:v>2015</c:v>
                </c:pt>
                <c:pt idx="22">
                  <c:v>2015</c:v>
                </c:pt>
                <c:pt idx="23">
                  <c:v>2015</c:v>
                </c:pt>
                <c:pt idx="24">
                  <c:v>2016</c:v>
                </c:pt>
                <c:pt idx="25">
                  <c:v>2016</c:v>
                </c:pt>
                <c:pt idx="26">
                  <c:v>2016</c:v>
                </c:pt>
                <c:pt idx="27">
                  <c:v>2016</c:v>
                </c:pt>
                <c:pt idx="28">
                  <c:v>2016</c:v>
                </c:pt>
                <c:pt idx="29">
                  <c:v>2016</c:v>
                </c:pt>
                <c:pt idx="30">
                  <c:v>2016</c:v>
                </c:pt>
                <c:pt idx="31">
                  <c:v>2016</c:v>
                </c:pt>
                <c:pt idx="32">
                  <c:v>2016</c:v>
                </c:pt>
                <c:pt idx="33">
                  <c:v>2016</c:v>
                </c:pt>
                <c:pt idx="34">
                  <c:v>2016</c:v>
                </c:pt>
                <c:pt idx="35">
                  <c:v>2016</c:v>
                </c:pt>
                <c:pt idx="36">
                  <c:v>2017</c:v>
                </c:pt>
                <c:pt idx="37">
                  <c:v>2017</c:v>
                </c:pt>
                <c:pt idx="38">
                  <c:v>2017</c:v>
                </c:pt>
                <c:pt idx="39">
                  <c:v>2017</c:v>
                </c:pt>
                <c:pt idx="40">
                  <c:v>2017</c:v>
                </c:pt>
                <c:pt idx="41">
                  <c:v>2017</c:v>
                </c:pt>
                <c:pt idx="42">
                  <c:v>2017</c:v>
                </c:pt>
                <c:pt idx="43">
                  <c:v>2017</c:v>
                </c:pt>
                <c:pt idx="44">
                  <c:v>2017</c:v>
                </c:pt>
                <c:pt idx="45">
                  <c:v>2017</c:v>
                </c:pt>
                <c:pt idx="46">
                  <c:v>2017</c:v>
                </c:pt>
                <c:pt idx="47">
                  <c:v>2017</c:v>
                </c:pt>
                <c:pt idx="48">
                  <c:v>2018</c:v>
                </c:pt>
                <c:pt idx="49">
                  <c:v>2018</c:v>
                </c:pt>
                <c:pt idx="50">
                  <c:v>2018</c:v>
                </c:pt>
                <c:pt idx="51">
                  <c:v>2018</c:v>
                </c:pt>
                <c:pt idx="52">
                  <c:v>2018</c:v>
                </c:pt>
                <c:pt idx="53">
                  <c:v>2018</c:v>
                </c:pt>
                <c:pt idx="54">
                  <c:v>2018</c:v>
                </c:pt>
                <c:pt idx="55">
                  <c:v>2018</c:v>
                </c:pt>
                <c:pt idx="56">
                  <c:v>2018</c:v>
                </c:pt>
                <c:pt idx="57">
                  <c:v>2018</c:v>
                </c:pt>
                <c:pt idx="58">
                  <c:v>2018</c:v>
                </c:pt>
                <c:pt idx="59">
                  <c:v>2018</c:v>
                </c:pt>
                <c:pt idx="60">
                  <c:v>2019</c:v>
                </c:pt>
                <c:pt idx="61">
                  <c:v>2019</c:v>
                </c:pt>
                <c:pt idx="62">
                  <c:v>2019</c:v>
                </c:pt>
                <c:pt idx="63">
                  <c:v>2019</c:v>
                </c:pt>
                <c:pt idx="64">
                  <c:v>2019</c:v>
                </c:pt>
                <c:pt idx="65">
                  <c:v>2019</c:v>
                </c:pt>
                <c:pt idx="66">
                  <c:v>2019</c:v>
                </c:pt>
                <c:pt idx="67">
                  <c:v>2019</c:v>
                </c:pt>
                <c:pt idx="68">
                  <c:v>2019</c:v>
                </c:pt>
                <c:pt idx="69">
                  <c:v>2019</c:v>
                </c:pt>
                <c:pt idx="70">
                  <c:v>2019</c:v>
                </c:pt>
                <c:pt idx="71">
                  <c:v>2019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9.26</c:v>
                </c:pt>
                <c:pt idx="1">
                  <c:v>9.77</c:v>
                </c:pt>
                <c:pt idx="2">
                  <c:v>10.7</c:v>
                </c:pt>
                <c:pt idx="3">
                  <c:v>11.76</c:v>
                </c:pt>
                <c:pt idx="4">
                  <c:v>13.6</c:v>
                </c:pt>
                <c:pt idx="5">
                  <c:v>16.13</c:v>
                </c:pt>
                <c:pt idx="6">
                  <c:v>17.23</c:v>
                </c:pt>
                <c:pt idx="7">
                  <c:v>17.41</c:v>
                </c:pt>
                <c:pt idx="8">
                  <c:v>16.27</c:v>
                </c:pt>
                <c:pt idx="9">
                  <c:v>13.11</c:v>
                </c:pt>
                <c:pt idx="10">
                  <c:v>10.19</c:v>
                </c:pt>
                <c:pt idx="11">
                  <c:v>10.01</c:v>
                </c:pt>
                <c:pt idx="12">
                  <c:v>9.5</c:v>
                </c:pt>
                <c:pt idx="13">
                  <c:v>9.08</c:v>
                </c:pt>
                <c:pt idx="14">
                  <c:v>9.2799999999999994</c:v>
                </c:pt>
                <c:pt idx="15">
                  <c:v>10.43</c:v>
                </c:pt>
                <c:pt idx="16">
                  <c:v>12.73</c:v>
                </c:pt>
                <c:pt idx="17">
                  <c:v>15.07</c:v>
                </c:pt>
                <c:pt idx="18">
                  <c:v>16.28</c:v>
                </c:pt>
                <c:pt idx="19">
                  <c:v>16.88</c:v>
                </c:pt>
                <c:pt idx="20">
                  <c:v>16.399999999999999</c:v>
                </c:pt>
                <c:pt idx="21">
                  <c:v>12.6</c:v>
                </c:pt>
                <c:pt idx="22">
                  <c:v>10.02</c:v>
                </c:pt>
                <c:pt idx="23">
                  <c:v>9.27</c:v>
                </c:pt>
                <c:pt idx="24">
                  <c:v>8.2799999999999994</c:v>
                </c:pt>
                <c:pt idx="25">
                  <c:v>8.36</c:v>
                </c:pt>
                <c:pt idx="26">
                  <c:v>9.19</c:v>
                </c:pt>
                <c:pt idx="27">
                  <c:v>9.65</c:v>
                </c:pt>
                <c:pt idx="28">
                  <c:v>11.62</c:v>
                </c:pt>
                <c:pt idx="29">
                  <c:v>14.43</c:v>
                </c:pt>
                <c:pt idx="30">
                  <c:v>16.559999999999999</c:v>
                </c:pt>
                <c:pt idx="31">
                  <c:v>17.600000000000001</c:v>
                </c:pt>
                <c:pt idx="32">
                  <c:v>16.78</c:v>
                </c:pt>
                <c:pt idx="33">
                  <c:v>13.74</c:v>
                </c:pt>
                <c:pt idx="34">
                  <c:v>10.77</c:v>
                </c:pt>
                <c:pt idx="35">
                  <c:v>9.06</c:v>
                </c:pt>
                <c:pt idx="36">
                  <c:v>9.32</c:v>
                </c:pt>
                <c:pt idx="37">
                  <c:v>10.01</c:v>
                </c:pt>
                <c:pt idx="38">
                  <c:v>9.86</c:v>
                </c:pt>
                <c:pt idx="39">
                  <c:v>11.34</c:v>
                </c:pt>
                <c:pt idx="40">
                  <c:v>13.26</c:v>
                </c:pt>
                <c:pt idx="41">
                  <c:v>16.059999999999999</c:v>
                </c:pt>
                <c:pt idx="42">
                  <c:v>17.86</c:v>
                </c:pt>
                <c:pt idx="43">
                  <c:v>18.22</c:v>
                </c:pt>
                <c:pt idx="44">
                  <c:v>16.920000000000002</c:v>
                </c:pt>
                <c:pt idx="45">
                  <c:v>13.36</c:v>
                </c:pt>
                <c:pt idx="46">
                  <c:v>10.15</c:v>
                </c:pt>
                <c:pt idx="47">
                  <c:v>9.2899999999999991</c:v>
                </c:pt>
                <c:pt idx="48">
                  <c:v>8.92</c:v>
                </c:pt>
                <c:pt idx="49">
                  <c:v>9.64</c:v>
                </c:pt>
                <c:pt idx="50">
                  <c:v>9.7799999999999994</c:v>
                </c:pt>
                <c:pt idx="51">
                  <c:v>10.08</c:v>
                </c:pt>
                <c:pt idx="52">
                  <c:v>13.67</c:v>
                </c:pt>
                <c:pt idx="53">
                  <c:v>16.510000000000002</c:v>
                </c:pt>
                <c:pt idx="54">
                  <c:v>17.91</c:v>
                </c:pt>
                <c:pt idx="55">
                  <c:v>18.63</c:v>
                </c:pt>
                <c:pt idx="56">
                  <c:v>16.895759999999999</c:v>
                </c:pt>
                <c:pt idx="57">
                  <c:v>13.522690000000001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>
                  <a:lumMod val="85000"/>
                  <a:lumOff val="15000"/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2014</c:v>
                </c:pt>
                <c:pt idx="5">
                  <c:v>2014</c:v>
                </c:pt>
                <c:pt idx="6">
                  <c:v>2014</c:v>
                </c:pt>
                <c:pt idx="7">
                  <c:v>2014</c:v>
                </c:pt>
                <c:pt idx="8">
                  <c:v>2014</c:v>
                </c:pt>
                <c:pt idx="9">
                  <c:v>2014</c:v>
                </c:pt>
                <c:pt idx="10">
                  <c:v>2014</c:v>
                </c:pt>
                <c:pt idx="11">
                  <c:v>2014</c:v>
                </c:pt>
                <c:pt idx="12">
                  <c:v>2015</c:v>
                </c:pt>
                <c:pt idx="13">
                  <c:v>2015</c:v>
                </c:pt>
                <c:pt idx="14">
                  <c:v>2015</c:v>
                </c:pt>
                <c:pt idx="15">
                  <c:v>2015</c:v>
                </c:pt>
                <c:pt idx="16">
                  <c:v>2015</c:v>
                </c:pt>
                <c:pt idx="17">
                  <c:v>2015</c:v>
                </c:pt>
                <c:pt idx="18">
                  <c:v>2015</c:v>
                </c:pt>
                <c:pt idx="19">
                  <c:v>2015</c:v>
                </c:pt>
                <c:pt idx="20">
                  <c:v>2015</c:v>
                </c:pt>
                <c:pt idx="21">
                  <c:v>2015</c:v>
                </c:pt>
                <c:pt idx="22">
                  <c:v>2015</c:v>
                </c:pt>
                <c:pt idx="23">
                  <c:v>2015</c:v>
                </c:pt>
                <c:pt idx="24">
                  <c:v>2016</c:v>
                </c:pt>
                <c:pt idx="25">
                  <c:v>2016</c:v>
                </c:pt>
                <c:pt idx="26">
                  <c:v>2016</c:v>
                </c:pt>
                <c:pt idx="27">
                  <c:v>2016</c:v>
                </c:pt>
                <c:pt idx="28">
                  <c:v>2016</c:v>
                </c:pt>
                <c:pt idx="29">
                  <c:v>2016</c:v>
                </c:pt>
                <c:pt idx="30">
                  <c:v>2016</c:v>
                </c:pt>
                <c:pt idx="31">
                  <c:v>2016</c:v>
                </c:pt>
                <c:pt idx="32">
                  <c:v>2016</c:v>
                </c:pt>
                <c:pt idx="33">
                  <c:v>2016</c:v>
                </c:pt>
                <c:pt idx="34">
                  <c:v>2016</c:v>
                </c:pt>
                <c:pt idx="35">
                  <c:v>2016</c:v>
                </c:pt>
                <c:pt idx="36">
                  <c:v>2017</c:v>
                </c:pt>
                <c:pt idx="37">
                  <c:v>2017</c:v>
                </c:pt>
                <c:pt idx="38">
                  <c:v>2017</c:v>
                </c:pt>
                <c:pt idx="39">
                  <c:v>2017</c:v>
                </c:pt>
                <c:pt idx="40">
                  <c:v>2017</c:v>
                </c:pt>
                <c:pt idx="41">
                  <c:v>2017</c:v>
                </c:pt>
                <c:pt idx="42">
                  <c:v>2017</c:v>
                </c:pt>
                <c:pt idx="43">
                  <c:v>2017</c:v>
                </c:pt>
                <c:pt idx="44">
                  <c:v>2017</c:v>
                </c:pt>
                <c:pt idx="45">
                  <c:v>2017</c:v>
                </c:pt>
                <c:pt idx="46">
                  <c:v>2017</c:v>
                </c:pt>
                <c:pt idx="47">
                  <c:v>2017</c:v>
                </c:pt>
                <c:pt idx="48">
                  <c:v>2018</c:v>
                </c:pt>
                <c:pt idx="49">
                  <c:v>2018</c:v>
                </c:pt>
                <c:pt idx="50">
                  <c:v>2018</c:v>
                </c:pt>
                <c:pt idx="51">
                  <c:v>2018</c:v>
                </c:pt>
                <c:pt idx="52">
                  <c:v>2018</c:v>
                </c:pt>
                <c:pt idx="53">
                  <c:v>2018</c:v>
                </c:pt>
                <c:pt idx="54">
                  <c:v>2018</c:v>
                </c:pt>
                <c:pt idx="55">
                  <c:v>2018</c:v>
                </c:pt>
                <c:pt idx="56">
                  <c:v>2018</c:v>
                </c:pt>
                <c:pt idx="57">
                  <c:v>2018</c:v>
                </c:pt>
                <c:pt idx="58">
                  <c:v>2018</c:v>
                </c:pt>
                <c:pt idx="59">
                  <c:v>2018</c:v>
                </c:pt>
                <c:pt idx="60">
                  <c:v>2019</c:v>
                </c:pt>
                <c:pt idx="61">
                  <c:v>2019</c:v>
                </c:pt>
                <c:pt idx="62">
                  <c:v>2019</c:v>
                </c:pt>
                <c:pt idx="63">
                  <c:v>2019</c:v>
                </c:pt>
                <c:pt idx="64">
                  <c:v>2019</c:v>
                </c:pt>
                <c:pt idx="65">
                  <c:v>2019</c:v>
                </c:pt>
                <c:pt idx="66">
                  <c:v>2019</c:v>
                </c:pt>
                <c:pt idx="67">
                  <c:v>2019</c:v>
                </c:pt>
                <c:pt idx="68">
                  <c:v>2019</c:v>
                </c:pt>
                <c:pt idx="69">
                  <c:v>2019</c:v>
                </c:pt>
                <c:pt idx="70">
                  <c:v>2019</c:v>
                </c:pt>
                <c:pt idx="71">
                  <c:v>2019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12.953333333333333</c:v>
                </c:pt>
                <c:pt idx="2">
                  <c:v>12.953333333333333</c:v>
                </c:pt>
                <c:pt idx="3">
                  <c:v>12.953333333333333</c:v>
                </c:pt>
                <c:pt idx="4">
                  <c:v>12.953333333333333</c:v>
                </c:pt>
                <c:pt idx="5">
                  <c:v>12.953333333333333</c:v>
                </c:pt>
                <c:pt idx="6">
                  <c:v>12.953333333333333</c:v>
                </c:pt>
                <c:pt idx="7">
                  <c:v>12.953333333333333</c:v>
                </c:pt>
                <c:pt idx="8">
                  <c:v>12.953333333333333</c:v>
                </c:pt>
                <c:pt idx="9">
                  <c:v>12.953333333333333</c:v>
                </c:pt>
                <c:pt idx="10">
                  <c:v>12.953333333333333</c:v>
                </c:pt>
                <c:pt idx="13">
                  <c:v>12.295000000000002</c:v>
                </c:pt>
                <c:pt idx="14">
                  <c:v>12.295000000000002</c:v>
                </c:pt>
                <c:pt idx="15">
                  <c:v>12.295000000000002</c:v>
                </c:pt>
                <c:pt idx="16">
                  <c:v>12.295000000000002</c:v>
                </c:pt>
                <c:pt idx="17">
                  <c:v>12.295000000000002</c:v>
                </c:pt>
                <c:pt idx="18">
                  <c:v>12.295000000000002</c:v>
                </c:pt>
                <c:pt idx="19">
                  <c:v>12.295000000000002</c:v>
                </c:pt>
                <c:pt idx="20">
                  <c:v>12.295000000000002</c:v>
                </c:pt>
                <c:pt idx="21">
                  <c:v>12.295000000000002</c:v>
                </c:pt>
                <c:pt idx="22">
                  <c:v>12.295000000000002</c:v>
                </c:pt>
                <c:pt idx="25">
                  <c:v>12.17</c:v>
                </c:pt>
                <c:pt idx="26">
                  <c:v>12.17</c:v>
                </c:pt>
                <c:pt idx="27">
                  <c:v>12.17</c:v>
                </c:pt>
                <c:pt idx="28">
                  <c:v>12.17</c:v>
                </c:pt>
                <c:pt idx="29">
                  <c:v>12.17</c:v>
                </c:pt>
                <c:pt idx="30">
                  <c:v>12.17</c:v>
                </c:pt>
                <c:pt idx="31">
                  <c:v>12.17</c:v>
                </c:pt>
                <c:pt idx="32">
                  <c:v>12.17</c:v>
                </c:pt>
                <c:pt idx="33">
                  <c:v>12.17</c:v>
                </c:pt>
                <c:pt idx="34">
                  <c:v>12.17</c:v>
                </c:pt>
                <c:pt idx="37">
                  <c:v>12.970833333333331</c:v>
                </c:pt>
                <c:pt idx="38">
                  <c:v>12.970833333333331</c:v>
                </c:pt>
                <c:pt idx="39">
                  <c:v>12.970833333333331</c:v>
                </c:pt>
                <c:pt idx="40">
                  <c:v>12.970833333333331</c:v>
                </c:pt>
                <c:pt idx="41">
                  <c:v>12.970833333333331</c:v>
                </c:pt>
                <c:pt idx="42">
                  <c:v>12.970833333333331</c:v>
                </c:pt>
                <c:pt idx="43">
                  <c:v>12.970833333333331</c:v>
                </c:pt>
                <c:pt idx="44">
                  <c:v>12.970833333333331</c:v>
                </c:pt>
                <c:pt idx="45">
                  <c:v>12.970833333333331</c:v>
                </c:pt>
                <c:pt idx="46">
                  <c:v>12.970833333333331</c:v>
                </c:pt>
                <c:pt idx="49">
                  <c:v>13.045192666666667</c:v>
                </c:pt>
                <c:pt idx="50">
                  <c:v>13.045192666666667</c:v>
                </c:pt>
                <c:pt idx="51">
                  <c:v>13.045192666666667</c:v>
                </c:pt>
                <c:pt idx="52">
                  <c:v>13.045192666666667</c:v>
                </c:pt>
                <c:pt idx="53">
                  <c:v>13.045192666666667</c:v>
                </c:pt>
                <c:pt idx="54">
                  <c:v>13.045192666666667</c:v>
                </c:pt>
                <c:pt idx="55">
                  <c:v>13.045192666666667</c:v>
                </c:pt>
                <c:pt idx="56">
                  <c:v>13.045192666666667</c:v>
                </c:pt>
                <c:pt idx="57">
                  <c:v>13.045192666666667</c:v>
                </c:pt>
                <c:pt idx="58">
                  <c:v>13.045192666666667</c:v>
                </c:pt>
                <c:pt idx="61">
                  <c:v>12.717044333333336</c:v>
                </c:pt>
                <c:pt idx="62">
                  <c:v>12.717044333333336</c:v>
                </c:pt>
                <c:pt idx="63">
                  <c:v>12.717044333333336</c:v>
                </c:pt>
                <c:pt idx="64">
                  <c:v>12.717044333333336</c:v>
                </c:pt>
                <c:pt idx="65">
                  <c:v>12.717044333333336</c:v>
                </c:pt>
                <c:pt idx="66">
                  <c:v>12.717044333333336</c:v>
                </c:pt>
                <c:pt idx="67">
                  <c:v>12.717044333333336</c:v>
                </c:pt>
                <c:pt idx="68">
                  <c:v>12.717044333333336</c:v>
                </c:pt>
                <c:pt idx="69">
                  <c:v>12.717044333333336</c:v>
                </c:pt>
                <c:pt idx="70">
                  <c:v>12.717044333333336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2014</c:v>
                </c:pt>
                <c:pt idx="5">
                  <c:v>2014</c:v>
                </c:pt>
                <c:pt idx="6">
                  <c:v>2014</c:v>
                </c:pt>
                <c:pt idx="7">
                  <c:v>2014</c:v>
                </c:pt>
                <c:pt idx="8">
                  <c:v>2014</c:v>
                </c:pt>
                <c:pt idx="9">
                  <c:v>2014</c:v>
                </c:pt>
                <c:pt idx="10">
                  <c:v>2014</c:v>
                </c:pt>
                <c:pt idx="11">
                  <c:v>2014</c:v>
                </c:pt>
                <c:pt idx="12">
                  <c:v>2015</c:v>
                </c:pt>
                <c:pt idx="13">
                  <c:v>2015</c:v>
                </c:pt>
                <c:pt idx="14">
                  <c:v>2015</c:v>
                </c:pt>
                <c:pt idx="15">
                  <c:v>2015</c:v>
                </c:pt>
                <c:pt idx="16">
                  <c:v>2015</c:v>
                </c:pt>
                <c:pt idx="17">
                  <c:v>2015</c:v>
                </c:pt>
                <c:pt idx="18">
                  <c:v>2015</c:v>
                </c:pt>
                <c:pt idx="19">
                  <c:v>2015</c:v>
                </c:pt>
                <c:pt idx="20">
                  <c:v>2015</c:v>
                </c:pt>
                <c:pt idx="21">
                  <c:v>2015</c:v>
                </c:pt>
                <c:pt idx="22">
                  <c:v>2015</c:v>
                </c:pt>
                <c:pt idx="23">
                  <c:v>2015</c:v>
                </c:pt>
                <c:pt idx="24">
                  <c:v>2016</c:v>
                </c:pt>
                <c:pt idx="25">
                  <c:v>2016</c:v>
                </c:pt>
                <c:pt idx="26">
                  <c:v>2016</c:v>
                </c:pt>
                <c:pt idx="27">
                  <c:v>2016</c:v>
                </c:pt>
                <c:pt idx="28">
                  <c:v>2016</c:v>
                </c:pt>
                <c:pt idx="29">
                  <c:v>2016</c:v>
                </c:pt>
                <c:pt idx="30">
                  <c:v>2016</c:v>
                </c:pt>
                <c:pt idx="31">
                  <c:v>2016</c:v>
                </c:pt>
                <c:pt idx="32">
                  <c:v>2016</c:v>
                </c:pt>
                <c:pt idx="33">
                  <c:v>2016</c:v>
                </c:pt>
                <c:pt idx="34">
                  <c:v>2016</c:v>
                </c:pt>
                <c:pt idx="35">
                  <c:v>2016</c:v>
                </c:pt>
                <c:pt idx="36">
                  <c:v>2017</c:v>
                </c:pt>
                <c:pt idx="37">
                  <c:v>2017</c:v>
                </c:pt>
                <c:pt idx="38">
                  <c:v>2017</c:v>
                </c:pt>
                <c:pt idx="39">
                  <c:v>2017</c:v>
                </c:pt>
                <c:pt idx="40">
                  <c:v>2017</c:v>
                </c:pt>
                <c:pt idx="41">
                  <c:v>2017</c:v>
                </c:pt>
                <c:pt idx="42">
                  <c:v>2017</c:v>
                </c:pt>
                <c:pt idx="43">
                  <c:v>2017</c:v>
                </c:pt>
                <c:pt idx="44">
                  <c:v>2017</c:v>
                </c:pt>
                <c:pt idx="45">
                  <c:v>2017</c:v>
                </c:pt>
                <c:pt idx="46">
                  <c:v>2017</c:v>
                </c:pt>
                <c:pt idx="47">
                  <c:v>2017</c:v>
                </c:pt>
                <c:pt idx="48">
                  <c:v>2018</c:v>
                </c:pt>
                <c:pt idx="49">
                  <c:v>2018</c:v>
                </c:pt>
                <c:pt idx="50">
                  <c:v>2018</c:v>
                </c:pt>
                <c:pt idx="51">
                  <c:v>2018</c:v>
                </c:pt>
                <c:pt idx="52">
                  <c:v>2018</c:v>
                </c:pt>
                <c:pt idx="53">
                  <c:v>2018</c:v>
                </c:pt>
                <c:pt idx="54">
                  <c:v>2018</c:v>
                </c:pt>
                <c:pt idx="55">
                  <c:v>2018</c:v>
                </c:pt>
                <c:pt idx="56">
                  <c:v>2018</c:v>
                </c:pt>
                <c:pt idx="57">
                  <c:v>2018</c:v>
                </c:pt>
                <c:pt idx="58">
                  <c:v>2018</c:v>
                </c:pt>
                <c:pt idx="59">
                  <c:v>2018</c:v>
                </c:pt>
                <c:pt idx="60">
                  <c:v>2019</c:v>
                </c:pt>
                <c:pt idx="61">
                  <c:v>2019</c:v>
                </c:pt>
                <c:pt idx="62">
                  <c:v>2019</c:v>
                </c:pt>
                <c:pt idx="63">
                  <c:v>2019</c:v>
                </c:pt>
                <c:pt idx="64">
                  <c:v>2019</c:v>
                </c:pt>
                <c:pt idx="65">
                  <c:v>2019</c:v>
                </c:pt>
                <c:pt idx="66">
                  <c:v>2019</c:v>
                </c:pt>
                <c:pt idx="67">
                  <c:v>2019</c:v>
                </c:pt>
                <c:pt idx="68">
                  <c:v>2019</c:v>
                </c:pt>
                <c:pt idx="69">
                  <c:v>2019</c:v>
                </c:pt>
                <c:pt idx="70">
                  <c:v>2019</c:v>
                </c:pt>
                <c:pt idx="71">
                  <c:v>2019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4.8685289999999997</c:v>
                </c:pt>
                <c:pt idx="1">
                  <c:v>6.1969669999999999</c:v>
                </c:pt>
                <c:pt idx="2">
                  <c:v>5.0647989999999998</c:v>
                </c:pt>
                <c:pt idx="3">
                  <c:v>4.8117140000000003</c:v>
                </c:pt>
                <c:pt idx="4">
                  <c:v>4.7321730000000004</c:v>
                </c:pt>
                <c:pt idx="5">
                  <c:v>4.7394040000000004</c:v>
                </c:pt>
                <c:pt idx="6">
                  <c:v>4.1826169999999996</c:v>
                </c:pt>
                <c:pt idx="7">
                  <c:v>4.0410959999999996</c:v>
                </c:pt>
                <c:pt idx="8">
                  <c:v>4.0534920000000003</c:v>
                </c:pt>
                <c:pt idx="9">
                  <c:v>3.9057729999999999</c:v>
                </c:pt>
                <c:pt idx="10">
                  <c:v>4.2580260000000001</c:v>
                </c:pt>
                <c:pt idx="11">
                  <c:v>3.5969060000000002</c:v>
                </c:pt>
                <c:pt idx="12">
                  <c:v>3.1077720000000002</c:v>
                </c:pt>
                <c:pt idx="13">
                  <c:v>2.9821740000000001</c:v>
                </c:pt>
                <c:pt idx="14">
                  <c:v>2.9385780000000001</c:v>
                </c:pt>
                <c:pt idx="15">
                  <c:v>2.7091799999999999</c:v>
                </c:pt>
                <c:pt idx="16">
                  <c:v>2.9572620000000001</c:v>
                </c:pt>
                <c:pt idx="17">
                  <c:v>2.8897919999999999</c:v>
                </c:pt>
                <c:pt idx="18">
                  <c:v>2.946882</c:v>
                </c:pt>
                <c:pt idx="19">
                  <c:v>2.8794119999999999</c:v>
                </c:pt>
                <c:pt idx="20">
                  <c:v>2.7610800000000002</c:v>
                </c:pt>
                <c:pt idx="21">
                  <c:v>2.4299580000000001</c:v>
                </c:pt>
                <c:pt idx="22">
                  <c:v>2.1725340000000002</c:v>
                </c:pt>
                <c:pt idx="23">
                  <c:v>2.0023019999999998</c:v>
                </c:pt>
                <c:pt idx="24">
                  <c:v>2.3674710000000001</c:v>
                </c:pt>
                <c:pt idx="25">
                  <c:v>2.0625930000000001</c:v>
                </c:pt>
                <c:pt idx="26">
                  <c:v>1.7929729999999999</c:v>
                </c:pt>
                <c:pt idx="27">
                  <c:v>1.9879290000000001</c:v>
                </c:pt>
                <c:pt idx="28">
                  <c:v>1.9931140000000001</c:v>
                </c:pt>
                <c:pt idx="29">
                  <c:v>2.6827190000000001</c:v>
                </c:pt>
                <c:pt idx="30">
                  <c:v>2.9264139999999998</c:v>
                </c:pt>
                <c:pt idx="31">
                  <c:v>2.9264139999999998</c:v>
                </c:pt>
                <c:pt idx="32">
                  <c:v>3.1027040000000001</c:v>
                </c:pt>
                <c:pt idx="33">
                  <c:v>3.0871490000000001</c:v>
                </c:pt>
                <c:pt idx="34">
                  <c:v>2.6422759999999998</c:v>
                </c:pt>
                <c:pt idx="35">
                  <c:v>3.7238669999999998</c:v>
                </c:pt>
                <c:pt idx="36">
                  <c:v>3.4262480000000002</c:v>
                </c:pt>
                <c:pt idx="37">
                  <c:v>2.9575239999999998</c:v>
                </c:pt>
                <c:pt idx="38">
                  <c:v>2.9865599999999999</c:v>
                </c:pt>
                <c:pt idx="39">
                  <c:v>3.2178110000000002</c:v>
                </c:pt>
                <c:pt idx="40">
                  <c:v>3.2665500000000001</c:v>
                </c:pt>
                <c:pt idx="41">
                  <c:v>3.0850749999999998</c:v>
                </c:pt>
                <c:pt idx="42">
                  <c:v>3.094408</c:v>
                </c:pt>
                <c:pt idx="43">
                  <c:v>3.0072999999999999</c:v>
                </c:pt>
                <c:pt idx="44">
                  <c:v>3.086112</c:v>
                </c:pt>
                <c:pt idx="45">
                  <c:v>2.9855230000000001</c:v>
                </c:pt>
                <c:pt idx="46">
                  <c:v>3.125518</c:v>
                </c:pt>
                <c:pt idx="47">
                  <c:v>2.9253770000000001</c:v>
                </c:pt>
                <c:pt idx="48">
                  <c:v>3.82653</c:v>
                </c:pt>
                <c:pt idx="49">
                  <c:v>2.7687900000000001</c:v>
                </c:pt>
                <c:pt idx="50">
                  <c:v>2.7926410000000002</c:v>
                </c:pt>
                <c:pt idx="51">
                  <c:v>2.8994520000000001</c:v>
                </c:pt>
                <c:pt idx="52">
                  <c:v>2.9036</c:v>
                </c:pt>
                <c:pt idx="53">
                  <c:v>3.0767790000000002</c:v>
                </c:pt>
                <c:pt idx="54">
                  <c:v>2.937821</c:v>
                </c:pt>
                <c:pt idx="55">
                  <c:v>3.070557</c:v>
                </c:pt>
                <c:pt idx="56">
                  <c:v>3.1058150000000002</c:v>
                </c:pt>
                <c:pt idx="57">
                  <c:v>3.4013599999999999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accent5">
                  <a:lumMod val="50000"/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2014</c:v>
                </c:pt>
                <c:pt idx="5">
                  <c:v>2014</c:v>
                </c:pt>
                <c:pt idx="6">
                  <c:v>2014</c:v>
                </c:pt>
                <c:pt idx="7">
                  <c:v>2014</c:v>
                </c:pt>
                <c:pt idx="8">
                  <c:v>2014</c:v>
                </c:pt>
                <c:pt idx="9">
                  <c:v>2014</c:v>
                </c:pt>
                <c:pt idx="10">
                  <c:v>2014</c:v>
                </c:pt>
                <c:pt idx="11">
                  <c:v>2014</c:v>
                </c:pt>
                <c:pt idx="12">
                  <c:v>2015</c:v>
                </c:pt>
                <c:pt idx="13">
                  <c:v>2015</c:v>
                </c:pt>
                <c:pt idx="14">
                  <c:v>2015</c:v>
                </c:pt>
                <c:pt idx="15">
                  <c:v>2015</c:v>
                </c:pt>
                <c:pt idx="16">
                  <c:v>2015</c:v>
                </c:pt>
                <c:pt idx="17">
                  <c:v>2015</c:v>
                </c:pt>
                <c:pt idx="18">
                  <c:v>2015</c:v>
                </c:pt>
                <c:pt idx="19">
                  <c:v>2015</c:v>
                </c:pt>
                <c:pt idx="20">
                  <c:v>2015</c:v>
                </c:pt>
                <c:pt idx="21">
                  <c:v>2015</c:v>
                </c:pt>
                <c:pt idx="22">
                  <c:v>2015</c:v>
                </c:pt>
                <c:pt idx="23">
                  <c:v>2015</c:v>
                </c:pt>
                <c:pt idx="24">
                  <c:v>2016</c:v>
                </c:pt>
                <c:pt idx="25">
                  <c:v>2016</c:v>
                </c:pt>
                <c:pt idx="26">
                  <c:v>2016</c:v>
                </c:pt>
                <c:pt idx="27">
                  <c:v>2016</c:v>
                </c:pt>
                <c:pt idx="28">
                  <c:v>2016</c:v>
                </c:pt>
                <c:pt idx="29">
                  <c:v>2016</c:v>
                </c:pt>
                <c:pt idx="30">
                  <c:v>2016</c:v>
                </c:pt>
                <c:pt idx="31">
                  <c:v>2016</c:v>
                </c:pt>
                <c:pt idx="32">
                  <c:v>2016</c:v>
                </c:pt>
                <c:pt idx="33">
                  <c:v>2016</c:v>
                </c:pt>
                <c:pt idx="34">
                  <c:v>2016</c:v>
                </c:pt>
                <c:pt idx="35">
                  <c:v>2016</c:v>
                </c:pt>
                <c:pt idx="36">
                  <c:v>2017</c:v>
                </c:pt>
                <c:pt idx="37">
                  <c:v>2017</c:v>
                </c:pt>
                <c:pt idx="38">
                  <c:v>2017</c:v>
                </c:pt>
                <c:pt idx="39">
                  <c:v>2017</c:v>
                </c:pt>
                <c:pt idx="40">
                  <c:v>2017</c:v>
                </c:pt>
                <c:pt idx="41">
                  <c:v>2017</c:v>
                </c:pt>
                <c:pt idx="42">
                  <c:v>2017</c:v>
                </c:pt>
                <c:pt idx="43">
                  <c:v>2017</c:v>
                </c:pt>
                <c:pt idx="44">
                  <c:v>2017</c:v>
                </c:pt>
                <c:pt idx="45">
                  <c:v>2017</c:v>
                </c:pt>
                <c:pt idx="46">
                  <c:v>2017</c:v>
                </c:pt>
                <c:pt idx="47">
                  <c:v>2017</c:v>
                </c:pt>
                <c:pt idx="48">
                  <c:v>2018</c:v>
                </c:pt>
                <c:pt idx="49">
                  <c:v>2018</c:v>
                </c:pt>
                <c:pt idx="50">
                  <c:v>2018</c:v>
                </c:pt>
                <c:pt idx="51">
                  <c:v>2018</c:v>
                </c:pt>
                <c:pt idx="52">
                  <c:v>2018</c:v>
                </c:pt>
                <c:pt idx="53">
                  <c:v>2018</c:v>
                </c:pt>
                <c:pt idx="54">
                  <c:v>2018</c:v>
                </c:pt>
                <c:pt idx="55">
                  <c:v>2018</c:v>
                </c:pt>
                <c:pt idx="56">
                  <c:v>2018</c:v>
                </c:pt>
                <c:pt idx="57">
                  <c:v>2018</c:v>
                </c:pt>
                <c:pt idx="58">
                  <c:v>2018</c:v>
                </c:pt>
                <c:pt idx="59">
                  <c:v>2018</c:v>
                </c:pt>
                <c:pt idx="60">
                  <c:v>2019</c:v>
                </c:pt>
                <c:pt idx="61">
                  <c:v>2019</c:v>
                </c:pt>
                <c:pt idx="62">
                  <c:v>2019</c:v>
                </c:pt>
                <c:pt idx="63">
                  <c:v>2019</c:v>
                </c:pt>
                <c:pt idx="64">
                  <c:v>2019</c:v>
                </c:pt>
                <c:pt idx="65">
                  <c:v>2019</c:v>
                </c:pt>
                <c:pt idx="66">
                  <c:v>2019</c:v>
                </c:pt>
                <c:pt idx="67">
                  <c:v>2019</c:v>
                </c:pt>
                <c:pt idx="68">
                  <c:v>2019</c:v>
                </c:pt>
                <c:pt idx="69">
                  <c:v>2019</c:v>
                </c:pt>
                <c:pt idx="70">
                  <c:v>2019</c:v>
                </c:pt>
                <c:pt idx="71">
                  <c:v>2019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4.5376246666666669</c:v>
                </c:pt>
                <c:pt idx="2">
                  <c:v>4.5376246666666669</c:v>
                </c:pt>
                <c:pt idx="3">
                  <c:v>4.5376246666666669</c:v>
                </c:pt>
                <c:pt idx="4">
                  <c:v>4.5376246666666669</c:v>
                </c:pt>
                <c:pt idx="5">
                  <c:v>4.5376246666666669</c:v>
                </c:pt>
                <c:pt idx="6">
                  <c:v>4.5376246666666669</c:v>
                </c:pt>
                <c:pt idx="7">
                  <c:v>4.5376246666666669</c:v>
                </c:pt>
                <c:pt idx="8">
                  <c:v>4.5376246666666669</c:v>
                </c:pt>
                <c:pt idx="9">
                  <c:v>4.5376246666666669</c:v>
                </c:pt>
                <c:pt idx="10">
                  <c:v>4.5376246666666669</c:v>
                </c:pt>
                <c:pt idx="13">
                  <c:v>2.7314104999999995</c:v>
                </c:pt>
                <c:pt idx="14">
                  <c:v>2.7314104999999995</c:v>
                </c:pt>
                <c:pt idx="15">
                  <c:v>2.7314104999999995</c:v>
                </c:pt>
                <c:pt idx="16">
                  <c:v>2.7314104999999995</c:v>
                </c:pt>
                <c:pt idx="17">
                  <c:v>2.7314104999999995</c:v>
                </c:pt>
                <c:pt idx="18">
                  <c:v>2.7314104999999995</c:v>
                </c:pt>
                <c:pt idx="19">
                  <c:v>2.7314104999999995</c:v>
                </c:pt>
                <c:pt idx="20">
                  <c:v>2.7314104999999995</c:v>
                </c:pt>
                <c:pt idx="21">
                  <c:v>2.7314104999999995</c:v>
                </c:pt>
                <c:pt idx="22">
                  <c:v>2.7314104999999995</c:v>
                </c:pt>
                <c:pt idx="25">
                  <c:v>2.6079685833333328</c:v>
                </c:pt>
                <c:pt idx="26">
                  <c:v>2.6079685833333328</c:v>
                </c:pt>
                <c:pt idx="27">
                  <c:v>2.6079685833333328</c:v>
                </c:pt>
                <c:pt idx="28">
                  <c:v>2.6079685833333328</c:v>
                </c:pt>
                <c:pt idx="29">
                  <c:v>2.6079685833333328</c:v>
                </c:pt>
                <c:pt idx="30">
                  <c:v>2.6079685833333328</c:v>
                </c:pt>
                <c:pt idx="31">
                  <c:v>2.6079685833333328</c:v>
                </c:pt>
                <c:pt idx="32">
                  <c:v>2.6079685833333328</c:v>
                </c:pt>
                <c:pt idx="33">
                  <c:v>2.6079685833333328</c:v>
                </c:pt>
                <c:pt idx="34">
                  <c:v>2.6079685833333328</c:v>
                </c:pt>
                <c:pt idx="37">
                  <c:v>3.0970005</c:v>
                </c:pt>
                <c:pt idx="38">
                  <c:v>3.0970005</c:v>
                </c:pt>
                <c:pt idx="39">
                  <c:v>3.0970005</c:v>
                </c:pt>
                <c:pt idx="40">
                  <c:v>3.0970005</c:v>
                </c:pt>
                <c:pt idx="41">
                  <c:v>3.0970005</c:v>
                </c:pt>
                <c:pt idx="42">
                  <c:v>3.0970005</c:v>
                </c:pt>
                <c:pt idx="43">
                  <c:v>3.0970005</c:v>
                </c:pt>
                <c:pt idx="44">
                  <c:v>3.0970005</c:v>
                </c:pt>
                <c:pt idx="45">
                  <c:v>3.0970005</c:v>
                </c:pt>
                <c:pt idx="46">
                  <c:v>3.0970005</c:v>
                </c:pt>
                <c:pt idx="49">
                  <c:v>3.1248374166666668</c:v>
                </c:pt>
                <c:pt idx="50">
                  <c:v>3.1248374166666668</c:v>
                </c:pt>
                <c:pt idx="51">
                  <c:v>3.1248374166666668</c:v>
                </c:pt>
                <c:pt idx="52">
                  <c:v>3.1248374166666668</c:v>
                </c:pt>
                <c:pt idx="53">
                  <c:v>3.1248374166666668</c:v>
                </c:pt>
                <c:pt idx="54">
                  <c:v>3.1248374166666668</c:v>
                </c:pt>
                <c:pt idx="55">
                  <c:v>3.1248374166666668</c:v>
                </c:pt>
                <c:pt idx="56">
                  <c:v>3.1248374166666668</c:v>
                </c:pt>
                <c:pt idx="57">
                  <c:v>3.1248374166666668</c:v>
                </c:pt>
                <c:pt idx="58">
                  <c:v>3.1248374166666668</c:v>
                </c:pt>
                <c:pt idx="61">
                  <c:v>3.0881830833333335</c:v>
                </c:pt>
                <c:pt idx="62">
                  <c:v>3.0881830833333335</c:v>
                </c:pt>
                <c:pt idx="63">
                  <c:v>3.0881830833333335</c:v>
                </c:pt>
                <c:pt idx="64">
                  <c:v>3.0881830833333335</c:v>
                </c:pt>
                <c:pt idx="65">
                  <c:v>3.0881830833333335</c:v>
                </c:pt>
                <c:pt idx="66">
                  <c:v>3.0881830833333335</c:v>
                </c:pt>
                <c:pt idx="67">
                  <c:v>3.0881830833333335</c:v>
                </c:pt>
                <c:pt idx="68">
                  <c:v>3.0881830833333335</c:v>
                </c:pt>
                <c:pt idx="69">
                  <c:v>3.0881830833333335</c:v>
                </c:pt>
                <c:pt idx="70">
                  <c:v>3.0881830833333335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2014</c:v>
                </c:pt>
                <c:pt idx="5">
                  <c:v>2014</c:v>
                </c:pt>
                <c:pt idx="6">
                  <c:v>2014</c:v>
                </c:pt>
                <c:pt idx="7">
                  <c:v>2014</c:v>
                </c:pt>
                <c:pt idx="8">
                  <c:v>2014</c:v>
                </c:pt>
                <c:pt idx="9">
                  <c:v>2014</c:v>
                </c:pt>
                <c:pt idx="10">
                  <c:v>2014</c:v>
                </c:pt>
                <c:pt idx="11">
                  <c:v>2014</c:v>
                </c:pt>
                <c:pt idx="12">
                  <c:v>2015</c:v>
                </c:pt>
                <c:pt idx="13">
                  <c:v>2015</c:v>
                </c:pt>
                <c:pt idx="14">
                  <c:v>2015</c:v>
                </c:pt>
                <c:pt idx="15">
                  <c:v>2015</c:v>
                </c:pt>
                <c:pt idx="16">
                  <c:v>2015</c:v>
                </c:pt>
                <c:pt idx="17">
                  <c:v>2015</c:v>
                </c:pt>
                <c:pt idx="18">
                  <c:v>2015</c:v>
                </c:pt>
                <c:pt idx="19">
                  <c:v>2015</c:v>
                </c:pt>
                <c:pt idx="20">
                  <c:v>2015</c:v>
                </c:pt>
                <c:pt idx="21">
                  <c:v>2015</c:v>
                </c:pt>
                <c:pt idx="22">
                  <c:v>2015</c:v>
                </c:pt>
                <c:pt idx="23">
                  <c:v>2015</c:v>
                </c:pt>
                <c:pt idx="24">
                  <c:v>2016</c:v>
                </c:pt>
                <c:pt idx="25">
                  <c:v>2016</c:v>
                </c:pt>
                <c:pt idx="26">
                  <c:v>2016</c:v>
                </c:pt>
                <c:pt idx="27">
                  <c:v>2016</c:v>
                </c:pt>
                <c:pt idx="28">
                  <c:v>2016</c:v>
                </c:pt>
                <c:pt idx="29">
                  <c:v>2016</c:v>
                </c:pt>
                <c:pt idx="30">
                  <c:v>2016</c:v>
                </c:pt>
                <c:pt idx="31">
                  <c:v>2016</c:v>
                </c:pt>
                <c:pt idx="32">
                  <c:v>2016</c:v>
                </c:pt>
                <c:pt idx="33">
                  <c:v>2016</c:v>
                </c:pt>
                <c:pt idx="34">
                  <c:v>2016</c:v>
                </c:pt>
                <c:pt idx="35">
                  <c:v>2016</c:v>
                </c:pt>
                <c:pt idx="36">
                  <c:v>2017</c:v>
                </c:pt>
                <c:pt idx="37">
                  <c:v>2017</c:v>
                </c:pt>
                <c:pt idx="38">
                  <c:v>2017</c:v>
                </c:pt>
                <c:pt idx="39">
                  <c:v>2017</c:v>
                </c:pt>
                <c:pt idx="40">
                  <c:v>2017</c:v>
                </c:pt>
                <c:pt idx="41">
                  <c:v>2017</c:v>
                </c:pt>
                <c:pt idx="42">
                  <c:v>2017</c:v>
                </c:pt>
                <c:pt idx="43">
                  <c:v>2017</c:v>
                </c:pt>
                <c:pt idx="44">
                  <c:v>2017</c:v>
                </c:pt>
                <c:pt idx="45">
                  <c:v>2017</c:v>
                </c:pt>
                <c:pt idx="46">
                  <c:v>2017</c:v>
                </c:pt>
                <c:pt idx="47">
                  <c:v>2017</c:v>
                </c:pt>
                <c:pt idx="48">
                  <c:v>2018</c:v>
                </c:pt>
                <c:pt idx="49">
                  <c:v>2018</c:v>
                </c:pt>
                <c:pt idx="50">
                  <c:v>2018</c:v>
                </c:pt>
                <c:pt idx="51">
                  <c:v>2018</c:v>
                </c:pt>
                <c:pt idx="52">
                  <c:v>2018</c:v>
                </c:pt>
                <c:pt idx="53">
                  <c:v>2018</c:v>
                </c:pt>
                <c:pt idx="54">
                  <c:v>2018</c:v>
                </c:pt>
                <c:pt idx="55">
                  <c:v>2018</c:v>
                </c:pt>
                <c:pt idx="56">
                  <c:v>2018</c:v>
                </c:pt>
                <c:pt idx="57">
                  <c:v>2018</c:v>
                </c:pt>
                <c:pt idx="58">
                  <c:v>2018</c:v>
                </c:pt>
                <c:pt idx="59">
                  <c:v>2018</c:v>
                </c:pt>
                <c:pt idx="60">
                  <c:v>2019</c:v>
                </c:pt>
                <c:pt idx="61">
                  <c:v>2019</c:v>
                </c:pt>
                <c:pt idx="62">
                  <c:v>2019</c:v>
                </c:pt>
                <c:pt idx="63">
                  <c:v>2019</c:v>
                </c:pt>
                <c:pt idx="64">
                  <c:v>2019</c:v>
                </c:pt>
                <c:pt idx="65">
                  <c:v>2019</c:v>
                </c:pt>
                <c:pt idx="66">
                  <c:v>2019</c:v>
                </c:pt>
                <c:pt idx="67">
                  <c:v>2019</c:v>
                </c:pt>
                <c:pt idx="68">
                  <c:v>2019</c:v>
                </c:pt>
                <c:pt idx="69">
                  <c:v>2019</c:v>
                </c:pt>
                <c:pt idx="70">
                  <c:v>2019</c:v>
                </c:pt>
                <c:pt idx="71">
                  <c:v>2019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3.4013599999999999</c:v>
                </c:pt>
                <c:pt idx="58">
                  <c:v>3.326797</c:v>
                </c:pt>
                <c:pt idx="59">
                  <c:v>3.3879069999999998</c:v>
                </c:pt>
                <c:pt idx="60">
                  <c:v>3.4286650000000001</c:v>
                </c:pt>
                <c:pt idx="61">
                  <c:v>3.3244349999999998</c:v>
                </c:pt>
                <c:pt idx="62">
                  <c:v>3.075078</c:v>
                </c:pt>
                <c:pt idx="63">
                  <c:v>2.9918640000000001</c:v>
                </c:pt>
                <c:pt idx="64">
                  <c:v>2.9811000000000001</c:v>
                </c:pt>
                <c:pt idx="65">
                  <c:v>2.9908950000000001</c:v>
                </c:pt>
                <c:pt idx="66">
                  <c:v>3.0110649999999999</c:v>
                </c:pt>
                <c:pt idx="67">
                  <c:v>3.0105200000000001</c:v>
                </c:pt>
                <c:pt idx="68">
                  <c:v>2.9998580000000001</c:v>
                </c:pt>
                <c:pt idx="69">
                  <c:v>3.030189</c:v>
                </c:pt>
                <c:pt idx="70">
                  <c:v>3.0607839999999999</c:v>
                </c:pt>
                <c:pt idx="71">
                  <c:v>3.1537440000000001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2014</c:v>
                </c:pt>
                <c:pt idx="5">
                  <c:v>2014</c:v>
                </c:pt>
                <c:pt idx="6">
                  <c:v>2014</c:v>
                </c:pt>
                <c:pt idx="7">
                  <c:v>2014</c:v>
                </c:pt>
                <c:pt idx="8">
                  <c:v>2014</c:v>
                </c:pt>
                <c:pt idx="9">
                  <c:v>2014</c:v>
                </c:pt>
                <c:pt idx="10">
                  <c:v>2014</c:v>
                </c:pt>
                <c:pt idx="11">
                  <c:v>2014</c:v>
                </c:pt>
                <c:pt idx="12">
                  <c:v>2015</c:v>
                </c:pt>
                <c:pt idx="13">
                  <c:v>2015</c:v>
                </c:pt>
                <c:pt idx="14">
                  <c:v>2015</c:v>
                </c:pt>
                <c:pt idx="15">
                  <c:v>2015</c:v>
                </c:pt>
                <c:pt idx="16">
                  <c:v>2015</c:v>
                </c:pt>
                <c:pt idx="17">
                  <c:v>2015</c:v>
                </c:pt>
                <c:pt idx="18">
                  <c:v>2015</c:v>
                </c:pt>
                <c:pt idx="19">
                  <c:v>2015</c:v>
                </c:pt>
                <c:pt idx="20">
                  <c:v>2015</c:v>
                </c:pt>
                <c:pt idx="21">
                  <c:v>2015</c:v>
                </c:pt>
                <c:pt idx="22">
                  <c:v>2015</c:v>
                </c:pt>
                <c:pt idx="23">
                  <c:v>2015</c:v>
                </c:pt>
                <c:pt idx="24">
                  <c:v>2016</c:v>
                </c:pt>
                <c:pt idx="25">
                  <c:v>2016</c:v>
                </c:pt>
                <c:pt idx="26">
                  <c:v>2016</c:v>
                </c:pt>
                <c:pt idx="27">
                  <c:v>2016</c:v>
                </c:pt>
                <c:pt idx="28">
                  <c:v>2016</c:v>
                </c:pt>
                <c:pt idx="29">
                  <c:v>2016</c:v>
                </c:pt>
                <c:pt idx="30">
                  <c:v>2016</c:v>
                </c:pt>
                <c:pt idx="31">
                  <c:v>2016</c:v>
                </c:pt>
                <c:pt idx="32">
                  <c:v>2016</c:v>
                </c:pt>
                <c:pt idx="33">
                  <c:v>2016</c:v>
                </c:pt>
                <c:pt idx="34">
                  <c:v>2016</c:v>
                </c:pt>
                <c:pt idx="35">
                  <c:v>2016</c:v>
                </c:pt>
                <c:pt idx="36">
                  <c:v>2017</c:v>
                </c:pt>
                <c:pt idx="37">
                  <c:v>2017</c:v>
                </c:pt>
                <c:pt idx="38">
                  <c:v>2017</c:v>
                </c:pt>
                <c:pt idx="39">
                  <c:v>2017</c:v>
                </c:pt>
                <c:pt idx="40">
                  <c:v>2017</c:v>
                </c:pt>
                <c:pt idx="41">
                  <c:v>2017</c:v>
                </c:pt>
                <c:pt idx="42">
                  <c:v>2017</c:v>
                </c:pt>
                <c:pt idx="43">
                  <c:v>2017</c:v>
                </c:pt>
                <c:pt idx="44">
                  <c:v>2017</c:v>
                </c:pt>
                <c:pt idx="45">
                  <c:v>2017</c:v>
                </c:pt>
                <c:pt idx="46">
                  <c:v>2017</c:v>
                </c:pt>
                <c:pt idx="47">
                  <c:v>2017</c:v>
                </c:pt>
                <c:pt idx="48">
                  <c:v>2018</c:v>
                </c:pt>
                <c:pt idx="49">
                  <c:v>2018</c:v>
                </c:pt>
                <c:pt idx="50">
                  <c:v>2018</c:v>
                </c:pt>
                <c:pt idx="51">
                  <c:v>2018</c:v>
                </c:pt>
                <c:pt idx="52">
                  <c:v>2018</c:v>
                </c:pt>
                <c:pt idx="53">
                  <c:v>2018</c:v>
                </c:pt>
                <c:pt idx="54">
                  <c:v>2018</c:v>
                </c:pt>
                <c:pt idx="55">
                  <c:v>2018</c:v>
                </c:pt>
                <c:pt idx="56">
                  <c:v>2018</c:v>
                </c:pt>
                <c:pt idx="57">
                  <c:v>2018</c:v>
                </c:pt>
                <c:pt idx="58">
                  <c:v>2018</c:v>
                </c:pt>
                <c:pt idx="59">
                  <c:v>2018</c:v>
                </c:pt>
                <c:pt idx="60">
                  <c:v>2019</c:v>
                </c:pt>
                <c:pt idx="61">
                  <c:v>2019</c:v>
                </c:pt>
                <c:pt idx="62">
                  <c:v>2019</c:v>
                </c:pt>
                <c:pt idx="63">
                  <c:v>2019</c:v>
                </c:pt>
                <c:pt idx="64">
                  <c:v>2019</c:v>
                </c:pt>
                <c:pt idx="65">
                  <c:v>2019</c:v>
                </c:pt>
                <c:pt idx="66">
                  <c:v>2019</c:v>
                </c:pt>
                <c:pt idx="67">
                  <c:v>2019</c:v>
                </c:pt>
                <c:pt idx="68">
                  <c:v>2019</c:v>
                </c:pt>
                <c:pt idx="69">
                  <c:v>2019</c:v>
                </c:pt>
                <c:pt idx="70">
                  <c:v>2019</c:v>
                </c:pt>
                <c:pt idx="71">
                  <c:v>2019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13.522690000000001</c:v>
                </c:pt>
                <c:pt idx="58">
                  <c:v>11.02618</c:v>
                </c:pt>
                <c:pt idx="59">
                  <c:v>9.9576820000000001</c:v>
                </c:pt>
                <c:pt idx="60">
                  <c:v>9.6263780000000008</c:v>
                </c:pt>
                <c:pt idx="61">
                  <c:v>9.7181909999999991</c:v>
                </c:pt>
                <c:pt idx="62">
                  <c:v>9.9711350000000003</c:v>
                </c:pt>
                <c:pt idx="63">
                  <c:v>10.799110000000001</c:v>
                </c:pt>
                <c:pt idx="64">
                  <c:v>12.83046</c:v>
                </c:pt>
                <c:pt idx="65">
                  <c:v>15.17887</c:v>
                </c:pt>
                <c:pt idx="66">
                  <c:v>16.610420000000001</c:v>
                </c:pt>
                <c:pt idx="67">
                  <c:v>17.442360000000001</c:v>
                </c:pt>
                <c:pt idx="68">
                  <c:v>16.379190000000001</c:v>
                </c:pt>
                <c:pt idx="69">
                  <c:v>13.301970000000001</c:v>
                </c:pt>
                <c:pt idx="70">
                  <c:v>10.83287</c:v>
                </c:pt>
                <c:pt idx="71">
                  <c:v>9.9135779999999993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0409072"/>
        <c:axId val="840409632"/>
      </c:lineChart>
      <c:catAx>
        <c:axId val="840409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84040963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840409632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840409072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0.21759259259259259"/>
          <c:y val="0.55675728033995753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2013</c:v>
                  </c:pt>
                  <c:pt idx="4">
                    <c:v>2014</c:v>
                  </c:pt>
                  <c:pt idx="8">
                    <c:v>2015</c:v>
                  </c:pt>
                  <c:pt idx="12">
                    <c:v>2016</c:v>
                  </c:pt>
                  <c:pt idx="16">
                    <c:v>2017</c:v>
                  </c:pt>
                  <c:pt idx="20">
                    <c:v>2018</c:v>
                  </c:pt>
                  <c:pt idx="24">
                    <c:v>2019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90.144107833000007</c:v>
                </c:pt>
                <c:pt idx="1">
                  <c:v>91.238463440000004</c:v>
                </c:pt>
                <c:pt idx="2">
                  <c:v>91.893042554000004</c:v>
                </c:pt>
                <c:pt idx="3">
                  <c:v>91.919682836999996</c:v>
                </c:pt>
                <c:pt idx="4">
                  <c:v>92.271770778000004</c:v>
                </c:pt>
                <c:pt idx="5">
                  <c:v>92.923599746999997</c:v>
                </c:pt>
                <c:pt idx="6">
                  <c:v>94.216593716999995</c:v>
                </c:pt>
                <c:pt idx="7">
                  <c:v>95.805362162999998</c:v>
                </c:pt>
                <c:pt idx="8">
                  <c:v>95.285594016999994</c:v>
                </c:pt>
                <c:pt idx="9">
                  <c:v>96.357371155999999</c:v>
                </c:pt>
                <c:pt idx="10">
                  <c:v>97.278749595999997</c:v>
                </c:pt>
                <c:pt idx="11">
                  <c:v>97.443938594000002</c:v>
                </c:pt>
                <c:pt idx="12">
                  <c:v>96.873509811000005</c:v>
                </c:pt>
                <c:pt idx="13">
                  <c:v>96.224601829999997</c:v>
                </c:pt>
                <c:pt idx="14">
                  <c:v>96.820944549999993</c:v>
                </c:pt>
                <c:pt idx="15">
                  <c:v>98.195901148000004</c:v>
                </c:pt>
                <c:pt idx="16">
                  <c:v>96.845038998000007</c:v>
                </c:pt>
                <c:pt idx="17">
                  <c:v>97.114840408999996</c:v>
                </c:pt>
                <c:pt idx="18">
                  <c:v>98.159413964999999</c:v>
                </c:pt>
                <c:pt idx="19">
                  <c:v>98.706335758999998</c:v>
                </c:pt>
                <c:pt idx="20">
                  <c:v>98.739294693999994</c:v>
                </c:pt>
                <c:pt idx="21">
                  <c:v>99.162641128000004</c:v>
                </c:pt>
                <c:pt idx="22">
                  <c:v>100.8305725</c:v>
                </c:pt>
                <c:pt idx="23">
                  <c:v>101.58317278</c:v>
                </c:pt>
                <c:pt idx="24">
                  <c:v>101.35138643000001</c:v>
                </c:pt>
                <c:pt idx="25">
                  <c:v>102.15843255999999</c:v>
                </c:pt>
                <c:pt idx="26">
                  <c:v>102.36044505</c:v>
                </c:pt>
                <c:pt idx="27">
                  <c:v>102.67863212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2013</c:v>
                  </c:pt>
                  <c:pt idx="4">
                    <c:v>2014</c:v>
                  </c:pt>
                  <c:pt idx="8">
                    <c:v>2015</c:v>
                  </c:pt>
                  <c:pt idx="12">
                    <c:v>2016</c:v>
                  </c:pt>
                  <c:pt idx="16">
                    <c:v>2017</c:v>
                  </c:pt>
                  <c:pt idx="20">
                    <c:v>2018</c:v>
                  </c:pt>
                  <c:pt idx="24">
                    <c:v>2019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91.345239988000003</c:v>
                </c:pt>
                <c:pt idx="1">
                  <c:v>91.564569216999999</c:v>
                </c:pt>
                <c:pt idx="2">
                  <c:v>92.638353899999998</c:v>
                </c:pt>
                <c:pt idx="3">
                  <c:v>93.104878955999993</c:v>
                </c:pt>
                <c:pt idx="4">
                  <c:v>92.676207883999993</c:v>
                </c:pt>
                <c:pt idx="5">
                  <c:v>93.000763140999993</c:v>
                </c:pt>
                <c:pt idx="6">
                  <c:v>94.084448502000001</c:v>
                </c:pt>
                <c:pt idx="7">
                  <c:v>94.613891115000001</c:v>
                </c:pt>
                <c:pt idx="8">
                  <c:v>94.138196311000002</c:v>
                </c:pt>
                <c:pt idx="9">
                  <c:v>94.939947489000005</c:v>
                </c:pt>
                <c:pt idx="10">
                  <c:v>96.613265988999999</c:v>
                </c:pt>
                <c:pt idx="11">
                  <c:v>96.05249628</c:v>
                </c:pt>
                <c:pt idx="12">
                  <c:v>96.289522403999996</c:v>
                </c:pt>
                <c:pt idx="13">
                  <c:v>96.550568780999996</c:v>
                </c:pt>
                <c:pt idx="14">
                  <c:v>97.547009097</c:v>
                </c:pt>
                <c:pt idx="15">
                  <c:v>97.507336539999997</c:v>
                </c:pt>
                <c:pt idx="16">
                  <c:v>97.102415304000004</c:v>
                </c:pt>
                <c:pt idx="17">
                  <c:v>98.579994491999997</c:v>
                </c:pt>
                <c:pt idx="18">
                  <c:v>99.076024724999996</c:v>
                </c:pt>
                <c:pt idx="19">
                  <c:v>99.423383525999995</c:v>
                </c:pt>
                <c:pt idx="20">
                  <c:v>99.195706737999998</c:v>
                </c:pt>
                <c:pt idx="21">
                  <c:v>99.487886703000001</c:v>
                </c:pt>
                <c:pt idx="22">
                  <c:v>100.66176159</c:v>
                </c:pt>
                <c:pt idx="23">
                  <c:v>100.89031369</c:v>
                </c:pt>
                <c:pt idx="24">
                  <c:v>100.53102284000001</c:v>
                </c:pt>
                <c:pt idx="25">
                  <c:v>100.97213906</c:v>
                </c:pt>
                <c:pt idx="26">
                  <c:v>102.15195294999999</c:v>
                </c:pt>
                <c:pt idx="27">
                  <c:v>102.34279256000001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0414112"/>
        <c:axId val="840414672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23.5</c:v>
                </c:pt>
                <c:pt idx="1">
                  <c:v>23.5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86</c:v>
                </c:pt>
                <c:pt idx="1">
                  <c:v>106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0414112"/>
        <c:axId val="840414672"/>
      </c:scatterChart>
      <c:catAx>
        <c:axId val="840414112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840414672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840414672"/>
        <c:scaling>
          <c:orientation val="minMax"/>
          <c:max val="106"/>
          <c:min val="86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840414112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9.6564324083283998E-2"/>
          <c:w val="0.86757732092358386"/>
          <c:h val="0.5718192966296975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-1.2011321544</c:v>
                </c:pt>
                <c:pt idx="1">
                  <c:v>-0.32610577747000002</c:v>
                </c:pt>
                <c:pt idx="2">
                  <c:v>-0.74531134533999999</c:v>
                </c:pt>
                <c:pt idx="3">
                  <c:v>-1.1851961191</c:v>
                </c:pt>
                <c:pt idx="4">
                  <c:v>-0.40443710652999998</c:v>
                </c:pt>
                <c:pt idx="5">
                  <c:v>-7.7163394009000005E-2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-0.32596695095</c:v>
                </c:pt>
                <c:pt idx="14">
                  <c:v>-0.72606454731000003</c:v>
                </c:pt>
                <c:pt idx="15">
                  <c:v>0</c:v>
                </c:pt>
                <c:pt idx="16">
                  <c:v>-0.25737630577999998</c:v>
                </c:pt>
                <c:pt idx="17">
                  <c:v>-1.4651540825</c:v>
                </c:pt>
                <c:pt idx="18">
                  <c:v>-0.91661075967000005</c:v>
                </c:pt>
                <c:pt idx="19">
                  <c:v>-0.71704776641000001</c:v>
                </c:pt>
                <c:pt idx="20">
                  <c:v>-0.45641204427999998</c:v>
                </c:pt>
                <c:pt idx="21">
                  <c:v>-0.32524557546999999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0.13214521577999999</c:v>
                </c:pt>
                <c:pt idx="7">
                  <c:v>1.1914710476000001</c:v>
                </c:pt>
                <c:pt idx="8">
                  <c:v>1.1473977067000001</c:v>
                </c:pt>
                <c:pt idx="9">
                  <c:v>1.4174236672</c:v>
                </c:pt>
                <c:pt idx="10">
                  <c:v>0.66548360686999997</c:v>
                </c:pt>
                <c:pt idx="11">
                  <c:v>1.3914423138000001</c:v>
                </c:pt>
                <c:pt idx="12">
                  <c:v>0.58398740645000002</c:v>
                </c:pt>
                <c:pt idx="13">
                  <c:v>0</c:v>
                </c:pt>
                <c:pt idx="14">
                  <c:v>0</c:v>
                </c:pt>
                <c:pt idx="15">
                  <c:v>0.68856460809999998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0.16881091423</c:v>
                </c:pt>
                <c:pt idx="23">
                  <c:v>0.69285908513000005</c:v>
                </c:pt>
                <c:pt idx="24">
                  <c:v>0.82036358913999996</c:v>
                </c:pt>
                <c:pt idx="25">
                  <c:v>1.1862934942000001</c:v>
                </c:pt>
                <c:pt idx="26">
                  <c:v>0.20849209917</c:v>
                </c:pt>
                <c:pt idx="27">
                  <c:v>0.33583956047000002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840418592"/>
        <c:axId val="840419152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23.5</c:v>
                </c:pt>
                <c:pt idx="1">
                  <c:v>23.5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-2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0418592"/>
        <c:axId val="840419152"/>
      </c:scatterChart>
      <c:catAx>
        <c:axId val="84041859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840419152"/>
        <c:crosses val="autoZero"/>
        <c:auto val="1"/>
        <c:lblAlgn val="ctr"/>
        <c:lblOffset val="100"/>
        <c:noMultiLvlLbl val="0"/>
      </c:catAx>
      <c:valAx>
        <c:axId val="840419152"/>
        <c:scaling>
          <c:orientation val="minMax"/>
          <c:max val="2"/>
          <c:min val="-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840418592"/>
        <c:crosses val="autoZero"/>
        <c:crossBetween val="between"/>
        <c:majorUnit val="1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9259166600830419E-2"/>
          <c:y val="0.13809974691920773"/>
          <c:w val="0.72860157216969956"/>
          <c:h val="0.6644701195021076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0.93</c:v>
                </c:pt>
                <c:pt idx="1">
                  <c:v>0.94</c:v>
                </c:pt>
                <c:pt idx="2">
                  <c:v>0.98</c:v>
                </c:pt>
                <c:pt idx="3">
                  <c:v>0.97</c:v>
                </c:pt>
                <c:pt idx="4">
                  <c:v>1.0149999999999999</c:v>
                </c:pt>
                <c:pt idx="5">
                  <c:v>0.96</c:v>
                </c:pt>
                <c:pt idx="6">
                  <c:v>0.99</c:v>
                </c:pt>
                <c:pt idx="7">
                  <c:v>1.05</c:v>
                </c:pt>
                <c:pt idx="8">
                  <c:v>0.99</c:v>
                </c:pt>
                <c:pt idx="9">
                  <c:v>0.75</c:v>
                </c:pt>
                <c:pt idx="10">
                  <c:v>0.71499999999999997</c:v>
                </c:pt>
                <c:pt idx="11">
                  <c:v>0.69</c:v>
                </c:pt>
                <c:pt idx="12">
                  <c:v>0.622</c:v>
                </c:pt>
                <c:pt idx="13">
                  <c:v>0.61</c:v>
                </c:pt>
                <c:pt idx="14">
                  <c:v>0.71</c:v>
                </c:pt>
                <c:pt idx="15">
                  <c:v>0.76500000000000001</c:v>
                </c:pt>
                <c:pt idx="16">
                  <c:v>0.52</c:v>
                </c:pt>
                <c:pt idx="17">
                  <c:v>0.45</c:v>
                </c:pt>
                <c:pt idx="18">
                  <c:v>0.29499999999999998</c:v>
                </c:pt>
                <c:pt idx="19">
                  <c:v>0.41</c:v>
                </c:pt>
                <c:pt idx="20">
                  <c:v>0.375</c:v>
                </c:pt>
                <c:pt idx="21">
                  <c:v>0.34</c:v>
                </c:pt>
                <c:pt idx="22">
                  <c:v>0.32</c:v>
                </c:pt>
                <c:pt idx="23">
                  <c:v>0.38</c:v>
                </c:pt>
                <c:pt idx="24">
                  <c:v>0.28499999999999998</c:v>
                </c:pt>
                <c:pt idx="25">
                  <c:v>0.31</c:v>
                </c:pt>
                <c:pt idx="26">
                  <c:v>0.315</c:v>
                </c:pt>
                <c:pt idx="27">
                  <c:v>0.29499999999999998</c:v>
                </c:pt>
                <c:pt idx="28">
                  <c:v>0.31</c:v>
                </c:pt>
                <c:pt idx="29">
                  <c:v>0.55000000000000004</c:v>
                </c:pt>
                <c:pt idx="30">
                  <c:v>0.63</c:v>
                </c:pt>
                <c:pt idx="31">
                  <c:v>0.31</c:v>
                </c:pt>
                <c:pt idx="32">
                  <c:v>0.22</c:v>
                </c:pt>
                <c:pt idx="33">
                  <c:v>0.26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0.34200000000000003</c:v>
                </c:pt>
                <c:pt idx="1">
                  <c:v>0.40400000000000003</c:v>
                </c:pt>
                <c:pt idx="2">
                  <c:v>0.48262877811999999</c:v>
                </c:pt>
                <c:pt idx="3">
                  <c:v>0.5</c:v>
                </c:pt>
                <c:pt idx="4">
                  <c:v>0.75020836544000002</c:v>
                </c:pt>
                <c:pt idx="5">
                  <c:v>0.61901628178000001</c:v>
                </c:pt>
                <c:pt idx="6">
                  <c:v>0.71783611896999999</c:v>
                </c:pt>
                <c:pt idx="7">
                  <c:v>0.67666775777999999</c:v>
                </c:pt>
                <c:pt idx="8">
                  <c:v>0.64551108020000003</c:v>
                </c:pt>
                <c:pt idx="9">
                  <c:v>0.59936596939999998</c:v>
                </c:pt>
                <c:pt idx="10">
                  <c:v>0.56323230970000004</c:v>
                </c:pt>
                <c:pt idx="11">
                  <c:v>0.57710998661000001</c:v>
                </c:pt>
                <c:pt idx="12">
                  <c:v>0.55275446702999997</c:v>
                </c:pt>
                <c:pt idx="13">
                  <c:v>0.51132692235999999</c:v>
                </c:pt>
                <c:pt idx="14">
                  <c:v>0.40491365314</c:v>
                </c:pt>
                <c:pt idx="15">
                  <c:v>0.36951451661000001</c:v>
                </c:pt>
                <c:pt idx="16">
                  <c:v>0.36012937144000001</c:v>
                </c:pt>
                <c:pt idx="17">
                  <c:v>0.28975807773000001</c:v>
                </c:pt>
                <c:pt idx="18">
                  <c:v>0.25340049695</c:v>
                </c:pt>
                <c:pt idx="19">
                  <c:v>0.22705649198</c:v>
                </c:pt>
                <c:pt idx="20">
                  <c:v>0.2</c:v>
                </c:pt>
                <c:pt idx="21">
                  <c:v>0.20499999999999999</c:v>
                </c:pt>
                <c:pt idx="22">
                  <c:v>0.16500000000000001</c:v>
                </c:pt>
                <c:pt idx="23">
                  <c:v>0.14000000000000001</c:v>
                </c:pt>
                <c:pt idx="24">
                  <c:v>0.14000000000000001</c:v>
                </c:pt>
                <c:pt idx="25">
                  <c:v>0.14000000000000001</c:v>
                </c:pt>
                <c:pt idx="26">
                  <c:v>0.17</c:v>
                </c:pt>
                <c:pt idx="27">
                  <c:v>0.17</c:v>
                </c:pt>
                <c:pt idx="28">
                  <c:v>0.35</c:v>
                </c:pt>
                <c:pt idx="29">
                  <c:v>0.42</c:v>
                </c:pt>
                <c:pt idx="30">
                  <c:v>0.37</c:v>
                </c:pt>
                <c:pt idx="31">
                  <c:v>0.3</c:v>
                </c:pt>
                <c:pt idx="32">
                  <c:v>0.2</c:v>
                </c:pt>
                <c:pt idx="33">
                  <c:v>0.24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0.109</c:v>
                </c:pt>
                <c:pt idx="1">
                  <c:v>0.309</c:v>
                </c:pt>
                <c:pt idx="2">
                  <c:v>0.28899999999999998</c:v>
                </c:pt>
                <c:pt idx="3">
                  <c:v>0.24399999999999999</c:v>
                </c:pt>
                <c:pt idx="4">
                  <c:v>0.31900000000000001</c:v>
                </c:pt>
                <c:pt idx="5">
                  <c:v>0.21</c:v>
                </c:pt>
                <c:pt idx="6">
                  <c:v>0.11</c:v>
                </c:pt>
                <c:pt idx="7">
                  <c:v>0.18</c:v>
                </c:pt>
                <c:pt idx="8">
                  <c:v>0.158</c:v>
                </c:pt>
                <c:pt idx="9">
                  <c:v>0.13800000000000001</c:v>
                </c:pt>
                <c:pt idx="10">
                  <c:v>0.13</c:v>
                </c:pt>
                <c:pt idx="11">
                  <c:v>0.13</c:v>
                </c:pt>
                <c:pt idx="12">
                  <c:v>0.13</c:v>
                </c:pt>
                <c:pt idx="13">
                  <c:v>0.16</c:v>
                </c:pt>
                <c:pt idx="14">
                  <c:v>0.223</c:v>
                </c:pt>
                <c:pt idx="15">
                  <c:v>0.26</c:v>
                </c:pt>
                <c:pt idx="16">
                  <c:v>0.16</c:v>
                </c:pt>
                <c:pt idx="17">
                  <c:v>0.13</c:v>
                </c:pt>
                <c:pt idx="18">
                  <c:v>0.1</c:v>
                </c:pt>
                <c:pt idx="19">
                  <c:v>0.1</c:v>
                </c:pt>
                <c:pt idx="20">
                  <c:v>0.05</c:v>
                </c:pt>
                <c:pt idx="21">
                  <c:v>0.18</c:v>
                </c:pt>
                <c:pt idx="22">
                  <c:v>0.22</c:v>
                </c:pt>
                <c:pt idx="23">
                  <c:v>0.17</c:v>
                </c:pt>
                <c:pt idx="24">
                  <c:v>0.23</c:v>
                </c:pt>
                <c:pt idx="25">
                  <c:v>0.28000000000000003</c:v>
                </c:pt>
                <c:pt idx="26">
                  <c:v>0.25</c:v>
                </c:pt>
                <c:pt idx="27">
                  <c:v>0.27</c:v>
                </c:pt>
                <c:pt idx="28">
                  <c:v>0.23</c:v>
                </c:pt>
                <c:pt idx="29">
                  <c:v>0.18</c:v>
                </c:pt>
                <c:pt idx="30">
                  <c:v>0.17</c:v>
                </c:pt>
                <c:pt idx="31">
                  <c:v>0.14000000000000001</c:v>
                </c:pt>
                <c:pt idx="32">
                  <c:v>0.14000000000000001</c:v>
                </c:pt>
                <c:pt idx="33">
                  <c:v>0.125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0.48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0.26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0.25</c:v>
                </c:pt>
                <c:pt idx="30">
                  <c:v>0.25</c:v>
                </c:pt>
                <c:pt idx="31">
                  <c:v>0.25</c:v>
                </c:pt>
                <c:pt idx="32">
                  <c:v>0.25</c:v>
                </c:pt>
                <c:pt idx="33">
                  <c:v>0.25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0.02</c:v>
                </c:pt>
                <c:pt idx="30">
                  <c:v>7.8E-2</c:v>
                </c:pt>
                <c:pt idx="31">
                  <c:v>0.28000000000000003</c:v>
                </c:pt>
                <c:pt idx="32">
                  <c:v>0.4</c:v>
                </c:pt>
                <c:pt idx="33">
                  <c:v>0.6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0.25</c:v>
                </c:pt>
                <c:pt idx="30">
                  <c:v>0.25</c:v>
                </c:pt>
                <c:pt idx="31">
                  <c:v>0.25</c:v>
                </c:pt>
                <c:pt idx="32">
                  <c:v>0.25</c:v>
                </c:pt>
                <c:pt idx="33">
                  <c:v>0.25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6"/>
          <c:order val="6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2.5000000000000001E-2</c:v>
                </c:pt>
                <c:pt idx="1">
                  <c:v>0.05</c:v>
                </c:pt>
                <c:pt idx="2">
                  <c:v>0.05</c:v>
                </c:pt>
                <c:pt idx="3">
                  <c:v>0</c:v>
                </c:pt>
                <c:pt idx="4">
                  <c:v>0.75</c:v>
                </c:pt>
                <c:pt idx="5">
                  <c:v>0.4</c:v>
                </c:pt>
                <c:pt idx="6">
                  <c:v>0.05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0.192</c:v>
                </c:pt>
                <c:pt idx="15">
                  <c:v>0.42499999999999999</c:v>
                </c:pt>
                <c:pt idx="16">
                  <c:v>0.36499999999999999</c:v>
                </c:pt>
                <c:pt idx="17">
                  <c:v>0.29499999999999998</c:v>
                </c:pt>
                <c:pt idx="18">
                  <c:v>0.22</c:v>
                </c:pt>
                <c:pt idx="19">
                  <c:v>0.13</c:v>
                </c:pt>
                <c:pt idx="20">
                  <c:v>0.17499999999999999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0.1</c:v>
                </c:pt>
                <c:pt idx="25">
                  <c:v>0.17</c:v>
                </c:pt>
                <c:pt idx="26">
                  <c:v>0.249</c:v>
                </c:pt>
                <c:pt idx="27">
                  <c:v>0</c:v>
                </c:pt>
                <c:pt idx="28">
                  <c:v>0</c:v>
                </c:pt>
                <c:pt idx="29">
                  <c:v>0.11700000000000001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8"/>
          <c:order val="7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5.0000000000000001E-3</c:v>
                </c:pt>
                <c:pt idx="5">
                  <c:v>0.05</c:v>
                </c:pt>
                <c:pt idx="6">
                  <c:v>7.0000000000000007E-2</c:v>
                </c:pt>
                <c:pt idx="7">
                  <c:v>2.8200838709999999E-2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0.27700000000000002</c:v>
                </c:pt>
                <c:pt idx="20">
                  <c:v>1.6E-2</c:v>
                </c:pt>
                <c:pt idx="21">
                  <c:v>0.27100000000000002</c:v>
                </c:pt>
                <c:pt idx="22">
                  <c:v>0</c:v>
                </c:pt>
                <c:pt idx="23">
                  <c:v>0.03</c:v>
                </c:pt>
                <c:pt idx="24">
                  <c:v>4.9000000000000002E-2</c:v>
                </c:pt>
                <c:pt idx="25">
                  <c:v>4.9000000000000002E-2</c:v>
                </c:pt>
                <c:pt idx="26">
                  <c:v>4.9000000000000002E-2</c:v>
                </c:pt>
                <c:pt idx="27">
                  <c:v>0.13600000000000001</c:v>
                </c:pt>
                <c:pt idx="28">
                  <c:v>0.115</c:v>
                </c:pt>
                <c:pt idx="29">
                  <c:v>6.4000000000000001E-2</c:v>
                </c:pt>
                <c:pt idx="30">
                  <c:v>0</c:v>
                </c:pt>
                <c:pt idx="31">
                  <c:v>1.2E-2</c:v>
                </c:pt>
                <c:pt idx="32">
                  <c:v>1.4E-2</c:v>
                </c:pt>
                <c:pt idx="33">
                  <c:v>0.124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7"/>
          <c:order val="8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0.34499999999999997</c:v>
                </c:pt>
                <c:pt idx="1">
                  <c:v>0.32750000000000001</c:v>
                </c:pt>
                <c:pt idx="2">
                  <c:v>0.34400000000000003</c:v>
                </c:pt>
                <c:pt idx="3">
                  <c:v>0.374</c:v>
                </c:pt>
                <c:pt idx="4">
                  <c:v>0.33399999999999996</c:v>
                </c:pt>
                <c:pt idx="5">
                  <c:v>0.34400000000000003</c:v>
                </c:pt>
                <c:pt idx="6">
                  <c:v>0.33500000000000002</c:v>
                </c:pt>
                <c:pt idx="7">
                  <c:v>0.32893548386999999</c:v>
                </c:pt>
                <c:pt idx="8">
                  <c:v>0.437</c:v>
                </c:pt>
                <c:pt idx="9">
                  <c:v>0.32500000000000001</c:v>
                </c:pt>
                <c:pt idx="10">
                  <c:v>0.375</c:v>
                </c:pt>
                <c:pt idx="11">
                  <c:v>0.33500000000000002</c:v>
                </c:pt>
                <c:pt idx="12">
                  <c:v>0.43887096774000001</c:v>
                </c:pt>
                <c:pt idx="13">
                  <c:v>0.33714285713999997</c:v>
                </c:pt>
                <c:pt idx="14">
                  <c:v>0.315</c:v>
                </c:pt>
                <c:pt idx="15">
                  <c:v>0.32633333332999998</c:v>
                </c:pt>
                <c:pt idx="16">
                  <c:v>0.31500000000000006</c:v>
                </c:pt>
                <c:pt idx="17">
                  <c:v>0.30833333333000007</c:v>
                </c:pt>
                <c:pt idx="18">
                  <c:v>0.32241935484000006</c:v>
                </c:pt>
                <c:pt idx="19">
                  <c:v>0.30699999999999994</c:v>
                </c:pt>
                <c:pt idx="20">
                  <c:v>0.442</c:v>
                </c:pt>
                <c:pt idx="21">
                  <c:v>0.34532258064999999</c:v>
                </c:pt>
                <c:pt idx="22">
                  <c:v>0.35499999999999998</c:v>
                </c:pt>
                <c:pt idx="23">
                  <c:v>0.61798387096999996</c:v>
                </c:pt>
                <c:pt idx="24">
                  <c:v>0.29677419354999995</c:v>
                </c:pt>
                <c:pt idx="25">
                  <c:v>0.33112499999999995</c:v>
                </c:pt>
                <c:pt idx="26">
                  <c:v>0.28550000000000003</c:v>
                </c:pt>
                <c:pt idx="27">
                  <c:v>0.26550000000000001</c:v>
                </c:pt>
                <c:pt idx="28">
                  <c:v>0.2555</c:v>
                </c:pt>
                <c:pt idx="29">
                  <c:v>0.2555</c:v>
                </c:pt>
                <c:pt idx="30">
                  <c:v>0.26548387096999998</c:v>
                </c:pt>
                <c:pt idx="31">
                  <c:v>0.26094354839</c:v>
                </c:pt>
                <c:pt idx="32">
                  <c:v>0.28399999999999997</c:v>
                </c:pt>
                <c:pt idx="33">
                  <c:v>0.23449999999999999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895670176"/>
        <c:axId val="895670736"/>
      </c:barChart>
      <c:dateAx>
        <c:axId val="895670176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895670736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89567073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crossAx val="895670176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1.0879857179999988</c:v>
                </c:pt>
                <c:pt idx="1">
                  <c:v>1.1610928750000014</c:v>
                </c:pt>
                <c:pt idx="2">
                  <c:v>1.0982885299999978</c:v>
                </c:pt>
                <c:pt idx="3">
                  <c:v>1.1285853060000051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0.44420180000000187</c:v>
                </c:pt>
                <c:pt idx="1">
                  <c:v>0.41553992800000117</c:v>
                </c:pt>
                <c:pt idx="2">
                  <c:v>0.41365609199999653</c:v>
                </c:pt>
                <c:pt idx="3">
                  <c:v>0.31243133699999959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95676336"/>
        <c:axId val="895676896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1.5321875190000043</c:v>
                </c:pt>
                <c:pt idx="1">
                  <c:v>1.5766328019999918</c:v>
                </c:pt>
                <c:pt idx="2">
                  <c:v>1.5119446240000087</c:v>
                </c:pt>
                <c:pt idx="3">
                  <c:v>1.4410166400000008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5676336"/>
        <c:axId val="895676896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5678016"/>
        <c:axId val="895677456"/>
      </c:scatterChart>
      <c:catAx>
        <c:axId val="89567633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895676896"/>
        <c:crosses val="autoZero"/>
        <c:auto val="1"/>
        <c:lblAlgn val="ctr"/>
        <c:lblOffset val="100"/>
        <c:tickLblSkip val="1"/>
        <c:noMultiLvlLbl val="0"/>
      </c:catAx>
      <c:valAx>
        <c:axId val="895676896"/>
        <c:scaling>
          <c:orientation val="minMax"/>
          <c:max val="3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895676336"/>
        <c:crosses val="autoZero"/>
        <c:crossBetween val="between"/>
        <c:majorUnit val="0.5"/>
        <c:minorUnit val="0.5"/>
      </c:valAx>
      <c:valAx>
        <c:axId val="895677456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895678016"/>
        <c:crosses val="max"/>
        <c:crossBetween val="midCat"/>
      </c:valAx>
      <c:valAx>
        <c:axId val="8956780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956774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93.362959560999997</c:v>
                </c:pt>
                <c:pt idx="1">
                  <c:v>98.412139135999993</c:v>
                </c:pt>
                <c:pt idx="2">
                  <c:v>97.230411531000001</c:v>
                </c:pt>
                <c:pt idx="3">
                  <c:v>96.363740542000002</c:v>
                </c:pt>
                <c:pt idx="4">
                  <c:v>96.212355376999994</c:v>
                </c:pt>
                <c:pt idx="5">
                  <c:v>97.086884205000004</c:v>
                </c:pt>
                <c:pt idx="6">
                  <c:v>96.164739385000004</c:v>
                </c:pt>
                <c:pt idx="7">
                  <c:v>99.159250213000007</c:v>
                </c:pt>
                <c:pt idx="8">
                  <c:v>97.309371980999998</c:v>
                </c:pt>
                <c:pt idx="9">
                  <c:v>95.768379053000004</c:v>
                </c:pt>
                <c:pt idx="10">
                  <c:v>97.494286774000003</c:v>
                </c:pt>
                <c:pt idx="11">
                  <c:v>99.258922834000003</c:v>
                </c:pt>
                <c:pt idx="12">
                  <c:v>95.539403695999994</c:v>
                </c:pt>
                <c:pt idx="13">
                  <c:v>97.21194955</c:v>
                </c:pt>
                <c:pt idx="14">
                  <c:v>98.566492753999995</c:v>
                </c:pt>
                <c:pt idx="15">
                  <c:v>96.384510332000005</c:v>
                </c:pt>
                <c:pt idx="16">
                  <c:v>98.940847461999994</c:v>
                </c:pt>
                <c:pt idx="17">
                  <c:v>100.40259725</c:v>
                </c:pt>
                <c:pt idx="18">
                  <c:v>98.589183187000003</c:v>
                </c:pt>
                <c:pt idx="19">
                  <c:v>99.048041053000006</c:v>
                </c:pt>
                <c:pt idx="20">
                  <c:v>99.608010774999997</c:v>
                </c:pt>
                <c:pt idx="21">
                  <c:v>98.342206992000001</c:v>
                </c:pt>
                <c:pt idx="22">
                  <c:v>100.89185467</c:v>
                </c:pt>
                <c:pt idx="23">
                  <c:v>99.083458949999994</c:v>
                </c:pt>
                <c:pt idx="24">
                  <c:v>98.028868218</c:v>
                </c:pt>
                <c:pt idx="25">
                  <c:v>99.916747813000001</c:v>
                </c:pt>
                <c:pt idx="26">
                  <c:v>99.711282351999998</c:v>
                </c:pt>
                <c:pt idx="27">
                  <c:v>98.653638696000002</c:v>
                </c:pt>
                <c:pt idx="28">
                  <c:v>99.124422709000001</c:v>
                </c:pt>
                <c:pt idx="29">
                  <c:v>100.69771417</c:v>
                </c:pt>
                <c:pt idx="30">
                  <c:v>100.53306057</c:v>
                </c:pt>
                <c:pt idx="31">
                  <c:v>100.95380244</c:v>
                </c:pt>
                <c:pt idx="32">
                  <c:v>100.49297708</c:v>
                </c:pt>
                <c:pt idx="33">
                  <c:v>99.884372033999995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99.884372033999995</c:v>
                </c:pt>
                <c:pt idx="34">
                  <c:v>100.79511114</c:v>
                </c:pt>
                <c:pt idx="35">
                  <c:v>101.98838685</c:v>
                </c:pt>
                <c:pt idx="36">
                  <c:v>98.867787633000006</c:v>
                </c:pt>
                <c:pt idx="37">
                  <c:v>101.8837599</c:v>
                </c:pt>
                <c:pt idx="38">
                  <c:v>100.97243103</c:v>
                </c:pt>
                <c:pt idx="39">
                  <c:v>100.49178833000001</c:v>
                </c:pt>
                <c:pt idx="40">
                  <c:v>100.49741919</c:v>
                </c:pt>
                <c:pt idx="41">
                  <c:v>101.94303366</c:v>
                </c:pt>
                <c:pt idx="42">
                  <c:v>102.17385482</c:v>
                </c:pt>
                <c:pt idx="43">
                  <c:v>101.84591136</c:v>
                </c:pt>
                <c:pt idx="44">
                  <c:v>102.44556398</c:v>
                </c:pt>
                <c:pt idx="45">
                  <c:v>101.39735039</c:v>
                </c:pt>
                <c:pt idx="46">
                  <c:v>102.08932894</c:v>
                </c:pt>
                <c:pt idx="47">
                  <c:v>103.53352211000001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96.985286716000005</c:v>
                </c:pt>
                <c:pt idx="2">
                  <c:v>96.985286716000005</c:v>
                </c:pt>
                <c:pt idx="3">
                  <c:v>96.985286716000005</c:v>
                </c:pt>
                <c:pt idx="4">
                  <c:v>96.985286716000005</c:v>
                </c:pt>
                <c:pt idx="5">
                  <c:v>96.985286716000005</c:v>
                </c:pt>
                <c:pt idx="6">
                  <c:v>96.985286716000005</c:v>
                </c:pt>
                <c:pt idx="7">
                  <c:v>96.985286716000005</c:v>
                </c:pt>
                <c:pt idx="8">
                  <c:v>96.985286716000005</c:v>
                </c:pt>
                <c:pt idx="9">
                  <c:v>96.985286716000005</c:v>
                </c:pt>
                <c:pt idx="10">
                  <c:v>96.985286716000005</c:v>
                </c:pt>
                <c:pt idx="13">
                  <c:v>98.550713055916674</c:v>
                </c:pt>
                <c:pt idx="14">
                  <c:v>98.550713055916674</c:v>
                </c:pt>
                <c:pt idx="15">
                  <c:v>98.550713055916674</c:v>
                </c:pt>
                <c:pt idx="16">
                  <c:v>98.550713055916674</c:v>
                </c:pt>
                <c:pt idx="17">
                  <c:v>98.550713055916674</c:v>
                </c:pt>
                <c:pt idx="18">
                  <c:v>98.550713055916674</c:v>
                </c:pt>
                <c:pt idx="19">
                  <c:v>98.550713055916674</c:v>
                </c:pt>
                <c:pt idx="20">
                  <c:v>98.550713055916674</c:v>
                </c:pt>
                <c:pt idx="21">
                  <c:v>98.550713055916674</c:v>
                </c:pt>
                <c:pt idx="22">
                  <c:v>98.550713055916674</c:v>
                </c:pt>
                <c:pt idx="25">
                  <c:v>100.06503200600001</c:v>
                </c:pt>
                <c:pt idx="26">
                  <c:v>100.06503200600001</c:v>
                </c:pt>
                <c:pt idx="27">
                  <c:v>100.06503200600001</c:v>
                </c:pt>
                <c:pt idx="28">
                  <c:v>100.06503200600001</c:v>
                </c:pt>
                <c:pt idx="29">
                  <c:v>100.06503200600001</c:v>
                </c:pt>
                <c:pt idx="30">
                  <c:v>100.06503200600001</c:v>
                </c:pt>
                <c:pt idx="31">
                  <c:v>100.06503200600001</c:v>
                </c:pt>
                <c:pt idx="32">
                  <c:v>100.06503200600001</c:v>
                </c:pt>
                <c:pt idx="33">
                  <c:v>100.06503200600001</c:v>
                </c:pt>
                <c:pt idx="34">
                  <c:v>100.06503200600001</c:v>
                </c:pt>
                <c:pt idx="37">
                  <c:v>101.51181261191668</c:v>
                </c:pt>
                <c:pt idx="38">
                  <c:v>101.51181261191668</c:v>
                </c:pt>
                <c:pt idx="39">
                  <c:v>101.51181261191668</c:v>
                </c:pt>
                <c:pt idx="40">
                  <c:v>101.51181261191668</c:v>
                </c:pt>
                <c:pt idx="41">
                  <c:v>101.51181261191668</c:v>
                </c:pt>
                <c:pt idx="42">
                  <c:v>101.51181261191668</c:v>
                </c:pt>
                <c:pt idx="43">
                  <c:v>101.51181261191668</c:v>
                </c:pt>
                <c:pt idx="44">
                  <c:v>101.51181261191668</c:v>
                </c:pt>
                <c:pt idx="45">
                  <c:v>101.51181261191668</c:v>
                </c:pt>
                <c:pt idx="46">
                  <c:v>101.51181261191668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99293424"/>
        <c:axId val="899292864"/>
      </c:lineChart>
      <c:catAx>
        <c:axId val="899293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89929286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899292864"/>
        <c:scaling>
          <c:orientation val="minMax"/>
          <c:max val="110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899293424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4517411260251772"/>
          <c:y val="0.53080114985626792"/>
          <c:w val="0.53106361348057596"/>
          <c:h val="0.173401449818772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1083770778652665E-2"/>
          <c:y val="0.1382274090738658"/>
          <c:w val="0.71179311733481121"/>
          <c:h val="0.71166166729158853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0.15373175899999936</c:v>
                </c:pt>
                <c:pt idx="1">
                  <c:v>0.27048184300000244</c:v>
                </c:pt>
                <c:pt idx="2">
                  <c:v>0.50795293899999905</c:v>
                </c:pt>
                <c:pt idx="3">
                  <c:v>0.22788157399999776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0.29047004100000251</c:v>
                </c:pt>
                <c:pt idx="1">
                  <c:v>0.14505808499999873</c:v>
                </c:pt>
                <c:pt idx="2">
                  <c:v>-9.4296847000002515E-2</c:v>
                </c:pt>
                <c:pt idx="3">
                  <c:v>8.4549763000001832E-2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0.48394673600000004</c:v>
                </c:pt>
                <c:pt idx="1">
                  <c:v>0.5</c:v>
                </c:pt>
                <c:pt idx="2">
                  <c:v>0.50999999999999979</c:v>
                </c:pt>
                <c:pt idx="3">
                  <c:v>0.47000000000000064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0.32192076499999978</c:v>
                </c:pt>
                <c:pt idx="1">
                  <c:v>9.0369645900000073E-2</c:v>
                </c:pt>
                <c:pt idx="2">
                  <c:v>0.24844383559999983</c:v>
                </c:pt>
                <c:pt idx="3">
                  <c:v>0.21926575360000022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-1.4393769100001563E-2</c:v>
                </c:pt>
                <c:pt idx="1">
                  <c:v>0.12731462350000022</c:v>
                </c:pt>
                <c:pt idx="2">
                  <c:v>3.9638700000033111E-4</c:v>
                </c:pt>
                <c:pt idx="3">
                  <c:v>6.0172206600000777E-2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0.29651198610000407</c:v>
                </c:pt>
                <c:pt idx="1">
                  <c:v>0.44340860559999484</c:v>
                </c:pt>
                <c:pt idx="2">
                  <c:v>0.33944830740000143</c:v>
                </c:pt>
                <c:pt idx="3">
                  <c:v>0.37914734580000697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95680256"/>
        <c:axId val="895680816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dLbl>
              <c:idx val="2"/>
              <c:layout>
                <c:manualLayout>
                  <c:x val="-3.4363995861407773E-2"/>
                  <c:y val="-6.81449193850768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1.5321875190000043</c:v>
                </c:pt>
                <c:pt idx="1">
                  <c:v>1.5766328019999918</c:v>
                </c:pt>
                <c:pt idx="2">
                  <c:v>1.5119446240000087</c:v>
                </c:pt>
                <c:pt idx="3">
                  <c:v>1.4410166400000008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5680256"/>
        <c:axId val="895680816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5681936"/>
        <c:axId val="895681376"/>
      </c:scatterChart>
      <c:catAx>
        <c:axId val="89568025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895680816"/>
        <c:crosses val="autoZero"/>
        <c:auto val="1"/>
        <c:lblAlgn val="ctr"/>
        <c:lblOffset val="100"/>
        <c:noMultiLvlLbl val="0"/>
      </c:catAx>
      <c:valAx>
        <c:axId val="895680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895680256"/>
        <c:crosses val="autoZero"/>
        <c:crossBetween val="between"/>
      </c:valAx>
      <c:valAx>
        <c:axId val="895681376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895681936"/>
        <c:crosses val="max"/>
        <c:crossBetween val="midCat"/>
      </c:valAx>
      <c:valAx>
        <c:axId val="8956819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95681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1.0161728129999972</c:v>
                </c:pt>
                <c:pt idx="1">
                  <c:v>-0.10795630999999872</c:v>
                </c:pt>
                <c:pt idx="2">
                  <c:v>-0.18003154999999538</c:v>
                </c:pt>
                <c:pt idx="3">
                  <c:v>-0.32276420899999891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-0.36250455990000319</c:v>
                </c:pt>
                <c:pt idx="1">
                  <c:v>0.96016468610000061</c:v>
                </c:pt>
                <c:pt idx="2">
                  <c:v>2.3318444183000011</c:v>
                </c:pt>
                <c:pt idx="3">
                  <c:v>1.6546428728999985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0.13045950033999709</c:v>
                </c:pt>
                <c:pt idx="1">
                  <c:v>0.11173568370000098</c:v>
                </c:pt>
                <c:pt idx="2">
                  <c:v>0.24519807051999898</c:v>
                </c:pt>
                <c:pt idx="3">
                  <c:v>0.24643103288000212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-8.726957444999961E-2</c:v>
                </c:pt>
                <c:pt idx="1">
                  <c:v>5.9085541569999123E-2</c:v>
                </c:pt>
                <c:pt idx="2">
                  <c:v>0.1215942018700007</c:v>
                </c:pt>
                <c:pt idx="3">
                  <c:v>0.31431988690999901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-0.26470734999000101</c:v>
                </c:pt>
                <c:pt idx="1">
                  <c:v>-0.34164231736998829</c:v>
                </c:pt>
                <c:pt idx="2">
                  <c:v>-0.14258194069001462</c:v>
                </c:pt>
                <c:pt idx="3">
                  <c:v>0.16007126631000546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1033568"/>
        <c:axId val="901034128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7569626713327497E-2"/>
                  <c:y val="-0.1356052368453944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831036745406828E-2"/>
                  <c:y val="-9.59226971628546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310367454068238E-2"/>
                  <c:y val="-7.608142732158483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0.43215082899999402</c:v>
                </c:pt>
                <c:pt idx="1">
                  <c:v>0.68138728400001014</c:v>
                </c:pt>
                <c:pt idx="2">
                  <c:v>2.3760231999999917</c:v>
                </c:pt>
                <c:pt idx="3">
                  <c:v>2.0527008500000079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1033568"/>
        <c:axId val="901034128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1035248"/>
        <c:axId val="901034688"/>
      </c:scatterChart>
      <c:catAx>
        <c:axId val="901033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901034128"/>
        <c:crosses val="autoZero"/>
        <c:auto val="1"/>
        <c:lblAlgn val="ctr"/>
        <c:lblOffset val="100"/>
        <c:noMultiLvlLbl val="0"/>
      </c:catAx>
      <c:valAx>
        <c:axId val="901034128"/>
        <c:scaling>
          <c:orientation val="minMax"/>
          <c:max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901033568"/>
        <c:crosses val="autoZero"/>
        <c:crossBetween val="between"/>
        <c:majorUnit val="1"/>
      </c:valAx>
      <c:valAx>
        <c:axId val="901034688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901035248"/>
        <c:crosses val="max"/>
        <c:crossBetween val="midCat"/>
      </c:valAx>
      <c:valAx>
        <c:axId val="9010352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0103468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97.393158639000006</c:v>
                </c:pt>
                <c:pt idx="1">
                  <c:v>96.516385602</c:v>
                </c:pt>
                <c:pt idx="2">
                  <c:v>96.687944920000007</c:v>
                </c:pt>
                <c:pt idx="3">
                  <c:v>96.380260496000005</c:v>
                </c:pt>
                <c:pt idx="4">
                  <c:v>95.902133569</c:v>
                </c:pt>
                <c:pt idx="5">
                  <c:v>96.402160366999993</c:v>
                </c:pt>
                <c:pt idx="6">
                  <c:v>97.450297829999997</c:v>
                </c:pt>
                <c:pt idx="7">
                  <c:v>96.438857436000006</c:v>
                </c:pt>
                <c:pt idx="8">
                  <c:v>96.565436179000002</c:v>
                </c:pt>
                <c:pt idx="9">
                  <c:v>97.768880655000004</c:v>
                </c:pt>
                <c:pt idx="10">
                  <c:v>98.973640427999996</c:v>
                </c:pt>
                <c:pt idx="11">
                  <c:v>97.870270724999997</c:v>
                </c:pt>
                <c:pt idx="12">
                  <c:v>96.906772791999998</c:v>
                </c:pt>
                <c:pt idx="13">
                  <c:v>97.188829147999996</c:v>
                </c:pt>
                <c:pt idx="14">
                  <c:v>96.472785068999997</c:v>
                </c:pt>
                <c:pt idx="15">
                  <c:v>96.261086343000002</c:v>
                </c:pt>
                <c:pt idx="16">
                  <c:v>97.180914165000004</c:v>
                </c:pt>
                <c:pt idx="17">
                  <c:v>97.900318260999995</c:v>
                </c:pt>
                <c:pt idx="18">
                  <c:v>98.627072780000006</c:v>
                </c:pt>
                <c:pt idx="19">
                  <c:v>97.873738513999996</c:v>
                </c:pt>
                <c:pt idx="20">
                  <c:v>97.971364488999996</c:v>
                </c:pt>
                <c:pt idx="21">
                  <c:v>98.562929374999996</c:v>
                </c:pt>
                <c:pt idx="22">
                  <c:v>99.144745931000003</c:v>
                </c:pt>
                <c:pt idx="23">
                  <c:v>98.425474234999996</c:v>
                </c:pt>
                <c:pt idx="24">
                  <c:v>98.591159129000005</c:v>
                </c:pt>
                <c:pt idx="25">
                  <c:v>98.802076757999998</c:v>
                </c:pt>
                <c:pt idx="26">
                  <c:v>98.830723879000004</c:v>
                </c:pt>
                <c:pt idx="27">
                  <c:v>98.934352669000006</c:v>
                </c:pt>
                <c:pt idx="28">
                  <c:v>98.885309339000003</c:v>
                </c:pt>
                <c:pt idx="29">
                  <c:v>99.677505768000003</c:v>
                </c:pt>
                <c:pt idx="30">
                  <c:v>100.33773743</c:v>
                </c:pt>
                <c:pt idx="31">
                  <c:v>100.81817642</c:v>
                </c:pt>
                <c:pt idx="32">
                  <c:v>101.35264469000001</c:v>
                </c:pt>
                <c:pt idx="33">
                  <c:v>101.84238567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101.84238567</c:v>
                </c:pt>
                <c:pt idx="34">
                  <c:v>101.54484723</c:v>
                </c:pt>
                <c:pt idx="35">
                  <c:v>101.36104913</c:v>
                </c:pt>
                <c:pt idx="36">
                  <c:v>101.27052140000001</c:v>
                </c:pt>
                <c:pt idx="37">
                  <c:v>101.26763169</c:v>
                </c:pt>
                <c:pt idx="38">
                  <c:v>101.5079009</c:v>
                </c:pt>
                <c:pt idx="39">
                  <c:v>102.00406682000001</c:v>
                </c:pt>
                <c:pt idx="40">
                  <c:v>102.12232682</c:v>
                </c:pt>
                <c:pt idx="41">
                  <c:v>102.35010755</c:v>
                </c:pt>
                <c:pt idx="42">
                  <c:v>102.41782644</c:v>
                </c:pt>
                <c:pt idx="43">
                  <c:v>102.15507413</c:v>
                </c:pt>
                <c:pt idx="44">
                  <c:v>102.51336755</c:v>
                </c:pt>
                <c:pt idx="45">
                  <c:v>102.82043709</c:v>
                </c:pt>
                <c:pt idx="46">
                  <c:v>102.78954141</c:v>
                </c:pt>
                <c:pt idx="47">
                  <c:v>102.42949559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97.029118903833321</c:v>
                </c:pt>
                <c:pt idx="2">
                  <c:v>97.029118903833321</c:v>
                </c:pt>
                <c:pt idx="3">
                  <c:v>97.029118903833321</c:v>
                </c:pt>
                <c:pt idx="4">
                  <c:v>97.029118903833321</c:v>
                </c:pt>
                <c:pt idx="5">
                  <c:v>97.029118903833321</c:v>
                </c:pt>
                <c:pt idx="6">
                  <c:v>97.029118903833321</c:v>
                </c:pt>
                <c:pt idx="7">
                  <c:v>97.029118903833321</c:v>
                </c:pt>
                <c:pt idx="8">
                  <c:v>97.029118903833321</c:v>
                </c:pt>
                <c:pt idx="9">
                  <c:v>97.029118903833321</c:v>
                </c:pt>
                <c:pt idx="10">
                  <c:v>97.029118903833321</c:v>
                </c:pt>
                <c:pt idx="13">
                  <c:v>97.7096692585</c:v>
                </c:pt>
                <c:pt idx="14">
                  <c:v>97.7096692585</c:v>
                </c:pt>
                <c:pt idx="15">
                  <c:v>97.7096692585</c:v>
                </c:pt>
                <c:pt idx="16">
                  <c:v>97.7096692585</c:v>
                </c:pt>
                <c:pt idx="17">
                  <c:v>97.7096692585</c:v>
                </c:pt>
                <c:pt idx="18">
                  <c:v>97.7096692585</c:v>
                </c:pt>
                <c:pt idx="19">
                  <c:v>97.7096692585</c:v>
                </c:pt>
                <c:pt idx="20">
                  <c:v>97.7096692585</c:v>
                </c:pt>
                <c:pt idx="21">
                  <c:v>97.7096692585</c:v>
                </c:pt>
                <c:pt idx="22">
                  <c:v>97.7096692585</c:v>
                </c:pt>
                <c:pt idx="25">
                  <c:v>100.08149734266668</c:v>
                </c:pt>
                <c:pt idx="26">
                  <c:v>100.08149734266668</c:v>
                </c:pt>
                <c:pt idx="27">
                  <c:v>100.08149734266668</c:v>
                </c:pt>
                <c:pt idx="28">
                  <c:v>100.08149734266668</c:v>
                </c:pt>
                <c:pt idx="29">
                  <c:v>100.08149734266668</c:v>
                </c:pt>
                <c:pt idx="30">
                  <c:v>100.08149734266668</c:v>
                </c:pt>
                <c:pt idx="31">
                  <c:v>100.08149734266668</c:v>
                </c:pt>
                <c:pt idx="32">
                  <c:v>100.08149734266668</c:v>
                </c:pt>
                <c:pt idx="33">
                  <c:v>100.08149734266668</c:v>
                </c:pt>
                <c:pt idx="34">
                  <c:v>100.08149734266668</c:v>
                </c:pt>
                <c:pt idx="37">
                  <c:v>102.13735811583335</c:v>
                </c:pt>
                <c:pt idx="38">
                  <c:v>102.13735811583335</c:v>
                </c:pt>
                <c:pt idx="39">
                  <c:v>102.13735811583335</c:v>
                </c:pt>
                <c:pt idx="40">
                  <c:v>102.13735811583335</c:v>
                </c:pt>
                <c:pt idx="41">
                  <c:v>102.13735811583335</c:v>
                </c:pt>
                <c:pt idx="42">
                  <c:v>102.13735811583335</c:v>
                </c:pt>
                <c:pt idx="43">
                  <c:v>102.13735811583335</c:v>
                </c:pt>
                <c:pt idx="44">
                  <c:v>102.13735811583335</c:v>
                </c:pt>
                <c:pt idx="45">
                  <c:v>102.13735811583335</c:v>
                </c:pt>
                <c:pt idx="46">
                  <c:v>102.13735811583335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1039168"/>
        <c:axId val="901039728"/>
      </c:lineChart>
      <c:catAx>
        <c:axId val="901039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103972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901039728"/>
        <c:scaling>
          <c:orientation val="minMax"/>
          <c:max val="120"/>
          <c:min val="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1039168"/>
        <c:crosses val="autoZero"/>
        <c:crossBetween val="midCat"/>
        <c:majorUnit val="10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3118037328667251"/>
          <c:y val="0.54660354955630541"/>
          <c:w val="0.54402850685331006"/>
          <c:h val="0.244296025496812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/>
              <a:t>World liquid fuels production   </a:t>
            </a:r>
          </a:p>
          <a:p>
            <a:pPr algn="l">
              <a:defRPr/>
            </a:pPr>
            <a:r>
              <a:rPr lang="en-US" sz="1000" b="0"/>
              <a:t>million barrels per day</a:t>
            </a: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0"/>
          <c:order val="0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39.169387929000003</c:v>
                </c:pt>
                <c:pt idx="1">
                  <c:v>38.720402223000001</c:v>
                </c:pt>
                <c:pt idx="2">
                  <c:v>38.992210790999998</c:v>
                </c:pt>
                <c:pt idx="3">
                  <c:v>39.082771829000002</c:v>
                </c:pt>
                <c:pt idx="4">
                  <c:v>38.956825473000002</c:v>
                </c:pt>
                <c:pt idx="5">
                  <c:v>39.383498367000001</c:v>
                </c:pt>
                <c:pt idx="6">
                  <c:v>39.582008281999997</c:v>
                </c:pt>
                <c:pt idx="7">
                  <c:v>39.457375757999998</c:v>
                </c:pt>
                <c:pt idx="8">
                  <c:v>39.411720846000001</c:v>
                </c:pt>
                <c:pt idx="9">
                  <c:v>39.750997752000004</c:v>
                </c:pt>
                <c:pt idx="10">
                  <c:v>40.241131094000004</c:v>
                </c:pt>
                <c:pt idx="11">
                  <c:v>39.982616338</c:v>
                </c:pt>
                <c:pt idx="12">
                  <c:v>39.179244373000003</c:v>
                </c:pt>
                <c:pt idx="13">
                  <c:v>38.959325862</c:v>
                </c:pt>
                <c:pt idx="14">
                  <c:v>38.467412359000001</c:v>
                </c:pt>
                <c:pt idx="15">
                  <c:v>38.698363342999997</c:v>
                </c:pt>
                <c:pt idx="16">
                  <c:v>39.181536778000002</c:v>
                </c:pt>
                <c:pt idx="17">
                  <c:v>39.577531927999999</c:v>
                </c:pt>
                <c:pt idx="18">
                  <c:v>39.827982102999997</c:v>
                </c:pt>
                <c:pt idx="19">
                  <c:v>39.621823224000003</c:v>
                </c:pt>
                <c:pt idx="20">
                  <c:v>39.780664489000003</c:v>
                </c:pt>
                <c:pt idx="21">
                  <c:v>39.510727021000001</c:v>
                </c:pt>
                <c:pt idx="22">
                  <c:v>39.349530596999998</c:v>
                </c:pt>
                <c:pt idx="23">
                  <c:v>39.284018848000002</c:v>
                </c:pt>
                <c:pt idx="24">
                  <c:v>39.505092677999997</c:v>
                </c:pt>
                <c:pt idx="25">
                  <c:v>39.373149042999998</c:v>
                </c:pt>
                <c:pt idx="26">
                  <c:v>39.093516104999999</c:v>
                </c:pt>
                <c:pt idx="27">
                  <c:v>38.973191669000002</c:v>
                </c:pt>
                <c:pt idx="28">
                  <c:v>38.827710500000002</c:v>
                </c:pt>
                <c:pt idx="29">
                  <c:v>38.884028100999998</c:v>
                </c:pt>
                <c:pt idx="30">
                  <c:v>38.906862267999998</c:v>
                </c:pt>
                <c:pt idx="31">
                  <c:v>39.212908040999999</c:v>
                </c:pt>
                <c:pt idx="32">
                  <c:v>39.430896642</c:v>
                </c:pt>
                <c:pt idx="33">
                  <c:v>39.280507167000003</c:v>
                </c:pt>
                <c:pt idx="34">
                  <c:v>38.930099747</c:v>
                </c:pt>
                <c:pt idx="35">
                  <c:v>38.902201529999999</c:v>
                </c:pt>
                <c:pt idx="36">
                  <c:v>39.004497039</c:v>
                </c:pt>
                <c:pt idx="37">
                  <c:v>38.943791095000002</c:v>
                </c:pt>
                <c:pt idx="38">
                  <c:v>38.892983633999997</c:v>
                </c:pt>
                <c:pt idx="39">
                  <c:v>38.817088065</c:v>
                </c:pt>
                <c:pt idx="40">
                  <c:v>38.781295419999999</c:v>
                </c:pt>
                <c:pt idx="41">
                  <c:v>38.739210292000003</c:v>
                </c:pt>
                <c:pt idx="42">
                  <c:v>38.737277636999998</c:v>
                </c:pt>
                <c:pt idx="43">
                  <c:v>38.711316707999998</c:v>
                </c:pt>
                <c:pt idx="44">
                  <c:v>38.696791466000001</c:v>
                </c:pt>
                <c:pt idx="45">
                  <c:v>38.759151477000003</c:v>
                </c:pt>
                <c:pt idx="46">
                  <c:v>38.731717705999998</c:v>
                </c:pt>
                <c:pt idx="47">
                  <c:v>38.623416546999998</c:v>
                </c:pt>
              </c:numCache>
            </c:numRef>
          </c:val>
        </c:ser>
        <c:ser>
          <c:idx val="1"/>
          <c:order val="1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/>
            </a:solidFill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58.223770709999997</c:v>
                </c:pt>
                <c:pt idx="1">
                  <c:v>57.795983378999999</c:v>
                </c:pt>
                <c:pt idx="2">
                  <c:v>57.695734129000002</c:v>
                </c:pt>
                <c:pt idx="3">
                  <c:v>57.297488667000003</c:v>
                </c:pt>
                <c:pt idx="4">
                  <c:v>56.945308097000002</c:v>
                </c:pt>
                <c:pt idx="5">
                  <c:v>57.018661999999999</c:v>
                </c:pt>
                <c:pt idx="6">
                  <c:v>57.868289548</c:v>
                </c:pt>
                <c:pt idx="7">
                  <c:v>56.981481676999998</c:v>
                </c:pt>
                <c:pt idx="8">
                  <c:v>57.153715333000001</c:v>
                </c:pt>
                <c:pt idx="9">
                  <c:v>58.017882903</c:v>
                </c:pt>
                <c:pt idx="10">
                  <c:v>58.732509333000003</c:v>
                </c:pt>
                <c:pt idx="11">
                  <c:v>57.887654386999998</c:v>
                </c:pt>
                <c:pt idx="12">
                  <c:v>57.727528419000002</c:v>
                </c:pt>
                <c:pt idx="13">
                  <c:v>58.229503286000003</c:v>
                </c:pt>
                <c:pt idx="14">
                  <c:v>58.005372710000003</c:v>
                </c:pt>
                <c:pt idx="15">
                  <c:v>57.562722999999998</c:v>
                </c:pt>
                <c:pt idx="16">
                  <c:v>57.999377387000003</c:v>
                </c:pt>
                <c:pt idx="17">
                  <c:v>58.322786333000003</c:v>
                </c:pt>
                <c:pt idx="18">
                  <c:v>58.799090677000002</c:v>
                </c:pt>
                <c:pt idx="19">
                  <c:v>58.251915289999999</c:v>
                </c:pt>
                <c:pt idx="20">
                  <c:v>58.1907</c:v>
                </c:pt>
                <c:pt idx="21">
                  <c:v>59.052202354999999</c:v>
                </c:pt>
                <c:pt idx="22">
                  <c:v>59.795215333000002</c:v>
                </c:pt>
                <c:pt idx="23">
                  <c:v>59.141455387000001</c:v>
                </c:pt>
                <c:pt idx="24">
                  <c:v>59.086066451999997</c:v>
                </c:pt>
                <c:pt idx="25">
                  <c:v>59.428927713999997</c:v>
                </c:pt>
                <c:pt idx="26">
                  <c:v>59.737207773999998</c:v>
                </c:pt>
                <c:pt idx="27">
                  <c:v>59.961160999999997</c:v>
                </c:pt>
                <c:pt idx="28">
                  <c:v>60.057598839000001</c:v>
                </c:pt>
                <c:pt idx="29">
                  <c:v>60.793477666999998</c:v>
                </c:pt>
                <c:pt idx="30">
                  <c:v>61.430875161000003</c:v>
                </c:pt>
                <c:pt idx="31">
                  <c:v>61.605268383000002</c:v>
                </c:pt>
                <c:pt idx="32">
                  <c:v>61.921748043999997</c:v>
                </c:pt>
                <c:pt idx="33">
                  <c:v>62.561878505000003</c:v>
                </c:pt>
                <c:pt idx="34">
                  <c:v>62.614747481999999</c:v>
                </c:pt>
                <c:pt idx="35">
                  <c:v>62.458847597000002</c:v>
                </c:pt>
                <c:pt idx="36">
                  <c:v>62.266024365</c:v>
                </c:pt>
                <c:pt idx="37">
                  <c:v>62.323840594000004</c:v>
                </c:pt>
                <c:pt idx="38">
                  <c:v>62.614917263999999</c:v>
                </c:pt>
                <c:pt idx="39">
                  <c:v>63.186978754000002</c:v>
                </c:pt>
                <c:pt idx="40">
                  <c:v>63.341031401000002</c:v>
                </c:pt>
                <c:pt idx="41">
                  <c:v>63.610897262000002</c:v>
                </c:pt>
                <c:pt idx="42">
                  <c:v>63.680548803000001</c:v>
                </c:pt>
                <c:pt idx="43">
                  <c:v>63.443757423000001</c:v>
                </c:pt>
                <c:pt idx="44">
                  <c:v>63.816576083999998</c:v>
                </c:pt>
                <c:pt idx="45">
                  <c:v>64.061285611000002</c:v>
                </c:pt>
                <c:pt idx="46">
                  <c:v>64.057823705999994</c:v>
                </c:pt>
                <c:pt idx="47">
                  <c:v>63.806079042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1043088"/>
        <c:axId val="901043648"/>
      </c:areaChart>
      <c:scatterChart>
        <c:scatterStyle val="lineMarker"/>
        <c:varyColors val="0"/>
        <c:ser>
          <c:idx val="2"/>
          <c:order val="2"/>
          <c:tx>
            <c:strRef>
              <c:f>'11'!$C$78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'11'!$B$79:$B$80</c:f>
              <c:numCache>
                <c:formatCode>0</c:formatCode>
                <c:ptCount val="2"/>
                <c:pt idx="0">
                  <c:v>34</c:v>
                </c:pt>
                <c:pt idx="1">
                  <c:v>34</c:v>
                </c:pt>
              </c:numCache>
            </c:numRef>
          </c:xVal>
          <c:yVal>
            <c:numRef>
              <c:f>'11'!$C$79:$C$80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0156432"/>
        <c:axId val="901044208"/>
      </c:scatterChart>
      <c:dateAx>
        <c:axId val="901043088"/>
        <c:scaling>
          <c:orientation val="minMax"/>
          <c:max val="43800"/>
          <c:min val="42371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90104364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901043648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901043088"/>
        <c:crosses val="autoZero"/>
        <c:crossBetween val="midCat"/>
      </c:valAx>
      <c:valAx>
        <c:axId val="901044208"/>
        <c:scaling>
          <c:orientation val="minMax"/>
          <c:max val="1.2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900156432"/>
        <c:crosses val="max"/>
        <c:crossBetween val="midCat"/>
      </c:valAx>
      <c:valAx>
        <c:axId val="900156432"/>
        <c:scaling>
          <c:orientation val="minMax"/>
          <c:max val="48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90104420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45.430973422999998</c:v>
                </c:pt>
                <c:pt idx="1">
                  <c:v>47.684950512</c:v>
                </c:pt>
                <c:pt idx="2">
                  <c:v>47.067165811000002</c:v>
                </c:pt>
                <c:pt idx="3">
                  <c:v>46.118644629999999</c:v>
                </c:pt>
                <c:pt idx="4">
                  <c:v>45.445434892999998</c:v>
                </c:pt>
                <c:pt idx="5">
                  <c:v>46.512488173000001</c:v>
                </c:pt>
                <c:pt idx="6">
                  <c:v>46.489761338999998</c:v>
                </c:pt>
                <c:pt idx="7">
                  <c:v>48.055361445000003</c:v>
                </c:pt>
                <c:pt idx="8">
                  <c:v>47.125794202999998</c:v>
                </c:pt>
                <c:pt idx="9">
                  <c:v>46.593888874999998</c:v>
                </c:pt>
                <c:pt idx="10">
                  <c:v>47.167539185999999</c:v>
                </c:pt>
                <c:pt idx="11">
                  <c:v>48.132965005999999</c:v>
                </c:pt>
                <c:pt idx="12">
                  <c:v>45.825254407999999</c:v>
                </c:pt>
                <c:pt idx="13">
                  <c:v>46.806535850000003</c:v>
                </c:pt>
                <c:pt idx="14">
                  <c:v>47.578188038999997</c:v>
                </c:pt>
                <c:pt idx="15">
                  <c:v>45.823300486999997</c:v>
                </c:pt>
                <c:pt idx="16">
                  <c:v>46.902963886000002</c:v>
                </c:pt>
                <c:pt idx="17">
                  <c:v>47.876827386000002</c:v>
                </c:pt>
                <c:pt idx="18">
                  <c:v>47.427112594999997</c:v>
                </c:pt>
                <c:pt idx="19">
                  <c:v>47.696183699999999</c:v>
                </c:pt>
                <c:pt idx="20">
                  <c:v>47.292502349999999</c:v>
                </c:pt>
                <c:pt idx="21">
                  <c:v>47.088861868999999</c:v>
                </c:pt>
                <c:pt idx="22">
                  <c:v>48.268830158999997</c:v>
                </c:pt>
                <c:pt idx="23">
                  <c:v>48.149497171999997</c:v>
                </c:pt>
                <c:pt idx="24">
                  <c:v>47.006021724999997</c:v>
                </c:pt>
                <c:pt idx="25">
                  <c:v>47.932672525000001</c:v>
                </c:pt>
                <c:pt idx="26">
                  <c:v>47.837324598999999</c:v>
                </c:pt>
                <c:pt idx="27">
                  <c:v>46.483114110000002</c:v>
                </c:pt>
                <c:pt idx="28">
                  <c:v>46.863626469000003</c:v>
                </c:pt>
                <c:pt idx="29">
                  <c:v>47.409997705999999</c:v>
                </c:pt>
                <c:pt idx="30">
                  <c:v>47.956854962000001</c:v>
                </c:pt>
                <c:pt idx="31">
                  <c:v>48.53400542</c:v>
                </c:pt>
                <c:pt idx="32">
                  <c:v>47.653244544000003</c:v>
                </c:pt>
                <c:pt idx="33">
                  <c:v>47.686637769999997</c:v>
                </c:pt>
                <c:pt idx="34">
                  <c:v>47.850024861999998</c:v>
                </c:pt>
                <c:pt idx="35">
                  <c:v>48.506333347999998</c:v>
                </c:pt>
                <c:pt idx="36">
                  <c:v>47.01313287</c:v>
                </c:pt>
                <c:pt idx="37">
                  <c:v>48.540229572000001</c:v>
                </c:pt>
                <c:pt idx="38">
                  <c:v>47.916061407999997</c:v>
                </c:pt>
                <c:pt idx="39">
                  <c:v>47.004590737999997</c:v>
                </c:pt>
                <c:pt idx="40">
                  <c:v>46.852053992999998</c:v>
                </c:pt>
                <c:pt idx="41">
                  <c:v>47.760803005</c:v>
                </c:pt>
                <c:pt idx="42">
                  <c:v>48.288375504000001</c:v>
                </c:pt>
                <c:pt idx="43">
                  <c:v>48.420049818000003</c:v>
                </c:pt>
                <c:pt idx="44">
                  <c:v>48.294172394999997</c:v>
                </c:pt>
                <c:pt idx="45">
                  <c:v>48.286103914999998</c:v>
                </c:pt>
                <c:pt idx="46">
                  <c:v>48.167800753000002</c:v>
                </c:pt>
                <c:pt idx="47">
                  <c:v>48.972971008999998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47.931986137999999</c:v>
                </c:pt>
                <c:pt idx="1">
                  <c:v>50.727188624</c:v>
                </c:pt>
                <c:pt idx="2">
                  <c:v>50.163245719999999</c:v>
                </c:pt>
                <c:pt idx="3">
                  <c:v>50.245095911999996</c:v>
                </c:pt>
                <c:pt idx="4">
                  <c:v>50.766920484000003</c:v>
                </c:pt>
                <c:pt idx="5">
                  <c:v>50.574396032000003</c:v>
                </c:pt>
                <c:pt idx="6">
                  <c:v>49.674978046</c:v>
                </c:pt>
                <c:pt idx="7">
                  <c:v>51.103888767999997</c:v>
                </c:pt>
                <c:pt idx="8">
                  <c:v>50.183577778</c:v>
                </c:pt>
                <c:pt idx="9">
                  <c:v>49.174490177999999</c:v>
                </c:pt>
                <c:pt idx="10">
                  <c:v>50.326747588000003</c:v>
                </c:pt>
                <c:pt idx="11">
                  <c:v>51.125957827999997</c:v>
                </c:pt>
                <c:pt idx="12">
                  <c:v>49.714149288000002</c:v>
                </c:pt>
                <c:pt idx="13">
                  <c:v>50.405413699999997</c:v>
                </c:pt>
                <c:pt idx="14">
                  <c:v>50.988304714999998</c:v>
                </c:pt>
                <c:pt idx="15">
                  <c:v>50.561209845</c:v>
                </c:pt>
                <c:pt idx="16">
                  <c:v>52.037883575999999</c:v>
                </c:pt>
                <c:pt idx="17">
                  <c:v>52.525769861999997</c:v>
                </c:pt>
                <c:pt idx="18">
                  <c:v>51.162070591999999</c:v>
                </c:pt>
                <c:pt idx="19">
                  <c:v>51.351857353</c:v>
                </c:pt>
                <c:pt idx="20">
                  <c:v>52.315508424999997</c:v>
                </c:pt>
                <c:pt idx="21">
                  <c:v>51.253345123000003</c:v>
                </c:pt>
                <c:pt idx="22">
                  <c:v>52.623024512000001</c:v>
                </c:pt>
                <c:pt idx="23">
                  <c:v>50.933961777999997</c:v>
                </c:pt>
                <c:pt idx="24">
                  <c:v>51.022846493000003</c:v>
                </c:pt>
                <c:pt idx="25">
                  <c:v>51.984075288</c:v>
                </c:pt>
                <c:pt idx="26">
                  <c:v>51.873957752999999</c:v>
                </c:pt>
                <c:pt idx="27">
                  <c:v>52.170524585999999</c:v>
                </c:pt>
                <c:pt idx="28">
                  <c:v>52.260796239999998</c:v>
                </c:pt>
                <c:pt idx="29">
                  <c:v>53.287716463999999</c:v>
                </c:pt>
                <c:pt idx="30">
                  <c:v>52.576205612999999</c:v>
                </c:pt>
                <c:pt idx="31">
                  <c:v>52.419797021999997</c:v>
                </c:pt>
                <c:pt idx="32">
                  <c:v>52.839732536</c:v>
                </c:pt>
                <c:pt idx="33">
                  <c:v>52.197734263999997</c:v>
                </c:pt>
                <c:pt idx="34">
                  <c:v>52.945086279999998</c:v>
                </c:pt>
                <c:pt idx="35">
                  <c:v>53.482053507000003</c:v>
                </c:pt>
                <c:pt idx="36">
                  <c:v>51.854654762999999</c:v>
                </c:pt>
                <c:pt idx="37">
                  <c:v>53.343530327000003</c:v>
                </c:pt>
                <c:pt idx="38">
                  <c:v>53.056369617999998</c:v>
                </c:pt>
                <c:pt idx="39">
                  <c:v>53.487197596000001</c:v>
                </c:pt>
                <c:pt idx="40">
                  <c:v>53.645365196999997</c:v>
                </c:pt>
                <c:pt idx="41">
                  <c:v>54.182230654000001</c:v>
                </c:pt>
                <c:pt idx="42">
                  <c:v>53.885479314999998</c:v>
                </c:pt>
                <c:pt idx="43">
                  <c:v>53.425861543000003</c:v>
                </c:pt>
                <c:pt idx="44">
                  <c:v>54.151391588000003</c:v>
                </c:pt>
                <c:pt idx="45">
                  <c:v>53.111246479999998</c:v>
                </c:pt>
                <c:pt idx="46">
                  <c:v>53.921528186000003</c:v>
                </c:pt>
                <c:pt idx="47">
                  <c:v>54.560551099000001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0160352"/>
        <c:axId val="900160912"/>
      </c:areaChart>
      <c:scatterChart>
        <c:scatterStyle val="lineMarker"/>
        <c:varyColors val="0"/>
        <c:ser>
          <c:idx val="0"/>
          <c:order val="2"/>
          <c:tx>
            <c:strRef>
              <c:f>'11'!$C$78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'11'!$B$79:$B$80</c:f>
              <c:numCache>
                <c:formatCode>0</c:formatCode>
                <c:ptCount val="2"/>
                <c:pt idx="0">
                  <c:v>34</c:v>
                </c:pt>
                <c:pt idx="1">
                  <c:v>34</c:v>
                </c:pt>
              </c:numCache>
            </c:numRef>
          </c:xVal>
          <c:yVal>
            <c:numRef>
              <c:f>'11'!$C$79:$C$80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0162032"/>
        <c:axId val="900161472"/>
      </c:scatterChart>
      <c:dateAx>
        <c:axId val="900160352"/>
        <c:scaling>
          <c:orientation val="minMax"/>
          <c:max val="43800"/>
          <c:min val="42371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90016091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900160912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900160352"/>
        <c:crosses val="autoZero"/>
        <c:crossBetween val="midCat"/>
      </c:valAx>
      <c:valAx>
        <c:axId val="90016147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900162032"/>
        <c:crosses val="max"/>
        <c:crossBetween val="midCat"/>
      </c:valAx>
      <c:valAx>
        <c:axId val="900162032"/>
        <c:scaling>
          <c:orientation val="minMax"/>
          <c:max val="48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90016147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54363631375347E-2"/>
          <c:y val="0.17899400404861415"/>
          <c:w val="0.91356379233083673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tx>
            <c:v>OPEC surplus capacity</c:v>
          </c:tx>
          <c:spPr>
            <a:solidFill>
              <a:schemeClr val="accent3"/>
            </a:solidFill>
          </c:spPr>
          <c:invertIfNegative val="0"/>
          <c:cat>
            <c:numRef>
              <c:f>'12'!$B$29:$B$42</c:f>
              <c:numCache>
                <c:formatCode>General</c:formatCode>
                <c:ptCount val="1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1.3971857923</c:v>
                </c:pt>
                <c:pt idx="2">
                  <c:v>3.7938767232999999</c:v>
                </c:pt>
                <c:pt idx="3">
                  <c:v>3.9797023699</c:v>
                </c:pt>
                <c:pt idx="4">
                  <c:v>3.0469274137000002</c:v>
                </c:pt>
                <c:pt idx="5">
                  <c:v>2.1223238769999999</c:v>
                </c:pt>
                <c:pt idx="6">
                  <c:v>2.1556190247</c:v>
                </c:pt>
                <c:pt idx="7">
                  <c:v>2.0735442219000002</c:v>
                </c:pt>
                <c:pt idx="8">
                  <c:v>1.4591209178</c:v>
                </c:pt>
                <c:pt idx="9">
                  <c:v>1.1467601284</c:v>
                </c:pt>
                <c:pt idx="10">
                  <c:v>2.0930410958999999</c:v>
                </c:pt>
                <c:pt idx="11">
                  <c:v>1.5501269177999999</c:v>
                </c:pt>
                <c:pt idx="12">
                  <c:v>1.2067622466000001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900166512"/>
        <c:axId val="900167072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2.3268101564899997</c:v>
                </c:pt>
                <c:pt idx="1">
                  <c:v>2.3268101564899997</c:v>
                </c:pt>
                <c:pt idx="2">
                  <c:v>2.3268101564899997</c:v>
                </c:pt>
                <c:pt idx="3">
                  <c:v>2.3268101564899997</c:v>
                </c:pt>
                <c:pt idx="4">
                  <c:v>2.3268101564899997</c:v>
                </c:pt>
                <c:pt idx="5">
                  <c:v>2.3268101564899997</c:v>
                </c:pt>
                <c:pt idx="6">
                  <c:v>2.3268101564899997</c:v>
                </c:pt>
                <c:pt idx="7">
                  <c:v>2.3268101564899997</c:v>
                </c:pt>
                <c:pt idx="8">
                  <c:v>2.3268101564899997</c:v>
                </c:pt>
                <c:pt idx="9">
                  <c:v>2.3268101564899997</c:v>
                </c:pt>
                <c:pt idx="10">
                  <c:v>2.3268101564899997</c:v>
                </c:pt>
                <c:pt idx="11">
                  <c:v>2.3268101564899997</c:v>
                </c:pt>
                <c:pt idx="12">
                  <c:v>2.3268101564899997</c:v>
                </c:pt>
                <c:pt idx="13">
                  <c:v>2.3268101564899997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0166512"/>
        <c:axId val="900167072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0167632"/>
        <c:axId val="900168192"/>
      </c:scatterChart>
      <c:dateAx>
        <c:axId val="900166512"/>
        <c:scaling>
          <c:orientation val="minMax"/>
          <c:max val="2019"/>
          <c:min val="2008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900167072"/>
        <c:crosses val="autoZero"/>
        <c:auto val="0"/>
        <c:lblOffset val="100"/>
        <c:baseTimeUnit val="days"/>
      </c:dateAx>
      <c:valAx>
        <c:axId val="900167072"/>
        <c:scaling>
          <c:orientation val="minMax"/>
          <c:max val="5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" sourceLinked="0"/>
        <c:majorTickMark val="out"/>
        <c:minorTickMark val="none"/>
        <c:tickLblPos val="nextTo"/>
        <c:spPr>
          <a:ln>
            <a:noFill/>
          </a:ln>
        </c:spPr>
        <c:crossAx val="900166512"/>
        <c:crosses val="autoZero"/>
        <c:crossBetween val="between"/>
      </c:valAx>
      <c:valAx>
        <c:axId val="900167632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900168192"/>
        <c:crosses val="max"/>
        <c:crossBetween val="midCat"/>
        <c:majorUnit val="1"/>
      </c:valAx>
      <c:valAx>
        <c:axId val="90016819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900167632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82416251222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54.910057258000002</c:v>
                </c:pt>
                <c:pt idx="1">
                  <c:v>56.421352777000003</c:v>
                </c:pt>
                <c:pt idx="2">
                  <c:v>56.991174751999999</c:v>
                </c:pt>
                <c:pt idx="3">
                  <c:v>58.236890977000002</c:v>
                </c:pt>
                <c:pt idx="4">
                  <c:v>58.079841696000003</c:v>
                </c:pt>
                <c:pt idx="5">
                  <c:v>56.430453540000002</c:v>
                </c:pt>
                <c:pt idx="6">
                  <c:v>57.298667172999998</c:v>
                </c:pt>
                <c:pt idx="7">
                  <c:v>57.816470187</c:v>
                </c:pt>
                <c:pt idx="8">
                  <c:v>57.652460734000002</c:v>
                </c:pt>
                <c:pt idx="9">
                  <c:v>56.212047869000003</c:v>
                </c:pt>
                <c:pt idx="10">
                  <c:v>56.112560831000003</c:v>
                </c:pt>
                <c:pt idx="11">
                  <c:v>55.996628131000001</c:v>
                </c:pt>
                <c:pt idx="12">
                  <c:v>54.910057258000002</c:v>
                </c:pt>
                <c:pt idx="13">
                  <c:v>56.421352777000003</c:v>
                </c:pt>
                <c:pt idx="14">
                  <c:v>56.991174751999999</c:v>
                </c:pt>
                <c:pt idx="15">
                  <c:v>58.236890977000002</c:v>
                </c:pt>
                <c:pt idx="16">
                  <c:v>58.079841696000003</c:v>
                </c:pt>
                <c:pt idx="17">
                  <c:v>56.430453540000002</c:v>
                </c:pt>
                <c:pt idx="18">
                  <c:v>57.298667172999998</c:v>
                </c:pt>
                <c:pt idx="19">
                  <c:v>57.816470187</c:v>
                </c:pt>
                <c:pt idx="20">
                  <c:v>57.652460734000002</c:v>
                </c:pt>
                <c:pt idx="21">
                  <c:v>56.212047869000003</c:v>
                </c:pt>
                <c:pt idx="22">
                  <c:v>56.112560831000003</c:v>
                </c:pt>
                <c:pt idx="23">
                  <c:v>55.996628131000001</c:v>
                </c:pt>
                <c:pt idx="24">
                  <c:v>54.910057258000002</c:v>
                </c:pt>
                <c:pt idx="25">
                  <c:v>56.421352777000003</c:v>
                </c:pt>
                <c:pt idx="26">
                  <c:v>56.991174751999999</c:v>
                </c:pt>
                <c:pt idx="27">
                  <c:v>58.236890977000002</c:v>
                </c:pt>
                <c:pt idx="28">
                  <c:v>58.079841696000003</c:v>
                </c:pt>
                <c:pt idx="29">
                  <c:v>56.430453540000002</c:v>
                </c:pt>
                <c:pt idx="30">
                  <c:v>57.298667172999998</c:v>
                </c:pt>
                <c:pt idx="31">
                  <c:v>57.816470187</c:v>
                </c:pt>
                <c:pt idx="32">
                  <c:v>57.652460734000002</c:v>
                </c:pt>
                <c:pt idx="33">
                  <c:v>56.212047869000003</c:v>
                </c:pt>
                <c:pt idx="34">
                  <c:v>56.112560831000003</c:v>
                </c:pt>
                <c:pt idx="35">
                  <c:v>55.996628131000001</c:v>
                </c:pt>
                <c:pt idx="36">
                  <c:v>54.910057258000002</c:v>
                </c:pt>
                <c:pt idx="37">
                  <c:v>56.421352777000003</c:v>
                </c:pt>
                <c:pt idx="38">
                  <c:v>56.991174751999999</c:v>
                </c:pt>
                <c:pt idx="39">
                  <c:v>58.236890977000002</c:v>
                </c:pt>
                <c:pt idx="40">
                  <c:v>58.079841696000003</c:v>
                </c:pt>
                <c:pt idx="41">
                  <c:v>56.430453540000002</c:v>
                </c:pt>
                <c:pt idx="42">
                  <c:v>57.298667172999998</c:v>
                </c:pt>
                <c:pt idx="43">
                  <c:v>57.816470187</c:v>
                </c:pt>
                <c:pt idx="44">
                  <c:v>57.652460734000002</c:v>
                </c:pt>
                <c:pt idx="45">
                  <c:v>56.212047869000003</c:v>
                </c:pt>
                <c:pt idx="46">
                  <c:v>56.112560831000003</c:v>
                </c:pt>
                <c:pt idx="47">
                  <c:v>55.996628131000001</c:v>
                </c:pt>
                <c:pt idx="48">
                  <c:v>54.910057258000002</c:v>
                </c:pt>
                <c:pt idx="49">
                  <c:v>56.421352777000003</c:v>
                </c:pt>
                <c:pt idx="50">
                  <c:v>56.991174751999999</c:v>
                </c:pt>
                <c:pt idx="51">
                  <c:v>58.236890977000002</c:v>
                </c:pt>
                <c:pt idx="52">
                  <c:v>58.079841696000003</c:v>
                </c:pt>
                <c:pt idx="53">
                  <c:v>56.430453540000002</c:v>
                </c:pt>
                <c:pt idx="54">
                  <c:v>57.298667172999998</c:v>
                </c:pt>
                <c:pt idx="55">
                  <c:v>57.816470187</c:v>
                </c:pt>
                <c:pt idx="56">
                  <c:v>57.652460734000002</c:v>
                </c:pt>
                <c:pt idx="57">
                  <c:v>56.212047869000003</c:v>
                </c:pt>
                <c:pt idx="58">
                  <c:v>56.112560831000003</c:v>
                </c:pt>
                <c:pt idx="59">
                  <c:v>55.996628131000001</c:v>
                </c:pt>
                <c:pt idx="60">
                  <c:v>54.910057258000002</c:v>
                </c:pt>
                <c:pt idx="61">
                  <c:v>56.421352777000003</c:v>
                </c:pt>
                <c:pt idx="62">
                  <c:v>56.991174751999999</c:v>
                </c:pt>
                <c:pt idx="63">
                  <c:v>58.236890977000002</c:v>
                </c:pt>
                <c:pt idx="64">
                  <c:v>58.079841696000003</c:v>
                </c:pt>
                <c:pt idx="65">
                  <c:v>56.430453540000002</c:v>
                </c:pt>
                <c:pt idx="66">
                  <c:v>57.298667172999998</c:v>
                </c:pt>
                <c:pt idx="67">
                  <c:v>57.816470187</c:v>
                </c:pt>
                <c:pt idx="68">
                  <c:v>57.652460734000002</c:v>
                </c:pt>
                <c:pt idx="69">
                  <c:v>56.212047869000003</c:v>
                </c:pt>
                <c:pt idx="70">
                  <c:v>56.112560831000003</c:v>
                </c:pt>
                <c:pt idx="71">
                  <c:v>55.996628131000001</c:v>
                </c:pt>
                <c:pt idx="72">
                  <c:v>54.910057258000002</c:v>
                </c:pt>
                <c:pt idx="73">
                  <c:v>56.421352777000003</c:v>
                </c:pt>
                <c:pt idx="74">
                  <c:v>56.991174751999999</c:v>
                </c:pt>
                <c:pt idx="75">
                  <c:v>58.236890977000002</c:v>
                </c:pt>
                <c:pt idx="76">
                  <c:v>58.079841696000003</c:v>
                </c:pt>
                <c:pt idx="77">
                  <c:v>56.430453540000002</c:v>
                </c:pt>
                <c:pt idx="78">
                  <c:v>57.298667172999998</c:v>
                </c:pt>
                <c:pt idx="79">
                  <c:v>57.816470187</c:v>
                </c:pt>
                <c:pt idx="80">
                  <c:v>57.652460734000002</c:v>
                </c:pt>
                <c:pt idx="81">
                  <c:v>56.212047869000003</c:v>
                </c:pt>
                <c:pt idx="82">
                  <c:v>56.112560831000003</c:v>
                </c:pt>
                <c:pt idx="83">
                  <c:v>55.996628131000001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10.600906997999992</c:v>
                </c:pt>
                <c:pt idx="1">
                  <c:v>8.0104858679999964</c:v>
                </c:pt>
                <c:pt idx="2">
                  <c:v>9.1109481370000012</c:v>
                </c:pt>
                <c:pt idx="3">
                  <c:v>8.4950571309999958</c:v>
                </c:pt>
                <c:pt idx="4">
                  <c:v>7.6848985310000018</c:v>
                </c:pt>
                <c:pt idx="5">
                  <c:v>9.4477724569999992</c:v>
                </c:pt>
                <c:pt idx="6">
                  <c:v>7.511261071000007</c:v>
                </c:pt>
                <c:pt idx="7">
                  <c:v>7.9194654160000013</c:v>
                </c:pt>
                <c:pt idx="8">
                  <c:v>8.2614817839999972</c:v>
                </c:pt>
                <c:pt idx="9">
                  <c:v>8.6546787999999992</c:v>
                </c:pt>
                <c:pt idx="10">
                  <c:v>7.0567918489999997</c:v>
                </c:pt>
                <c:pt idx="11">
                  <c:v>9.3781167670000016</c:v>
                </c:pt>
                <c:pt idx="12">
                  <c:v>10.600906997999992</c:v>
                </c:pt>
                <c:pt idx="13">
                  <c:v>8.0104858679999964</c:v>
                </c:pt>
                <c:pt idx="14">
                  <c:v>9.1109481370000012</c:v>
                </c:pt>
                <c:pt idx="15">
                  <c:v>8.4950571309999958</c:v>
                </c:pt>
                <c:pt idx="16">
                  <c:v>7.6848985310000018</c:v>
                </c:pt>
                <c:pt idx="17">
                  <c:v>9.4477724569999992</c:v>
                </c:pt>
                <c:pt idx="18">
                  <c:v>7.511261071000007</c:v>
                </c:pt>
                <c:pt idx="19">
                  <c:v>7.9194654160000013</c:v>
                </c:pt>
                <c:pt idx="20">
                  <c:v>8.2614817839999972</c:v>
                </c:pt>
                <c:pt idx="21">
                  <c:v>8.6546787999999992</c:v>
                </c:pt>
                <c:pt idx="22">
                  <c:v>7.0567918489999997</c:v>
                </c:pt>
                <c:pt idx="23">
                  <c:v>9.3781167670000016</c:v>
                </c:pt>
                <c:pt idx="24">
                  <c:v>10.600906997999992</c:v>
                </c:pt>
                <c:pt idx="25">
                  <c:v>8.0104858679999964</c:v>
                </c:pt>
                <c:pt idx="26">
                  <c:v>9.1109481370000012</c:v>
                </c:pt>
                <c:pt idx="27">
                  <c:v>8.4950571309999958</c:v>
                </c:pt>
                <c:pt idx="28">
                  <c:v>7.6848985310000018</c:v>
                </c:pt>
                <c:pt idx="29">
                  <c:v>9.4477724569999992</c:v>
                </c:pt>
                <c:pt idx="30">
                  <c:v>7.511261071000007</c:v>
                </c:pt>
                <c:pt idx="31">
                  <c:v>7.9194654160000013</c:v>
                </c:pt>
                <c:pt idx="32">
                  <c:v>8.2614817839999972</c:v>
                </c:pt>
                <c:pt idx="33">
                  <c:v>8.6546787999999992</c:v>
                </c:pt>
                <c:pt idx="34">
                  <c:v>7.0567918489999997</c:v>
                </c:pt>
                <c:pt idx="35">
                  <c:v>9.3781167670000016</c:v>
                </c:pt>
                <c:pt idx="36">
                  <c:v>10.600906997999992</c:v>
                </c:pt>
                <c:pt idx="37">
                  <c:v>8.0104858679999964</c:v>
                </c:pt>
                <c:pt idx="38">
                  <c:v>9.1109481370000012</c:v>
                </c:pt>
                <c:pt idx="39">
                  <c:v>8.4950571309999958</c:v>
                </c:pt>
                <c:pt idx="40">
                  <c:v>7.6848985310000018</c:v>
                </c:pt>
                <c:pt idx="41">
                  <c:v>9.4477724569999992</c:v>
                </c:pt>
                <c:pt idx="42">
                  <c:v>7.511261071000007</c:v>
                </c:pt>
                <c:pt idx="43">
                  <c:v>7.9194654160000013</c:v>
                </c:pt>
                <c:pt idx="44">
                  <c:v>8.2614817839999972</c:v>
                </c:pt>
                <c:pt idx="45">
                  <c:v>8.6546787999999992</c:v>
                </c:pt>
                <c:pt idx="46">
                  <c:v>7.0567918489999997</c:v>
                </c:pt>
                <c:pt idx="47">
                  <c:v>9.3781167670000016</c:v>
                </c:pt>
                <c:pt idx="48">
                  <c:v>10.600906997999992</c:v>
                </c:pt>
                <c:pt idx="49">
                  <c:v>8.0104858679999964</c:v>
                </c:pt>
                <c:pt idx="50">
                  <c:v>9.1109481370000012</c:v>
                </c:pt>
                <c:pt idx="51">
                  <c:v>8.4950571309999958</c:v>
                </c:pt>
                <c:pt idx="52">
                  <c:v>7.6848985310000018</c:v>
                </c:pt>
                <c:pt idx="53">
                  <c:v>9.4477724569999992</c:v>
                </c:pt>
                <c:pt idx="54">
                  <c:v>7.511261071000007</c:v>
                </c:pt>
                <c:pt idx="55">
                  <c:v>7.9194654160000013</c:v>
                </c:pt>
                <c:pt idx="56">
                  <c:v>8.2614817839999972</c:v>
                </c:pt>
                <c:pt idx="57">
                  <c:v>8.6546787999999992</c:v>
                </c:pt>
                <c:pt idx="58">
                  <c:v>7.0567918489999997</c:v>
                </c:pt>
                <c:pt idx="59">
                  <c:v>9.3781167670000016</c:v>
                </c:pt>
                <c:pt idx="60">
                  <c:v>10.600906997999992</c:v>
                </c:pt>
                <c:pt idx="61">
                  <c:v>8.0104858679999964</c:v>
                </c:pt>
                <c:pt idx="62">
                  <c:v>9.1109481370000012</c:v>
                </c:pt>
                <c:pt idx="63">
                  <c:v>8.4950571309999958</c:v>
                </c:pt>
                <c:pt idx="64">
                  <c:v>7.6848985310000018</c:v>
                </c:pt>
                <c:pt idx="65">
                  <c:v>9.4477724569999992</c:v>
                </c:pt>
                <c:pt idx="66">
                  <c:v>7.511261071000007</c:v>
                </c:pt>
                <c:pt idx="67">
                  <c:v>7.9194654160000013</c:v>
                </c:pt>
                <c:pt idx="68">
                  <c:v>8.2614817839999972</c:v>
                </c:pt>
                <c:pt idx="69">
                  <c:v>8.6546787999999992</c:v>
                </c:pt>
                <c:pt idx="70">
                  <c:v>7.0567918489999997</c:v>
                </c:pt>
                <c:pt idx="71">
                  <c:v>9.3781167670000016</c:v>
                </c:pt>
                <c:pt idx="72">
                  <c:v>10.600906997999992</c:v>
                </c:pt>
                <c:pt idx="73">
                  <c:v>8.0104858679999964</c:v>
                </c:pt>
                <c:pt idx="74">
                  <c:v>9.1109481370000012</c:v>
                </c:pt>
                <c:pt idx="75">
                  <c:v>8.4950571309999958</c:v>
                </c:pt>
                <c:pt idx="76">
                  <c:v>7.6848985310000018</c:v>
                </c:pt>
                <c:pt idx="77">
                  <c:v>9.4477724569999992</c:v>
                </c:pt>
                <c:pt idx="78">
                  <c:v>7.511261071000007</c:v>
                </c:pt>
                <c:pt idx="79">
                  <c:v>7.9194654160000013</c:v>
                </c:pt>
                <c:pt idx="80">
                  <c:v>8.2614817839999972</c:v>
                </c:pt>
                <c:pt idx="81">
                  <c:v>8.6546787999999992</c:v>
                </c:pt>
                <c:pt idx="82">
                  <c:v>7.0567918489999997</c:v>
                </c:pt>
                <c:pt idx="83">
                  <c:v>9.3781167670000016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0173792"/>
        <c:axId val="900174352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57.115867498999997</c:v>
                </c:pt>
                <c:pt idx="1">
                  <c:v>58.240221931999997</c:v>
                </c:pt>
                <c:pt idx="2">
                  <c:v>57.720427620000002</c:v>
                </c:pt>
                <c:pt idx="3">
                  <c:v>58.244764969000002</c:v>
                </c:pt>
                <c:pt idx="4">
                  <c:v>58.079841696000003</c:v>
                </c:pt>
                <c:pt idx="5">
                  <c:v>56.430453540000002</c:v>
                </c:pt>
                <c:pt idx="6">
                  <c:v>57.298667172999998</c:v>
                </c:pt>
                <c:pt idx="7">
                  <c:v>57.816470187</c:v>
                </c:pt>
                <c:pt idx="8">
                  <c:v>57.652460734000002</c:v>
                </c:pt>
                <c:pt idx="9">
                  <c:v>56.212047869000003</c:v>
                </c:pt>
                <c:pt idx="10">
                  <c:v>56.112560831000003</c:v>
                </c:pt>
                <c:pt idx="11">
                  <c:v>55.996628131000001</c:v>
                </c:pt>
                <c:pt idx="12">
                  <c:v>54.910057258000002</c:v>
                </c:pt>
                <c:pt idx="13">
                  <c:v>56.421352777000003</c:v>
                </c:pt>
                <c:pt idx="14">
                  <c:v>56.991174751999999</c:v>
                </c:pt>
                <c:pt idx="15">
                  <c:v>58.236890977000002</c:v>
                </c:pt>
                <c:pt idx="16">
                  <c:v>58.672855822000002</c:v>
                </c:pt>
                <c:pt idx="17">
                  <c:v>57.170212972000002</c:v>
                </c:pt>
                <c:pt idx="18">
                  <c:v>58.149670939000004</c:v>
                </c:pt>
                <c:pt idx="19">
                  <c:v>58.803082961000001</c:v>
                </c:pt>
                <c:pt idx="20">
                  <c:v>58.343067267000002</c:v>
                </c:pt>
                <c:pt idx="21">
                  <c:v>59.016088324999998</c:v>
                </c:pt>
                <c:pt idx="22">
                  <c:v>57.263354524</c:v>
                </c:pt>
                <c:pt idx="23">
                  <c:v>58.839480100999999</c:v>
                </c:pt>
                <c:pt idx="24">
                  <c:v>56.935404536</c:v>
                </c:pt>
                <c:pt idx="25">
                  <c:v>58.801419068000001</c:v>
                </c:pt>
                <c:pt idx="26">
                  <c:v>60.542615564000002</c:v>
                </c:pt>
                <c:pt idx="27">
                  <c:v>62.795401091000002</c:v>
                </c:pt>
                <c:pt idx="28">
                  <c:v>61.727746670999998</c:v>
                </c:pt>
                <c:pt idx="29">
                  <c:v>60.677446367999998</c:v>
                </c:pt>
                <c:pt idx="30">
                  <c:v>61.148933823999997</c:v>
                </c:pt>
                <c:pt idx="31">
                  <c:v>62.685160662999998</c:v>
                </c:pt>
                <c:pt idx="32">
                  <c:v>63.409026162000004</c:v>
                </c:pt>
                <c:pt idx="33">
                  <c:v>64.258769246</c:v>
                </c:pt>
                <c:pt idx="34">
                  <c:v>62.413316565999999</c:v>
                </c:pt>
                <c:pt idx="35">
                  <c:v>65.374744898000003</c:v>
                </c:pt>
                <c:pt idx="36">
                  <c:v>63.519062712</c:v>
                </c:pt>
                <c:pt idx="37">
                  <c:v>64.431838644999999</c:v>
                </c:pt>
                <c:pt idx="38">
                  <c:v>65.550247264000006</c:v>
                </c:pt>
                <c:pt idx="39">
                  <c:v>66.731948107999997</c:v>
                </c:pt>
                <c:pt idx="40">
                  <c:v>65.764740227000004</c:v>
                </c:pt>
                <c:pt idx="41">
                  <c:v>65.878225997000001</c:v>
                </c:pt>
                <c:pt idx="42">
                  <c:v>64.809928244000005</c:v>
                </c:pt>
                <c:pt idx="43">
                  <c:v>65.735935603000001</c:v>
                </c:pt>
                <c:pt idx="44">
                  <c:v>65.913942517999999</c:v>
                </c:pt>
                <c:pt idx="45">
                  <c:v>64.866726669000002</c:v>
                </c:pt>
                <c:pt idx="46">
                  <c:v>63.169352680000003</c:v>
                </c:pt>
                <c:pt idx="47">
                  <c:v>65.336041854000001</c:v>
                </c:pt>
                <c:pt idx="48">
                  <c:v>65.510964255999994</c:v>
                </c:pt>
                <c:pt idx="49">
                  <c:v>64.274919244000003</c:v>
                </c:pt>
                <c:pt idx="50">
                  <c:v>66.102122889</c:v>
                </c:pt>
                <c:pt idx="51">
                  <c:v>64.956205122</c:v>
                </c:pt>
                <c:pt idx="52">
                  <c:v>63.681279513</c:v>
                </c:pt>
                <c:pt idx="53">
                  <c:v>63.522404952000002</c:v>
                </c:pt>
                <c:pt idx="54">
                  <c:v>63.324477174000002</c:v>
                </c:pt>
                <c:pt idx="55">
                  <c:v>63.419281429000002</c:v>
                </c:pt>
                <c:pt idx="56">
                  <c:v>62.869741070000003</c:v>
                </c:pt>
                <c:pt idx="57">
                  <c:v>60.378818615999997</c:v>
                </c:pt>
                <c:pt idx="58">
                  <c:v>60.100861191</c:v>
                </c:pt>
                <c:pt idx="59">
                  <c:v>60.488865971999999</c:v>
                </c:pt>
                <c:pt idx="60">
                  <c:v>59.777007666000003</c:v>
                </c:pt>
                <c:pt idx="61">
                  <c:v>59.484148179999998</c:v>
                </c:pt>
                <c:pt idx="62">
                  <c:v>60.361121144999998</c:v>
                </c:pt>
                <c:pt idx="63">
                  <c:v>59.956604165999998</c:v>
                </c:pt>
                <c:pt idx="64">
                  <c:v>59.435525550000001</c:v>
                </c:pt>
                <c:pt idx="65">
                  <c:v>58.527363485999999</c:v>
                </c:pt>
                <c:pt idx="66">
                  <c:v>58.260248429000001</c:v>
                </c:pt>
                <c:pt idx="67">
                  <c:v>59.572472488000002</c:v>
                </c:pt>
                <c:pt idx="68">
                  <c:v>59.934291831000003</c:v>
                </c:pt>
                <c:pt idx="69">
                  <c:v>60.141183753</c:v>
                </c:pt>
                <c:pt idx="70">
                  <c:v>59.444230525000002</c:v>
                </c:pt>
                <c:pt idx="71">
                  <c:v>60.977267017000003</c:v>
                </c:pt>
                <c:pt idx="72">
                  <c:v>59.711217406000003</c:v>
                </c:pt>
                <c:pt idx="73">
                  <c:v>60.426021519999999</c:v>
                </c:pt>
                <c:pt idx="74">
                  <c:v>61.931354132999999</c:v>
                </c:pt>
                <c:pt idx="75">
                  <c:v>62.735359242000001</c:v>
                </c:pt>
                <c:pt idx="76">
                  <c:v>62.260764610000003</c:v>
                </c:pt>
                <c:pt idx="77">
                  <c:v>61.797890119000002</c:v>
                </c:pt>
                <c:pt idx="78">
                  <c:v>61.778958113999998</c:v>
                </c:pt>
                <c:pt idx="79">
                  <c:v>62.122379772000002</c:v>
                </c:pt>
                <c:pt idx="80">
                  <c:v>62.263164011999997</c:v>
                </c:pt>
                <c:pt idx="81">
                  <c:v>62.674759383000001</c:v>
                </c:pt>
                <c:pt idx="82">
                  <c:v>61.809516309000003</c:v>
                </c:pt>
                <c:pt idx="83">
                  <c:v>63.342552800999997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0173792"/>
        <c:axId val="900174352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General</c:formatCode>
                <c:ptCount val="2"/>
                <c:pt idx="0" formatCode="0">
                  <c:v>70</c:v>
                </c:pt>
                <c:pt idx="1">
                  <c:v>70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0174912"/>
        <c:axId val="900175472"/>
      </c:scatterChart>
      <c:dateAx>
        <c:axId val="90017379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90017435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900174352"/>
        <c:scaling>
          <c:orientation val="minMax"/>
          <c:max val="80"/>
          <c:min val="4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900173792"/>
        <c:crosses val="autoZero"/>
        <c:crossBetween val="midCat"/>
      </c:valAx>
      <c:valAx>
        <c:axId val="900174912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900175472"/>
        <c:crosses val="max"/>
        <c:crossBetween val="midCat"/>
      </c:valAx>
      <c:valAx>
        <c:axId val="90017547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900174912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5554798332"/>
          <c:y val="0.12225971753530811"/>
          <c:w val="0.80323666803211691"/>
          <c:h val="0.73318428946381697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-0.69042912649999977</c:v>
                </c:pt>
                <c:pt idx="1">
                  <c:v>0.43584452380000016</c:v>
                </c:pt>
                <c:pt idx="2">
                  <c:v>1.4896783121999997</c:v>
                </c:pt>
                <c:pt idx="3">
                  <c:v>0.89207255940000074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6.6969566400000291E-3</c:v>
                </c:pt>
                <c:pt idx="1">
                  <c:v>4.897947469999997E-3</c:v>
                </c:pt>
                <c:pt idx="2">
                  <c:v>-1.6110631099999995E-2</c:v>
                </c:pt>
                <c:pt idx="3">
                  <c:v>8.7476012299999573E-3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8.3749408500000122E-2</c:v>
                </c:pt>
                <c:pt idx="1">
                  <c:v>8.0303169600000057E-2</c:v>
                </c:pt>
                <c:pt idx="2">
                  <c:v>7.411352959999995E-2</c:v>
                </c:pt>
                <c:pt idx="3">
                  <c:v>0.25990176470000015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0182192"/>
        <c:axId val="900182752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407407407434E-2"/>
                  <c:y val="5.75693663292087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1849860485279771E-2"/>
                  <c:y val="-4.163698287714037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-0.59998276135999962</c:v>
                </c:pt>
                <c:pt idx="1">
                  <c:v>0.52104564087000016</c:v>
                </c:pt>
                <c:pt idx="2">
                  <c:v>1.5476812106999995</c:v>
                </c:pt>
                <c:pt idx="3">
                  <c:v>1.1607219253300007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0182192"/>
        <c:axId val="900182752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0183872"/>
        <c:axId val="900183312"/>
      </c:scatterChart>
      <c:catAx>
        <c:axId val="90018219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0182752"/>
        <c:crosses val="autoZero"/>
        <c:auto val="1"/>
        <c:lblAlgn val="ctr"/>
        <c:lblOffset val="100"/>
        <c:tickLblSkip val="1"/>
        <c:noMultiLvlLbl val="0"/>
      </c:catAx>
      <c:valAx>
        <c:axId val="900182752"/>
        <c:scaling>
          <c:orientation val="minMax"/>
          <c:max val="1.6"/>
          <c:min val="-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0182192"/>
        <c:crosses val="autoZero"/>
        <c:crossBetween val="between"/>
        <c:majorUnit val="0.4"/>
      </c:valAx>
      <c:valAx>
        <c:axId val="900183312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900183872"/>
        <c:crosses val="max"/>
        <c:crossBetween val="midCat"/>
      </c:valAx>
      <c:valAx>
        <c:axId val="900183872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900183312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9.1969630000000002</c:v>
                </c:pt>
                <c:pt idx="1">
                  <c:v>9.0546579999999999</c:v>
                </c:pt>
                <c:pt idx="2">
                  <c:v>9.0809619999999995</c:v>
                </c:pt>
                <c:pt idx="3">
                  <c:v>8.8657819999999994</c:v>
                </c:pt>
                <c:pt idx="4">
                  <c:v>8.8239859999999997</c:v>
                </c:pt>
                <c:pt idx="5">
                  <c:v>8.6704939999999997</c:v>
                </c:pt>
                <c:pt idx="6">
                  <c:v>8.6349940000000007</c:v>
                </c:pt>
                <c:pt idx="7">
                  <c:v>8.6702200000000005</c:v>
                </c:pt>
                <c:pt idx="8">
                  <c:v>8.5188319999999997</c:v>
                </c:pt>
                <c:pt idx="9">
                  <c:v>8.7871539999999992</c:v>
                </c:pt>
                <c:pt idx="10">
                  <c:v>8.8882739999999991</c:v>
                </c:pt>
                <c:pt idx="11">
                  <c:v>8.7779240000000005</c:v>
                </c:pt>
                <c:pt idx="12">
                  <c:v>8.8400929999999995</c:v>
                </c:pt>
                <c:pt idx="13">
                  <c:v>9.0834530000000004</c:v>
                </c:pt>
                <c:pt idx="14">
                  <c:v>9.140288</c:v>
                </c:pt>
                <c:pt idx="15">
                  <c:v>9.0847549999999995</c:v>
                </c:pt>
                <c:pt idx="16">
                  <c:v>9.1678619999999995</c:v>
                </c:pt>
                <c:pt idx="17">
                  <c:v>9.0738129999999995</c:v>
                </c:pt>
                <c:pt idx="18">
                  <c:v>9.2300550000000001</c:v>
                </c:pt>
                <c:pt idx="19">
                  <c:v>9.2435960000000001</c:v>
                </c:pt>
                <c:pt idx="20">
                  <c:v>9.4951950000000007</c:v>
                </c:pt>
                <c:pt idx="21">
                  <c:v>9.7031130000000001</c:v>
                </c:pt>
                <c:pt idx="22">
                  <c:v>10.103263</c:v>
                </c:pt>
                <c:pt idx="23">
                  <c:v>10.040424</c:v>
                </c:pt>
                <c:pt idx="24">
                  <c:v>9.9945590000000006</c:v>
                </c:pt>
                <c:pt idx="25">
                  <c:v>10.248239</c:v>
                </c:pt>
                <c:pt idx="26">
                  <c:v>10.461342999999999</c:v>
                </c:pt>
                <c:pt idx="27">
                  <c:v>10.475008000000001</c:v>
                </c:pt>
                <c:pt idx="28">
                  <c:v>10.463893000000001</c:v>
                </c:pt>
                <c:pt idx="29">
                  <c:v>10.672361</c:v>
                </c:pt>
                <c:pt idx="30">
                  <c:v>10.929857999999999</c:v>
                </c:pt>
                <c:pt idx="31">
                  <c:v>11.345511</c:v>
                </c:pt>
                <c:pt idx="32">
                  <c:v>11.458310679</c:v>
                </c:pt>
                <c:pt idx="33">
                  <c:v>11.446081722000001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11.446081722000001</c:v>
                </c:pt>
                <c:pt idx="34">
                  <c:v>11.59273</c:v>
                </c:pt>
                <c:pt idx="35">
                  <c:v>11.66123</c:v>
                </c:pt>
                <c:pt idx="36">
                  <c:v>11.737069999999999</c:v>
                </c:pt>
                <c:pt idx="37">
                  <c:v>11.81076</c:v>
                </c:pt>
                <c:pt idx="38">
                  <c:v>11.92916</c:v>
                </c:pt>
                <c:pt idx="39">
                  <c:v>12.00614</c:v>
                </c:pt>
                <c:pt idx="40">
                  <c:v>12.06878</c:v>
                </c:pt>
                <c:pt idx="41">
                  <c:v>12.05029</c:v>
                </c:pt>
                <c:pt idx="42">
                  <c:v>12.03449</c:v>
                </c:pt>
                <c:pt idx="43">
                  <c:v>12.091419999999999</c:v>
                </c:pt>
                <c:pt idx="44">
                  <c:v>12.03335</c:v>
                </c:pt>
                <c:pt idx="45">
                  <c:v>12.19041</c:v>
                </c:pt>
                <c:pt idx="46">
                  <c:v>12.338010000000001</c:v>
                </c:pt>
                <c:pt idx="47">
                  <c:v>12.41344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8.8308535833333313</c:v>
                </c:pt>
                <c:pt idx="2">
                  <c:v>8.8308535833333313</c:v>
                </c:pt>
                <c:pt idx="3">
                  <c:v>8.8308535833333313</c:v>
                </c:pt>
                <c:pt idx="4">
                  <c:v>8.8308535833333313</c:v>
                </c:pt>
                <c:pt idx="5">
                  <c:v>8.8308535833333313</c:v>
                </c:pt>
                <c:pt idx="6">
                  <c:v>8.8308535833333313</c:v>
                </c:pt>
                <c:pt idx="7">
                  <c:v>8.8308535833333313</c:v>
                </c:pt>
                <c:pt idx="8">
                  <c:v>8.8308535833333313</c:v>
                </c:pt>
                <c:pt idx="9">
                  <c:v>8.8308535833333313</c:v>
                </c:pt>
                <c:pt idx="10">
                  <c:v>8.8308535833333313</c:v>
                </c:pt>
                <c:pt idx="13">
                  <c:v>9.3504924999999997</c:v>
                </c:pt>
                <c:pt idx="14">
                  <c:v>9.3504924999999997</c:v>
                </c:pt>
                <c:pt idx="15">
                  <c:v>9.3504924999999997</c:v>
                </c:pt>
                <c:pt idx="16">
                  <c:v>9.3504924999999997</c:v>
                </c:pt>
                <c:pt idx="17">
                  <c:v>9.3504924999999997</c:v>
                </c:pt>
                <c:pt idx="18">
                  <c:v>9.3504924999999997</c:v>
                </c:pt>
                <c:pt idx="19">
                  <c:v>9.3504924999999997</c:v>
                </c:pt>
                <c:pt idx="20">
                  <c:v>9.3504924999999997</c:v>
                </c:pt>
                <c:pt idx="21">
                  <c:v>9.3504924999999997</c:v>
                </c:pt>
                <c:pt idx="22">
                  <c:v>9.3504924999999997</c:v>
                </c:pt>
                <c:pt idx="25">
                  <c:v>10.895760366750002</c:v>
                </c:pt>
                <c:pt idx="26">
                  <c:v>10.895760366750002</c:v>
                </c:pt>
                <c:pt idx="27">
                  <c:v>10.895760366750002</c:v>
                </c:pt>
                <c:pt idx="28">
                  <c:v>10.895760366750002</c:v>
                </c:pt>
                <c:pt idx="29">
                  <c:v>10.895760366750002</c:v>
                </c:pt>
                <c:pt idx="30">
                  <c:v>10.895760366750002</c:v>
                </c:pt>
                <c:pt idx="31">
                  <c:v>10.895760366750002</c:v>
                </c:pt>
                <c:pt idx="32">
                  <c:v>10.895760366750002</c:v>
                </c:pt>
                <c:pt idx="33">
                  <c:v>10.895760366750002</c:v>
                </c:pt>
                <c:pt idx="34">
                  <c:v>10.895760366750002</c:v>
                </c:pt>
                <c:pt idx="37">
                  <c:v>12.058610000000002</c:v>
                </c:pt>
                <c:pt idx="38">
                  <c:v>12.058610000000002</c:v>
                </c:pt>
                <c:pt idx="39">
                  <c:v>12.058610000000002</c:v>
                </c:pt>
                <c:pt idx="40">
                  <c:v>12.058610000000002</c:v>
                </c:pt>
                <c:pt idx="41">
                  <c:v>12.058610000000002</c:v>
                </c:pt>
                <c:pt idx="42">
                  <c:v>12.058610000000002</c:v>
                </c:pt>
                <c:pt idx="43">
                  <c:v>12.058610000000002</c:v>
                </c:pt>
                <c:pt idx="44">
                  <c:v>12.058610000000002</c:v>
                </c:pt>
                <c:pt idx="45">
                  <c:v>12.058610000000002</c:v>
                </c:pt>
                <c:pt idx="46">
                  <c:v>12.058610000000002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0187792"/>
        <c:axId val="900188352"/>
      </c:lineChart>
      <c:catAx>
        <c:axId val="900187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018835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90018835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0187792"/>
        <c:crosses val="autoZero"/>
        <c:crossBetween val="midCat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363.30399999999997</c:v>
                </c:pt>
                <c:pt idx="5">
                  <c:v>348.80700000000002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344.17200000000003</c:v>
                </c:pt>
                <c:pt idx="11">
                  <c:v>327.19099999999997</c:v>
                </c:pt>
                <c:pt idx="12">
                  <c:v>336.238</c:v>
                </c:pt>
                <c:pt idx="13">
                  <c:v>345.274</c:v>
                </c:pt>
                <c:pt idx="14">
                  <c:v>354.98700000000002</c:v>
                </c:pt>
                <c:pt idx="15">
                  <c:v>365.339</c:v>
                </c:pt>
                <c:pt idx="16">
                  <c:v>363.30399999999997</c:v>
                </c:pt>
                <c:pt idx="17">
                  <c:v>348.80700000000002</c:v>
                </c:pt>
                <c:pt idx="18">
                  <c:v>338.73700000000002</c:v>
                </c:pt>
                <c:pt idx="19">
                  <c:v>331.07600000000002</c:v>
                </c:pt>
                <c:pt idx="20">
                  <c:v>332.15499999999997</c:v>
                </c:pt>
                <c:pt idx="21">
                  <c:v>351.71699999999998</c:v>
                </c:pt>
                <c:pt idx="22">
                  <c:v>344.17200000000003</c:v>
                </c:pt>
                <c:pt idx="23">
                  <c:v>327.19099999999997</c:v>
                </c:pt>
                <c:pt idx="24">
                  <c:v>336.238</c:v>
                </c:pt>
                <c:pt idx="25">
                  <c:v>345.274</c:v>
                </c:pt>
                <c:pt idx="26">
                  <c:v>354.98700000000002</c:v>
                </c:pt>
                <c:pt idx="27">
                  <c:v>365.339</c:v>
                </c:pt>
                <c:pt idx="28">
                  <c:v>363.30399999999997</c:v>
                </c:pt>
                <c:pt idx="29">
                  <c:v>348.80700000000002</c:v>
                </c:pt>
                <c:pt idx="30">
                  <c:v>338.73700000000002</c:v>
                </c:pt>
                <c:pt idx="31">
                  <c:v>331.07600000000002</c:v>
                </c:pt>
                <c:pt idx="32">
                  <c:v>332.15499999999997</c:v>
                </c:pt>
                <c:pt idx="33">
                  <c:v>351.71699999999998</c:v>
                </c:pt>
                <c:pt idx="34">
                  <c:v>344.17200000000003</c:v>
                </c:pt>
                <c:pt idx="35">
                  <c:v>327.19099999999997</c:v>
                </c:pt>
                <c:pt idx="36">
                  <c:v>336.238</c:v>
                </c:pt>
                <c:pt idx="37">
                  <c:v>345.274</c:v>
                </c:pt>
                <c:pt idx="38">
                  <c:v>354.98700000000002</c:v>
                </c:pt>
                <c:pt idx="39">
                  <c:v>365.339</c:v>
                </c:pt>
                <c:pt idx="40">
                  <c:v>363.30399999999997</c:v>
                </c:pt>
                <c:pt idx="41">
                  <c:v>348.80700000000002</c:v>
                </c:pt>
                <c:pt idx="42">
                  <c:v>338.73700000000002</c:v>
                </c:pt>
                <c:pt idx="43">
                  <c:v>331.07600000000002</c:v>
                </c:pt>
                <c:pt idx="44">
                  <c:v>332.15499999999997</c:v>
                </c:pt>
                <c:pt idx="45">
                  <c:v>351.71699999999998</c:v>
                </c:pt>
                <c:pt idx="46">
                  <c:v>344.17200000000003</c:v>
                </c:pt>
                <c:pt idx="47">
                  <c:v>327.19099999999997</c:v>
                </c:pt>
                <c:pt idx="48">
                  <c:v>336.238</c:v>
                </c:pt>
                <c:pt idx="49">
                  <c:v>345.274</c:v>
                </c:pt>
                <c:pt idx="50">
                  <c:v>354.98700000000002</c:v>
                </c:pt>
                <c:pt idx="51">
                  <c:v>365.339</c:v>
                </c:pt>
                <c:pt idx="52">
                  <c:v>363.30399999999997</c:v>
                </c:pt>
                <c:pt idx="53">
                  <c:v>348.80700000000002</c:v>
                </c:pt>
                <c:pt idx="54">
                  <c:v>338.73700000000002</c:v>
                </c:pt>
                <c:pt idx="55">
                  <c:v>331.07600000000002</c:v>
                </c:pt>
                <c:pt idx="56">
                  <c:v>332.15499999999997</c:v>
                </c:pt>
                <c:pt idx="57">
                  <c:v>351.71699999999998</c:v>
                </c:pt>
                <c:pt idx="58">
                  <c:v>344.17200000000003</c:v>
                </c:pt>
                <c:pt idx="59">
                  <c:v>327.19099999999997</c:v>
                </c:pt>
                <c:pt idx="60">
                  <c:v>336.238</c:v>
                </c:pt>
                <c:pt idx="61">
                  <c:v>345.274</c:v>
                </c:pt>
                <c:pt idx="62">
                  <c:v>354.98700000000002</c:v>
                </c:pt>
                <c:pt idx="63">
                  <c:v>365.339</c:v>
                </c:pt>
                <c:pt idx="64">
                  <c:v>363.30399999999997</c:v>
                </c:pt>
                <c:pt idx="65">
                  <c:v>348.80700000000002</c:v>
                </c:pt>
                <c:pt idx="66">
                  <c:v>338.73700000000002</c:v>
                </c:pt>
                <c:pt idx="67">
                  <c:v>331.07600000000002</c:v>
                </c:pt>
                <c:pt idx="68">
                  <c:v>332.15499999999997</c:v>
                </c:pt>
                <c:pt idx="69">
                  <c:v>351.71699999999998</c:v>
                </c:pt>
                <c:pt idx="70">
                  <c:v>344.17200000000003</c:v>
                </c:pt>
                <c:pt idx="71">
                  <c:v>327.19099999999997</c:v>
                </c:pt>
                <c:pt idx="72">
                  <c:v>336.238</c:v>
                </c:pt>
                <c:pt idx="73">
                  <c:v>345.274</c:v>
                </c:pt>
                <c:pt idx="74">
                  <c:v>354.98700000000002</c:v>
                </c:pt>
                <c:pt idx="75">
                  <c:v>365.339</c:v>
                </c:pt>
                <c:pt idx="76">
                  <c:v>363.30399999999997</c:v>
                </c:pt>
                <c:pt idx="77">
                  <c:v>348.80700000000002</c:v>
                </c:pt>
                <c:pt idx="78">
                  <c:v>338.73700000000002</c:v>
                </c:pt>
                <c:pt idx="79">
                  <c:v>331.07600000000002</c:v>
                </c:pt>
                <c:pt idx="80">
                  <c:v>332.15499999999997</c:v>
                </c:pt>
                <c:pt idx="81">
                  <c:v>351.71699999999998</c:v>
                </c:pt>
                <c:pt idx="82">
                  <c:v>344.17200000000003</c:v>
                </c:pt>
                <c:pt idx="83">
                  <c:v>327.19099999999997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170.56</c:v>
                </c:pt>
                <c:pt idx="1">
                  <c:v>180.14499999999998</c:v>
                </c:pt>
                <c:pt idx="2">
                  <c:v>183.608</c:v>
                </c:pt>
                <c:pt idx="3">
                  <c:v>158.94699999999995</c:v>
                </c:pt>
                <c:pt idx="4">
                  <c:v>153.50400000000002</c:v>
                </c:pt>
                <c:pt idx="5">
                  <c:v>152.75</c:v>
                </c:pt>
                <c:pt idx="6">
                  <c:v>154.721</c:v>
                </c:pt>
                <c:pt idx="7">
                  <c:v>155.59899999999999</c:v>
                </c:pt>
                <c:pt idx="8">
                  <c:v>139.38200000000001</c:v>
                </c:pt>
                <c:pt idx="9">
                  <c:v>139.48599999999999</c:v>
                </c:pt>
                <c:pt idx="10">
                  <c:v>146.56199999999995</c:v>
                </c:pt>
                <c:pt idx="11">
                  <c:v>157.43100000000004</c:v>
                </c:pt>
                <c:pt idx="12">
                  <c:v>170.56</c:v>
                </c:pt>
                <c:pt idx="13">
                  <c:v>180.14499999999998</c:v>
                </c:pt>
                <c:pt idx="14">
                  <c:v>183.608</c:v>
                </c:pt>
                <c:pt idx="15">
                  <c:v>158.94699999999995</c:v>
                </c:pt>
                <c:pt idx="16">
                  <c:v>153.50400000000002</c:v>
                </c:pt>
                <c:pt idx="17">
                  <c:v>152.75</c:v>
                </c:pt>
                <c:pt idx="18">
                  <c:v>154.721</c:v>
                </c:pt>
                <c:pt idx="19">
                  <c:v>155.59899999999999</c:v>
                </c:pt>
                <c:pt idx="20">
                  <c:v>139.38200000000001</c:v>
                </c:pt>
                <c:pt idx="21">
                  <c:v>139.48599999999999</c:v>
                </c:pt>
                <c:pt idx="22">
                  <c:v>146.56199999999995</c:v>
                </c:pt>
                <c:pt idx="23">
                  <c:v>157.43100000000004</c:v>
                </c:pt>
                <c:pt idx="24">
                  <c:v>170.56</c:v>
                </c:pt>
                <c:pt idx="25">
                  <c:v>180.14499999999998</c:v>
                </c:pt>
                <c:pt idx="26">
                  <c:v>183.608</c:v>
                </c:pt>
                <c:pt idx="27">
                  <c:v>158.94699999999995</c:v>
                </c:pt>
                <c:pt idx="28">
                  <c:v>153.50400000000002</c:v>
                </c:pt>
                <c:pt idx="29">
                  <c:v>152.75</c:v>
                </c:pt>
                <c:pt idx="30">
                  <c:v>154.721</c:v>
                </c:pt>
                <c:pt idx="31">
                  <c:v>155.59899999999999</c:v>
                </c:pt>
                <c:pt idx="32">
                  <c:v>139.38200000000001</c:v>
                </c:pt>
                <c:pt idx="33">
                  <c:v>139.48599999999999</c:v>
                </c:pt>
                <c:pt idx="34">
                  <c:v>146.56199999999995</c:v>
                </c:pt>
                <c:pt idx="35">
                  <c:v>157.43100000000004</c:v>
                </c:pt>
                <c:pt idx="36">
                  <c:v>170.56</c:v>
                </c:pt>
                <c:pt idx="37">
                  <c:v>180.14499999999998</c:v>
                </c:pt>
                <c:pt idx="38">
                  <c:v>183.608</c:v>
                </c:pt>
                <c:pt idx="39">
                  <c:v>158.94699999999995</c:v>
                </c:pt>
                <c:pt idx="40">
                  <c:v>153.50400000000002</c:v>
                </c:pt>
                <c:pt idx="41">
                  <c:v>152.75</c:v>
                </c:pt>
                <c:pt idx="42">
                  <c:v>154.721</c:v>
                </c:pt>
                <c:pt idx="43">
                  <c:v>155.59899999999999</c:v>
                </c:pt>
                <c:pt idx="44">
                  <c:v>139.38200000000001</c:v>
                </c:pt>
                <c:pt idx="45">
                  <c:v>139.48599999999999</c:v>
                </c:pt>
                <c:pt idx="46">
                  <c:v>146.56199999999995</c:v>
                </c:pt>
                <c:pt idx="47">
                  <c:v>157.43100000000004</c:v>
                </c:pt>
                <c:pt idx="48">
                  <c:v>170.56</c:v>
                </c:pt>
                <c:pt idx="49">
                  <c:v>180.14499999999998</c:v>
                </c:pt>
                <c:pt idx="50">
                  <c:v>183.608</c:v>
                </c:pt>
                <c:pt idx="51">
                  <c:v>158.94699999999995</c:v>
                </c:pt>
                <c:pt idx="52">
                  <c:v>153.50400000000002</c:v>
                </c:pt>
                <c:pt idx="53">
                  <c:v>152.75</c:v>
                </c:pt>
                <c:pt idx="54">
                  <c:v>154.721</c:v>
                </c:pt>
                <c:pt idx="55">
                  <c:v>155.59899999999999</c:v>
                </c:pt>
                <c:pt idx="56">
                  <c:v>139.38200000000001</c:v>
                </c:pt>
                <c:pt idx="57">
                  <c:v>139.48599999999999</c:v>
                </c:pt>
                <c:pt idx="58">
                  <c:v>146.56199999999995</c:v>
                </c:pt>
                <c:pt idx="59">
                  <c:v>157.43100000000004</c:v>
                </c:pt>
                <c:pt idx="60">
                  <c:v>170.56</c:v>
                </c:pt>
                <c:pt idx="61">
                  <c:v>180.14499999999998</c:v>
                </c:pt>
                <c:pt idx="62">
                  <c:v>183.608</c:v>
                </c:pt>
                <c:pt idx="63">
                  <c:v>158.94699999999995</c:v>
                </c:pt>
                <c:pt idx="64">
                  <c:v>153.50400000000002</c:v>
                </c:pt>
                <c:pt idx="65">
                  <c:v>152.75</c:v>
                </c:pt>
                <c:pt idx="66">
                  <c:v>154.721</c:v>
                </c:pt>
                <c:pt idx="67">
                  <c:v>155.59899999999999</c:v>
                </c:pt>
                <c:pt idx="68">
                  <c:v>139.38200000000001</c:v>
                </c:pt>
                <c:pt idx="69">
                  <c:v>139.48599999999999</c:v>
                </c:pt>
                <c:pt idx="70">
                  <c:v>146.56199999999995</c:v>
                </c:pt>
                <c:pt idx="71">
                  <c:v>157.43100000000004</c:v>
                </c:pt>
                <c:pt idx="72">
                  <c:v>170.56</c:v>
                </c:pt>
                <c:pt idx="73">
                  <c:v>180.14499999999998</c:v>
                </c:pt>
                <c:pt idx="74">
                  <c:v>183.608</c:v>
                </c:pt>
                <c:pt idx="75">
                  <c:v>158.94699999999995</c:v>
                </c:pt>
                <c:pt idx="76">
                  <c:v>153.50400000000002</c:v>
                </c:pt>
                <c:pt idx="77">
                  <c:v>152.75</c:v>
                </c:pt>
                <c:pt idx="78">
                  <c:v>154.721</c:v>
                </c:pt>
                <c:pt idx="79">
                  <c:v>155.59899999999999</c:v>
                </c:pt>
                <c:pt idx="80">
                  <c:v>139.38200000000001</c:v>
                </c:pt>
                <c:pt idx="81">
                  <c:v>139.48599999999999</c:v>
                </c:pt>
                <c:pt idx="82">
                  <c:v>146.56199999999995</c:v>
                </c:pt>
                <c:pt idx="83">
                  <c:v>157.43100000000004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1951168"/>
        <c:axId val="901951728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349.29399999999998</c:v>
                </c:pt>
                <c:pt idx="1">
                  <c:v>356.79899999999998</c:v>
                </c:pt>
                <c:pt idx="2">
                  <c:v>364.62099999999998</c:v>
                </c:pt>
                <c:pt idx="3">
                  <c:v>367.55500000000001</c:v>
                </c:pt>
                <c:pt idx="4">
                  <c:v>363.30399999999997</c:v>
                </c:pt>
                <c:pt idx="5">
                  <c:v>348.80700000000002</c:v>
                </c:pt>
                <c:pt idx="6">
                  <c:v>339.39100000000002</c:v>
                </c:pt>
                <c:pt idx="7">
                  <c:v>337.12700000000001</c:v>
                </c:pt>
                <c:pt idx="8">
                  <c:v>344.01600000000002</c:v>
                </c:pt>
                <c:pt idx="9">
                  <c:v>352.59699999999998</c:v>
                </c:pt>
                <c:pt idx="10">
                  <c:v>344.17200000000003</c:v>
                </c:pt>
                <c:pt idx="11">
                  <c:v>327.19099999999997</c:v>
                </c:pt>
                <c:pt idx="12">
                  <c:v>336.238</c:v>
                </c:pt>
                <c:pt idx="13">
                  <c:v>345.274</c:v>
                </c:pt>
                <c:pt idx="14">
                  <c:v>354.98700000000002</c:v>
                </c:pt>
                <c:pt idx="15">
                  <c:v>365.339</c:v>
                </c:pt>
                <c:pt idx="16">
                  <c:v>365.46</c:v>
                </c:pt>
                <c:pt idx="17">
                  <c:v>354.30500000000001</c:v>
                </c:pt>
                <c:pt idx="18">
                  <c:v>338.73700000000002</c:v>
                </c:pt>
                <c:pt idx="19">
                  <c:v>331.07600000000002</c:v>
                </c:pt>
                <c:pt idx="20">
                  <c:v>332.15499999999997</c:v>
                </c:pt>
                <c:pt idx="21">
                  <c:v>351.71699999999998</c:v>
                </c:pt>
                <c:pt idx="22">
                  <c:v>356.72899999999998</c:v>
                </c:pt>
                <c:pt idx="23">
                  <c:v>360.86500000000001</c:v>
                </c:pt>
                <c:pt idx="24">
                  <c:v>389.21300000000002</c:v>
                </c:pt>
                <c:pt idx="25">
                  <c:v>415.31299999999999</c:v>
                </c:pt>
                <c:pt idx="26">
                  <c:v>443.2</c:v>
                </c:pt>
                <c:pt idx="27">
                  <c:v>452.71300000000002</c:v>
                </c:pt>
                <c:pt idx="28">
                  <c:v>448.96100000000001</c:v>
                </c:pt>
                <c:pt idx="29">
                  <c:v>438.81</c:v>
                </c:pt>
                <c:pt idx="30">
                  <c:v>424.80900000000003</c:v>
                </c:pt>
                <c:pt idx="31">
                  <c:v>425.85300000000001</c:v>
                </c:pt>
                <c:pt idx="32">
                  <c:v>429.12900000000002</c:v>
                </c:pt>
                <c:pt idx="33">
                  <c:v>455.21300000000002</c:v>
                </c:pt>
                <c:pt idx="34">
                  <c:v>455.99400000000003</c:v>
                </c:pt>
                <c:pt idx="35">
                  <c:v>449.22</c:v>
                </c:pt>
                <c:pt idx="36">
                  <c:v>471.767</c:v>
                </c:pt>
                <c:pt idx="37">
                  <c:v>492.15300000000002</c:v>
                </c:pt>
                <c:pt idx="38">
                  <c:v>504.81099999999998</c:v>
                </c:pt>
                <c:pt idx="39">
                  <c:v>509.32299999999998</c:v>
                </c:pt>
                <c:pt idx="40">
                  <c:v>511.86099999999999</c:v>
                </c:pt>
                <c:pt idx="41">
                  <c:v>500.85700000000003</c:v>
                </c:pt>
                <c:pt idx="42">
                  <c:v>493.45800000000003</c:v>
                </c:pt>
                <c:pt idx="43">
                  <c:v>486.67500000000001</c:v>
                </c:pt>
                <c:pt idx="44">
                  <c:v>471.53699999999998</c:v>
                </c:pt>
                <c:pt idx="45">
                  <c:v>491.20299999999997</c:v>
                </c:pt>
                <c:pt idx="46">
                  <c:v>490.73399999999998</c:v>
                </c:pt>
                <c:pt idx="47">
                  <c:v>484.62200000000001</c:v>
                </c:pt>
                <c:pt idx="48">
                  <c:v>506.798</c:v>
                </c:pt>
                <c:pt idx="49">
                  <c:v>525.41899999999998</c:v>
                </c:pt>
                <c:pt idx="50">
                  <c:v>538.59500000000003</c:v>
                </c:pt>
                <c:pt idx="51">
                  <c:v>524.28599999999994</c:v>
                </c:pt>
                <c:pt idx="52">
                  <c:v>516.80799999999999</c:v>
                </c:pt>
                <c:pt idx="53">
                  <c:v>501.55700000000002</c:v>
                </c:pt>
                <c:pt idx="54">
                  <c:v>483.411</c:v>
                </c:pt>
                <c:pt idx="55">
                  <c:v>459.98200000000003</c:v>
                </c:pt>
                <c:pt idx="56">
                  <c:v>469.58800000000002</c:v>
                </c:pt>
                <c:pt idx="57">
                  <c:v>459.73099999999999</c:v>
                </c:pt>
                <c:pt idx="58">
                  <c:v>453.05399999999997</c:v>
                </c:pt>
                <c:pt idx="59">
                  <c:v>421.64600000000002</c:v>
                </c:pt>
                <c:pt idx="60">
                  <c:v>419.90199999999999</c:v>
                </c:pt>
                <c:pt idx="61">
                  <c:v>423.52</c:v>
                </c:pt>
                <c:pt idx="62">
                  <c:v>423.44799999999998</c:v>
                </c:pt>
                <c:pt idx="63">
                  <c:v>435.05700000000002</c:v>
                </c:pt>
                <c:pt idx="64">
                  <c:v>433.27699999999999</c:v>
                </c:pt>
                <c:pt idx="65">
                  <c:v>414.83699999999999</c:v>
                </c:pt>
                <c:pt idx="66">
                  <c:v>409.32499999999999</c:v>
                </c:pt>
                <c:pt idx="67">
                  <c:v>406.85399999999998</c:v>
                </c:pt>
                <c:pt idx="68">
                  <c:v>406.52985713999999</c:v>
                </c:pt>
                <c:pt idx="69">
                  <c:v>428.42018125999999</c:v>
                </c:pt>
                <c:pt idx="70">
                  <c:v>428.34519999999998</c:v>
                </c:pt>
                <c:pt idx="71">
                  <c:v>420.52100000000002</c:v>
                </c:pt>
                <c:pt idx="72">
                  <c:v>433.20030000000003</c:v>
                </c:pt>
                <c:pt idx="73">
                  <c:v>449.91109999999998</c:v>
                </c:pt>
                <c:pt idx="74">
                  <c:v>469.65890000000002</c:v>
                </c:pt>
                <c:pt idx="75">
                  <c:v>475.64620000000002</c:v>
                </c:pt>
                <c:pt idx="76">
                  <c:v>481.10050000000001</c:v>
                </c:pt>
                <c:pt idx="77">
                  <c:v>471.32530000000003</c:v>
                </c:pt>
                <c:pt idx="78">
                  <c:v>462.44729999999998</c:v>
                </c:pt>
                <c:pt idx="79">
                  <c:v>460.43470000000002</c:v>
                </c:pt>
                <c:pt idx="80">
                  <c:v>463.70060000000001</c:v>
                </c:pt>
                <c:pt idx="81">
                  <c:v>477.90949999999998</c:v>
                </c:pt>
                <c:pt idx="82">
                  <c:v>479.53289999999998</c:v>
                </c:pt>
                <c:pt idx="83">
                  <c:v>471.99619999999999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1951168"/>
        <c:axId val="901951728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General</c:formatCode>
                <c:ptCount val="2"/>
                <c:pt idx="0">
                  <c:v>70</c:v>
                </c:pt>
                <c:pt idx="1">
                  <c:v>70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1952288"/>
        <c:axId val="901952848"/>
      </c:scatterChart>
      <c:dateAx>
        <c:axId val="90195116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90195172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901951728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901951168"/>
        <c:crosses val="autoZero"/>
        <c:crossBetween val="between"/>
        <c:majorUnit val="25"/>
      </c:valAx>
      <c:valAx>
        <c:axId val="901952288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901952848"/>
        <c:crosses val="max"/>
        <c:crossBetween val="midCat"/>
      </c:valAx>
      <c:valAx>
        <c:axId val="90195284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901952288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-0.59998276149999974</c:v>
                </c:pt>
                <c:pt idx="1">
                  <c:v>0.52104564090000061</c:v>
                </c:pt>
                <c:pt idx="2">
                  <c:v>1.5476819309999996</c:v>
                </c:pt>
                <c:pt idx="3">
                  <c:v>1.160720877000001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0.16684600369999991</c:v>
                </c:pt>
                <c:pt idx="1">
                  <c:v>0.27357358529999987</c:v>
                </c:pt>
                <c:pt idx="2">
                  <c:v>0.58504376130000013</c:v>
                </c:pt>
                <c:pt idx="3">
                  <c:v>0.49083047979999961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5.6358321770999947E-2</c:v>
                </c:pt>
                <c:pt idx="1">
                  <c:v>3.8971538369999892E-2</c:v>
                </c:pt>
                <c:pt idx="2">
                  <c:v>3.2635910140000196E-2</c:v>
                </c:pt>
                <c:pt idx="3">
                  <c:v>3.9180644599999259E-3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901959568"/>
        <c:axId val="901960128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0358705161854768E-2"/>
                  <c:y val="8.263060867391576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475E-2"/>
                  <c:y val="-3.64170103737033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'16'!$I$31:$L$31</c:f>
              <c:numCache>
                <c:formatCode>0.0</c:formatCode>
                <c:ptCount val="4"/>
                <c:pt idx="0">
                  <c:v>-0.37677843602899985</c:v>
                </c:pt>
                <c:pt idx="1">
                  <c:v>0.83359076457000036</c:v>
                </c:pt>
                <c:pt idx="2">
                  <c:v>2.16536160244</c:v>
                </c:pt>
                <c:pt idx="3">
                  <c:v>1.6554694212600005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1959568"/>
        <c:axId val="901960128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1961248"/>
        <c:axId val="901960688"/>
      </c:scatterChart>
      <c:catAx>
        <c:axId val="90195956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1960128"/>
        <c:crosses val="autoZero"/>
        <c:auto val="1"/>
        <c:lblAlgn val="ctr"/>
        <c:lblOffset val="100"/>
        <c:tickLblSkip val="1"/>
        <c:noMultiLvlLbl val="0"/>
      </c:catAx>
      <c:valAx>
        <c:axId val="901960128"/>
        <c:scaling>
          <c:orientation val="minMax"/>
          <c:max val="2.5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1959568"/>
        <c:crosses val="autoZero"/>
        <c:crossBetween val="between"/>
        <c:minorUnit val="0.5"/>
      </c:valAx>
      <c:valAx>
        <c:axId val="901960688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901961248"/>
        <c:crosses val="max"/>
        <c:crossBetween val="midCat"/>
      </c:valAx>
      <c:valAx>
        <c:axId val="9019612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0196068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13.648961</c:v>
                </c:pt>
                <c:pt idx="1">
                  <c:v>13.551162</c:v>
                </c:pt>
                <c:pt idx="2">
                  <c:v>13.780635999999999</c:v>
                </c:pt>
                <c:pt idx="3">
                  <c:v>13.528214999999999</c:v>
                </c:pt>
                <c:pt idx="4">
                  <c:v>13.639097</c:v>
                </c:pt>
                <c:pt idx="5">
                  <c:v>13.509302</c:v>
                </c:pt>
                <c:pt idx="6">
                  <c:v>13.41624</c:v>
                </c:pt>
                <c:pt idx="7">
                  <c:v>13.266709000000001</c:v>
                </c:pt>
                <c:pt idx="8">
                  <c:v>13.109411</c:v>
                </c:pt>
                <c:pt idx="9">
                  <c:v>13.481545000000001</c:v>
                </c:pt>
                <c:pt idx="10">
                  <c:v>13.675719000000001</c:v>
                </c:pt>
                <c:pt idx="11">
                  <c:v>13.33886</c:v>
                </c:pt>
                <c:pt idx="12">
                  <c:v>13.419108</c:v>
                </c:pt>
                <c:pt idx="13">
                  <c:v>13.886905</c:v>
                </c:pt>
                <c:pt idx="14">
                  <c:v>14.002295</c:v>
                </c:pt>
                <c:pt idx="15">
                  <c:v>13.906537999999999</c:v>
                </c:pt>
                <c:pt idx="16">
                  <c:v>14.115068000000001</c:v>
                </c:pt>
                <c:pt idx="17">
                  <c:v>14.068187</c:v>
                </c:pt>
                <c:pt idx="18">
                  <c:v>14.242308</c:v>
                </c:pt>
                <c:pt idx="19">
                  <c:v>14.224826999999999</c:v>
                </c:pt>
                <c:pt idx="20">
                  <c:v>14.402293</c:v>
                </c:pt>
                <c:pt idx="21">
                  <c:v>14.93272</c:v>
                </c:pt>
                <c:pt idx="22">
                  <c:v>15.471607000000001</c:v>
                </c:pt>
                <c:pt idx="23">
                  <c:v>15.245333</c:v>
                </c:pt>
                <c:pt idx="24">
                  <c:v>15.018359</c:v>
                </c:pt>
                <c:pt idx="25">
                  <c:v>15.487536</c:v>
                </c:pt>
                <c:pt idx="26">
                  <c:v>15.836328999999999</c:v>
                </c:pt>
                <c:pt idx="27">
                  <c:v>15.928782999999999</c:v>
                </c:pt>
                <c:pt idx="28">
                  <c:v>16.002206000000001</c:v>
                </c:pt>
                <c:pt idx="29">
                  <c:v>16.250122000000001</c:v>
                </c:pt>
                <c:pt idx="30">
                  <c:v>16.608813000000001</c:v>
                </c:pt>
                <c:pt idx="31">
                  <c:v>17.197248999999999</c:v>
                </c:pt>
                <c:pt idx="32">
                  <c:v>17.201593372000001</c:v>
                </c:pt>
                <c:pt idx="33">
                  <c:v>17.296730194999999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17.296730194999999</c:v>
                </c:pt>
                <c:pt idx="34">
                  <c:v>18.071870000000001</c:v>
                </c:pt>
                <c:pt idx="35">
                  <c:v>18.045459999999999</c:v>
                </c:pt>
                <c:pt idx="36">
                  <c:v>18.02421</c:v>
                </c:pt>
                <c:pt idx="37">
                  <c:v>18.186029999999999</c:v>
                </c:pt>
                <c:pt idx="38">
                  <c:v>18.44359</c:v>
                </c:pt>
                <c:pt idx="39">
                  <c:v>18.50789</c:v>
                </c:pt>
                <c:pt idx="40">
                  <c:v>18.682189999999999</c:v>
                </c:pt>
                <c:pt idx="41">
                  <c:v>18.724509999999999</c:v>
                </c:pt>
                <c:pt idx="42">
                  <c:v>18.706900000000001</c:v>
                </c:pt>
                <c:pt idx="43">
                  <c:v>18.878299999999999</c:v>
                </c:pt>
                <c:pt idx="44">
                  <c:v>18.841139999999999</c:v>
                </c:pt>
                <c:pt idx="45">
                  <c:v>19.003430000000002</c:v>
                </c:pt>
                <c:pt idx="46">
                  <c:v>19.210429999999999</c:v>
                </c:pt>
                <c:pt idx="47">
                  <c:v>19.205179999999999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13.495488083333333</c:v>
                </c:pt>
                <c:pt idx="2">
                  <c:v>13.495488083333333</c:v>
                </c:pt>
                <c:pt idx="3">
                  <c:v>13.495488083333333</c:v>
                </c:pt>
                <c:pt idx="4">
                  <c:v>13.495488083333333</c:v>
                </c:pt>
                <c:pt idx="5">
                  <c:v>13.495488083333333</c:v>
                </c:pt>
                <c:pt idx="6">
                  <c:v>13.495488083333333</c:v>
                </c:pt>
                <c:pt idx="7">
                  <c:v>13.495488083333333</c:v>
                </c:pt>
                <c:pt idx="8">
                  <c:v>13.495488083333333</c:v>
                </c:pt>
                <c:pt idx="9">
                  <c:v>13.495488083333333</c:v>
                </c:pt>
                <c:pt idx="10">
                  <c:v>13.495488083333333</c:v>
                </c:pt>
                <c:pt idx="13">
                  <c:v>14.326432416666664</c:v>
                </c:pt>
                <c:pt idx="14">
                  <c:v>14.326432416666664</c:v>
                </c:pt>
                <c:pt idx="15">
                  <c:v>14.326432416666664</c:v>
                </c:pt>
                <c:pt idx="16">
                  <c:v>14.326432416666664</c:v>
                </c:pt>
                <c:pt idx="17">
                  <c:v>14.326432416666664</c:v>
                </c:pt>
                <c:pt idx="18">
                  <c:v>14.326432416666664</c:v>
                </c:pt>
                <c:pt idx="19">
                  <c:v>14.326432416666664</c:v>
                </c:pt>
                <c:pt idx="20">
                  <c:v>14.326432416666664</c:v>
                </c:pt>
                <c:pt idx="21">
                  <c:v>14.326432416666664</c:v>
                </c:pt>
                <c:pt idx="22">
                  <c:v>14.326432416666664</c:v>
                </c:pt>
                <c:pt idx="25">
                  <c:v>16.578754213916664</c:v>
                </c:pt>
                <c:pt idx="26">
                  <c:v>16.578754213916664</c:v>
                </c:pt>
                <c:pt idx="27">
                  <c:v>16.578754213916664</c:v>
                </c:pt>
                <c:pt idx="28">
                  <c:v>16.578754213916664</c:v>
                </c:pt>
                <c:pt idx="29">
                  <c:v>16.578754213916664</c:v>
                </c:pt>
                <c:pt idx="30">
                  <c:v>16.578754213916664</c:v>
                </c:pt>
                <c:pt idx="31">
                  <c:v>16.578754213916664</c:v>
                </c:pt>
                <c:pt idx="32">
                  <c:v>16.578754213916664</c:v>
                </c:pt>
                <c:pt idx="33">
                  <c:v>16.578754213916664</c:v>
                </c:pt>
                <c:pt idx="34">
                  <c:v>16.578754213916664</c:v>
                </c:pt>
                <c:pt idx="37">
                  <c:v>18.701149999999998</c:v>
                </c:pt>
                <c:pt idx="38">
                  <c:v>18.701149999999998</c:v>
                </c:pt>
                <c:pt idx="39">
                  <c:v>18.701149999999998</c:v>
                </c:pt>
                <c:pt idx="40">
                  <c:v>18.701149999999998</c:v>
                </c:pt>
                <c:pt idx="41">
                  <c:v>18.701149999999998</c:v>
                </c:pt>
                <c:pt idx="42">
                  <c:v>18.701149999999998</c:v>
                </c:pt>
                <c:pt idx="43">
                  <c:v>18.701149999999998</c:v>
                </c:pt>
                <c:pt idx="44">
                  <c:v>18.701149999999998</c:v>
                </c:pt>
                <c:pt idx="45">
                  <c:v>18.701149999999998</c:v>
                </c:pt>
                <c:pt idx="46">
                  <c:v>18.701149999999998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1965168"/>
        <c:axId val="901965728"/>
      </c:lineChart>
      <c:catAx>
        <c:axId val="901965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196572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901965728"/>
        <c:scaling>
          <c:orientation val="minMax"/>
          <c:max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196516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44735033120859902"/>
          <c:w val="0.70238480606590847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29549431321085"/>
          <c:y val="0.17364808269704923"/>
          <c:w val="0.80323673082531355"/>
          <c:h val="0.6699596925384325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0.1387100793000009</c:v>
                </c:pt>
                <c:pt idx="1">
                  <c:v>9.4534822999996493E-3</c:v>
                </c:pt>
                <c:pt idx="2">
                  <c:v>9.2712000000005901E-3</c:v>
                </c:pt>
                <c:pt idx="3">
                  <c:v>1.7715473999999176E-2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6.5985231999999838E-2</c:v>
                </c:pt>
                <c:pt idx="1">
                  <c:v>6.7947792700000065E-2</c:v>
                </c:pt>
                <c:pt idx="2">
                  <c:v>4.3595432899999897E-2</c:v>
                </c:pt>
                <c:pt idx="3">
                  <c:v>5.3138515100000117E-2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-0.11798492790000026</c:v>
                </c:pt>
                <c:pt idx="1">
                  <c:v>5.4936083999999941E-2</c:v>
                </c:pt>
                <c:pt idx="2">
                  <c:v>0.19177860819999992</c:v>
                </c:pt>
                <c:pt idx="3">
                  <c:v>3.5591057600000475E-2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8.2511600999996659E-2</c:v>
                </c:pt>
                <c:pt idx="1">
                  <c:v>3.1442836700001919E-2</c:v>
                </c:pt>
                <c:pt idx="2">
                  <c:v>-4.2220601800000424E-2</c:v>
                </c:pt>
                <c:pt idx="3">
                  <c:v>2.0906180399997254E-2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-1.5490225400000224E-2</c:v>
                </c:pt>
                <c:pt idx="1">
                  <c:v>0.10670164729999998</c:v>
                </c:pt>
                <c:pt idx="2">
                  <c:v>0.30552829970000017</c:v>
                </c:pt>
                <c:pt idx="3">
                  <c:v>0.10053034689999985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1973008"/>
        <c:axId val="901973568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0.1038773278340208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'17'!$J$31:$M$31</c:f>
              <c:numCache>
                <c:formatCode>0.0</c:formatCode>
                <c:ptCount val="4"/>
                <c:pt idx="0">
                  <c:v>0.15373175899999691</c:v>
                </c:pt>
                <c:pt idx="1">
                  <c:v>0.27048184300000155</c:v>
                </c:pt>
                <c:pt idx="2">
                  <c:v>0.50795293900000016</c:v>
                </c:pt>
                <c:pt idx="3">
                  <c:v>0.22788157399999687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1973008"/>
        <c:axId val="901973568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1974688"/>
        <c:axId val="901974128"/>
      </c:scatterChart>
      <c:catAx>
        <c:axId val="90197300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1973568"/>
        <c:crosses val="autoZero"/>
        <c:auto val="1"/>
        <c:lblAlgn val="ctr"/>
        <c:lblOffset val="100"/>
        <c:tickLblSkip val="1"/>
        <c:noMultiLvlLbl val="0"/>
      </c:catAx>
      <c:valAx>
        <c:axId val="901973568"/>
        <c:scaling>
          <c:orientation val="minMax"/>
          <c:max val="1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1973008"/>
        <c:crosses val="autoZero"/>
        <c:crossBetween val="between"/>
        <c:majorUnit val="0.25"/>
      </c:valAx>
      <c:valAx>
        <c:axId val="901974128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901974688"/>
        <c:crosses val="max"/>
        <c:crossBetween val="midCat"/>
        <c:majorUnit val="0.25"/>
      </c:valAx>
      <c:valAx>
        <c:axId val="9019746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0197412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19.062801</c:v>
                </c:pt>
                <c:pt idx="1">
                  <c:v>19.846603000000002</c:v>
                </c:pt>
                <c:pt idx="2">
                  <c:v>19.728204000000002</c:v>
                </c:pt>
                <c:pt idx="3">
                  <c:v>19.340226000000001</c:v>
                </c:pt>
                <c:pt idx="4">
                  <c:v>19.328156</c:v>
                </c:pt>
                <c:pt idx="5">
                  <c:v>19.846173</c:v>
                </c:pt>
                <c:pt idx="6">
                  <c:v>19.775658</c:v>
                </c:pt>
                <c:pt idx="7">
                  <c:v>20.274782999999999</c:v>
                </c:pt>
                <c:pt idx="8">
                  <c:v>19.756826</c:v>
                </c:pt>
                <c:pt idx="9">
                  <c:v>19.650106999999998</c:v>
                </c:pt>
                <c:pt idx="10">
                  <c:v>19.658867999999998</c:v>
                </c:pt>
                <c:pt idx="11">
                  <c:v>19.983958999999999</c:v>
                </c:pt>
                <c:pt idx="12">
                  <c:v>19.322835999999999</c:v>
                </c:pt>
                <c:pt idx="13">
                  <c:v>19.190398999999999</c:v>
                </c:pt>
                <c:pt idx="14">
                  <c:v>20.060120999999999</c:v>
                </c:pt>
                <c:pt idx="15">
                  <c:v>19.595317000000001</c:v>
                </c:pt>
                <c:pt idx="16">
                  <c:v>20.066234999999999</c:v>
                </c:pt>
                <c:pt idx="17">
                  <c:v>20.561236000000001</c:v>
                </c:pt>
                <c:pt idx="18">
                  <c:v>20.118914</c:v>
                </c:pt>
                <c:pt idx="19">
                  <c:v>20.251183999999999</c:v>
                </c:pt>
                <c:pt idx="20">
                  <c:v>19.640605000000001</c:v>
                </c:pt>
                <c:pt idx="21">
                  <c:v>19.989643999999998</c:v>
                </c:pt>
                <c:pt idx="22">
                  <c:v>20.307230000000001</c:v>
                </c:pt>
                <c:pt idx="23">
                  <c:v>20.323447000000002</c:v>
                </c:pt>
                <c:pt idx="24">
                  <c:v>20.461323</c:v>
                </c:pt>
                <c:pt idx="25">
                  <c:v>19.619446</c:v>
                </c:pt>
                <c:pt idx="26">
                  <c:v>20.573001999999999</c:v>
                </c:pt>
                <c:pt idx="27">
                  <c:v>19.940937000000002</c:v>
                </c:pt>
                <c:pt idx="28">
                  <c:v>20.356517</c:v>
                </c:pt>
                <c:pt idx="29">
                  <c:v>20.705323</c:v>
                </c:pt>
                <c:pt idx="30">
                  <c:v>20.621328999999999</c:v>
                </c:pt>
                <c:pt idx="31">
                  <c:v>21.302289999999999</c:v>
                </c:pt>
                <c:pt idx="32">
                  <c:v>20.284704067</c:v>
                </c:pt>
                <c:pt idx="33">
                  <c:v>20.421227242000001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20.421227242000001</c:v>
                </c:pt>
                <c:pt idx="34">
                  <c:v>20.491959999999999</c:v>
                </c:pt>
                <c:pt idx="35">
                  <c:v>20.713899999999999</c:v>
                </c:pt>
                <c:pt idx="36">
                  <c:v>20.262930000000001</c:v>
                </c:pt>
                <c:pt idx="37">
                  <c:v>20.304780000000001</c:v>
                </c:pt>
                <c:pt idx="38">
                  <c:v>20.568269999999998</c:v>
                </c:pt>
                <c:pt idx="39">
                  <c:v>20.270219999999998</c:v>
                </c:pt>
                <c:pt idx="40">
                  <c:v>20.520130000000002</c:v>
                </c:pt>
                <c:pt idx="41">
                  <c:v>20.804480000000002</c:v>
                </c:pt>
                <c:pt idx="42">
                  <c:v>20.999759999999998</c:v>
                </c:pt>
                <c:pt idx="43">
                  <c:v>21.086279999999999</c:v>
                </c:pt>
                <c:pt idx="44">
                  <c:v>20.735479999999999</c:v>
                </c:pt>
                <c:pt idx="45">
                  <c:v>20.939109999999999</c:v>
                </c:pt>
                <c:pt idx="46">
                  <c:v>20.71378</c:v>
                </c:pt>
                <c:pt idx="47">
                  <c:v>21.0717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19.687696999999996</c:v>
                </c:pt>
                <c:pt idx="3">
                  <c:v>19.687696999999996</c:v>
                </c:pt>
                <c:pt idx="4">
                  <c:v>19.687696999999996</c:v>
                </c:pt>
                <c:pt idx="5">
                  <c:v>19.687696999999996</c:v>
                </c:pt>
                <c:pt idx="6">
                  <c:v>19.687696999999996</c:v>
                </c:pt>
                <c:pt idx="7">
                  <c:v>19.687696999999996</c:v>
                </c:pt>
                <c:pt idx="8">
                  <c:v>19.687696999999996</c:v>
                </c:pt>
                <c:pt idx="9">
                  <c:v>19.687696999999996</c:v>
                </c:pt>
                <c:pt idx="14">
                  <c:v>19.952264</c:v>
                </c:pt>
                <c:pt idx="15">
                  <c:v>19.952264</c:v>
                </c:pt>
                <c:pt idx="16">
                  <c:v>19.952264</c:v>
                </c:pt>
                <c:pt idx="17">
                  <c:v>19.952264</c:v>
                </c:pt>
                <c:pt idx="18">
                  <c:v>19.952264</c:v>
                </c:pt>
                <c:pt idx="19">
                  <c:v>19.952264</c:v>
                </c:pt>
                <c:pt idx="20">
                  <c:v>19.952264</c:v>
                </c:pt>
                <c:pt idx="21">
                  <c:v>19.952264</c:v>
                </c:pt>
                <c:pt idx="26">
                  <c:v>20.457663192416668</c:v>
                </c:pt>
                <c:pt idx="27">
                  <c:v>20.457663192416668</c:v>
                </c:pt>
                <c:pt idx="28">
                  <c:v>20.457663192416668</c:v>
                </c:pt>
                <c:pt idx="29">
                  <c:v>20.457663192416668</c:v>
                </c:pt>
                <c:pt idx="30">
                  <c:v>20.457663192416668</c:v>
                </c:pt>
                <c:pt idx="31">
                  <c:v>20.457663192416668</c:v>
                </c:pt>
                <c:pt idx="32">
                  <c:v>20.457663192416668</c:v>
                </c:pt>
                <c:pt idx="33">
                  <c:v>20.457663192416668</c:v>
                </c:pt>
                <c:pt idx="38">
                  <c:v>20.689743333333332</c:v>
                </c:pt>
                <c:pt idx="39">
                  <c:v>20.689743333333332</c:v>
                </c:pt>
                <c:pt idx="40">
                  <c:v>20.689743333333332</c:v>
                </c:pt>
                <c:pt idx="41">
                  <c:v>20.689743333333332</c:v>
                </c:pt>
                <c:pt idx="42">
                  <c:v>20.689743333333332</c:v>
                </c:pt>
                <c:pt idx="43">
                  <c:v>20.689743333333332</c:v>
                </c:pt>
                <c:pt idx="44">
                  <c:v>20.689743333333332</c:v>
                </c:pt>
                <c:pt idx="45">
                  <c:v>20.689743333333332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1978608"/>
        <c:axId val="902532672"/>
      </c:lineChart>
      <c:catAx>
        <c:axId val="901978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253267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902532672"/>
        <c:scaling>
          <c:orientation val="minMax"/>
          <c:max val="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1978608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9.9398453571681922E-2"/>
          <c:y val="0.48306461692288472"/>
          <c:w val="0.49667908065545863"/>
          <c:h val="0.216767279090113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121.56399999999999</c:v>
                </c:pt>
                <c:pt idx="5">
                  <c:v>121.58499999999999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129.32599999999999</c:v>
                </c:pt>
                <c:pt idx="9">
                  <c:v>118.035</c:v>
                </c:pt>
                <c:pt idx="10">
                  <c:v>121.11799999999999</c:v>
                </c:pt>
                <c:pt idx="11">
                  <c:v>127.54300000000001</c:v>
                </c:pt>
                <c:pt idx="12">
                  <c:v>114.66800000000001</c:v>
                </c:pt>
                <c:pt idx="13">
                  <c:v>113.10299999999999</c:v>
                </c:pt>
                <c:pt idx="14">
                  <c:v>115.227</c:v>
                </c:pt>
                <c:pt idx="15">
                  <c:v>116.69199999999999</c:v>
                </c:pt>
                <c:pt idx="16">
                  <c:v>121.56399999999999</c:v>
                </c:pt>
                <c:pt idx="17">
                  <c:v>121.58499999999999</c:v>
                </c:pt>
                <c:pt idx="18">
                  <c:v>125.45699999999999</c:v>
                </c:pt>
                <c:pt idx="19">
                  <c:v>128.31299999999999</c:v>
                </c:pt>
                <c:pt idx="20">
                  <c:v>129.32599999999999</c:v>
                </c:pt>
                <c:pt idx="21">
                  <c:v>118.035</c:v>
                </c:pt>
                <c:pt idx="22">
                  <c:v>121.11799999999999</c:v>
                </c:pt>
                <c:pt idx="23">
                  <c:v>127.54300000000001</c:v>
                </c:pt>
                <c:pt idx="24">
                  <c:v>114.66800000000001</c:v>
                </c:pt>
                <c:pt idx="25">
                  <c:v>113.10299999999999</c:v>
                </c:pt>
                <c:pt idx="26">
                  <c:v>115.227</c:v>
                </c:pt>
                <c:pt idx="27">
                  <c:v>116.69199999999999</c:v>
                </c:pt>
                <c:pt idx="28">
                  <c:v>121.56399999999999</c:v>
                </c:pt>
                <c:pt idx="29">
                  <c:v>121.58499999999999</c:v>
                </c:pt>
                <c:pt idx="30">
                  <c:v>125.45699999999999</c:v>
                </c:pt>
                <c:pt idx="31">
                  <c:v>128.31299999999999</c:v>
                </c:pt>
                <c:pt idx="32">
                  <c:v>129.32599999999999</c:v>
                </c:pt>
                <c:pt idx="33">
                  <c:v>118.035</c:v>
                </c:pt>
                <c:pt idx="34">
                  <c:v>121.11799999999999</c:v>
                </c:pt>
                <c:pt idx="35">
                  <c:v>127.54300000000001</c:v>
                </c:pt>
                <c:pt idx="36">
                  <c:v>114.66800000000001</c:v>
                </c:pt>
                <c:pt idx="37">
                  <c:v>113.10299999999999</c:v>
                </c:pt>
                <c:pt idx="38">
                  <c:v>115.227</c:v>
                </c:pt>
                <c:pt idx="39">
                  <c:v>116.69199999999999</c:v>
                </c:pt>
                <c:pt idx="40">
                  <c:v>121.56399999999999</c:v>
                </c:pt>
                <c:pt idx="41">
                  <c:v>121.58499999999999</c:v>
                </c:pt>
                <c:pt idx="42">
                  <c:v>125.45699999999999</c:v>
                </c:pt>
                <c:pt idx="43">
                  <c:v>128.31299999999999</c:v>
                </c:pt>
                <c:pt idx="44">
                  <c:v>129.32599999999999</c:v>
                </c:pt>
                <c:pt idx="45">
                  <c:v>118.035</c:v>
                </c:pt>
                <c:pt idx="46">
                  <c:v>121.11799999999999</c:v>
                </c:pt>
                <c:pt idx="47">
                  <c:v>127.54300000000001</c:v>
                </c:pt>
                <c:pt idx="48">
                  <c:v>114.66800000000001</c:v>
                </c:pt>
                <c:pt idx="49">
                  <c:v>113.10299999999999</c:v>
                </c:pt>
                <c:pt idx="50">
                  <c:v>115.227</c:v>
                </c:pt>
                <c:pt idx="51">
                  <c:v>116.69199999999999</c:v>
                </c:pt>
                <c:pt idx="52">
                  <c:v>121.56399999999999</c:v>
                </c:pt>
                <c:pt idx="53">
                  <c:v>121.58499999999999</c:v>
                </c:pt>
                <c:pt idx="54">
                  <c:v>125.45699999999999</c:v>
                </c:pt>
                <c:pt idx="55">
                  <c:v>128.31299999999999</c:v>
                </c:pt>
                <c:pt idx="56">
                  <c:v>129.32599999999999</c:v>
                </c:pt>
                <c:pt idx="57">
                  <c:v>118.035</c:v>
                </c:pt>
                <c:pt idx="58">
                  <c:v>121.11799999999999</c:v>
                </c:pt>
                <c:pt idx="59">
                  <c:v>127.54300000000001</c:v>
                </c:pt>
                <c:pt idx="60">
                  <c:v>114.66800000000001</c:v>
                </c:pt>
                <c:pt idx="61">
                  <c:v>113.10299999999999</c:v>
                </c:pt>
                <c:pt idx="62">
                  <c:v>115.227</c:v>
                </c:pt>
                <c:pt idx="63">
                  <c:v>116.69199999999999</c:v>
                </c:pt>
                <c:pt idx="64">
                  <c:v>121.56399999999999</c:v>
                </c:pt>
                <c:pt idx="65">
                  <c:v>121.58499999999999</c:v>
                </c:pt>
                <c:pt idx="66">
                  <c:v>125.45699999999999</c:v>
                </c:pt>
                <c:pt idx="67">
                  <c:v>128.31299999999999</c:v>
                </c:pt>
                <c:pt idx="68">
                  <c:v>129.32599999999999</c:v>
                </c:pt>
                <c:pt idx="69">
                  <c:v>118.035</c:v>
                </c:pt>
                <c:pt idx="70">
                  <c:v>121.11799999999999</c:v>
                </c:pt>
                <c:pt idx="71">
                  <c:v>127.54300000000001</c:v>
                </c:pt>
                <c:pt idx="72">
                  <c:v>114.66800000000001</c:v>
                </c:pt>
                <c:pt idx="73">
                  <c:v>113.10299999999999</c:v>
                </c:pt>
                <c:pt idx="74">
                  <c:v>115.227</c:v>
                </c:pt>
                <c:pt idx="75">
                  <c:v>116.69199999999999</c:v>
                </c:pt>
                <c:pt idx="76">
                  <c:v>121.56399999999999</c:v>
                </c:pt>
                <c:pt idx="77">
                  <c:v>121.58499999999999</c:v>
                </c:pt>
                <c:pt idx="78">
                  <c:v>125.45699999999999</c:v>
                </c:pt>
                <c:pt idx="79">
                  <c:v>128.31299999999999</c:v>
                </c:pt>
                <c:pt idx="80">
                  <c:v>129.32599999999999</c:v>
                </c:pt>
                <c:pt idx="81">
                  <c:v>118.035</c:v>
                </c:pt>
                <c:pt idx="82">
                  <c:v>121.11799999999999</c:v>
                </c:pt>
                <c:pt idx="83">
                  <c:v>127.54300000000001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55.579000000000008</c:v>
                </c:pt>
                <c:pt idx="1">
                  <c:v>49.728999999999999</c:v>
                </c:pt>
                <c:pt idx="2">
                  <c:v>44.846000000000004</c:v>
                </c:pt>
                <c:pt idx="3">
                  <c:v>38.265000000000001</c:v>
                </c:pt>
                <c:pt idx="4">
                  <c:v>33.38300000000001</c:v>
                </c:pt>
                <c:pt idx="5">
                  <c:v>30.475000000000009</c:v>
                </c:pt>
                <c:pt idx="6">
                  <c:v>31.050000000000011</c:v>
                </c:pt>
                <c:pt idx="7">
                  <c:v>32.025000000000006</c:v>
                </c:pt>
                <c:pt idx="8">
                  <c:v>31.724999999999994</c:v>
                </c:pt>
                <c:pt idx="9">
                  <c:v>36.680000000000007</c:v>
                </c:pt>
                <c:pt idx="10">
                  <c:v>40.159999999999997</c:v>
                </c:pt>
                <c:pt idx="11">
                  <c:v>38.551999999999992</c:v>
                </c:pt>
                <c:pt idx="12">
                  <c:v>55.579000000000008</c:v>
                </c:pt>
                <c:pt idx="13">
                  <c:v>49.728999999999999</c:v>
                </c:pt>
                <c:pt idx="14">
                  <c:v>44.846000000000004</c:v>
                </c:pt>
                <c:pt idx="15">
                  <c:v>38.265000000000001</c:v>
                </c:pt>
                <c:pt idx="16">
                  <c:v>33.38300000000001</c:v>
                </c:pt>
                <c:pt idx="17">
                  <c:v>30.475000000000009</c:v>
                </c:pt>
                <c:pt idx="18">
                  <c:v>31.050000000000011</c:v>
                </c:pt>
                <c:pt idx="19">
                  <c:v>32.025000000000006</c:v>
                </c:pt>
                <c:pt idx="20">
                  <c:v>31.724999999999994</c:v>
                </c:pt>
                <c:pt idx="21">
                  <c:v>36.680000000000007</c:v>
                </c:pt>
                <c:pt idx="22">
                  <c:v>40.159999999999997</c:v>
                </c:pt>
                <c:pt idx="23">
                  <c:v>38.551999999999992</c:v>
                </c:pt>
                <c:pt idx="24">
                  <c:v>55.579000000000008</c:v>
                </c:pt>
                <c:pt idx="25">
                  <c:v>49.728999999999999</c:v>
                </c:pt>
                <c:pt idx="26">
                  <c:v>44.846000000000004</c:v>
                </c:pt>
                <c:pt idx="27">
                  <c:v>38.265000000000001</c:v>
                </c:pt>
                <c:pt idx="28">
                  <c:v>33.38300000000001</c:v>
                </c:pt>
                <c:pt idx="29">
                  <c:v>30.475000000000009</c:v>
                </c:pt>
                <c:pt idx="30">
                  <c:v>31.050000000000011</c:v>
                </c:pt>
                <c:pt idx="31">
                  <c:v>32.025000000000006</c:v>
                </c:pt>
                <c:pt idx="32">
                  <c:v>31.724999999999994</c:v>
                </c:pt>
                <c:pt idx="33">
                  <c:v>36.680000000000007</c:v>
                </c:pt>
                <c:pt idx="34">
                  <c:v>40.159999999999997</c:v>
                </c:pt>
                <c:pt idx="35">
                  <c:v>38.551999999999992</c:v>
                </c:pt>
                <c:pt idx="36">
                  <c:v>55.579000000000008</c:v>
                </c:pt>
                <c:pt idx="37">
                  <c:v>49.728999999999999</c:v>
                </c:pt>
                <c:pt idx="38">
                  <c:v>44.846000000000004</c:v>
                </c:pt>
                <c:pt idx="39">
                  <c:v>38.265000000000001</c:v>
                </c:pt>
                <c:pt idx="40">
                  <c:v>33.38300000000001</c:v>
                </c:pt>
                <c:pt idx="41">
                  <c:v>30.475000000000009</c:v>
                </c:pt>
                <c:pt idx="42">
                  <c:v>31.050000000000011</c:v>
                </c:pt>
                <c:pt idx="43">
                  <c:v>32.025000000000006</c:v>
                </c:pt>
                <c:pt idx="44">
                  <c:v>31.724999999999994</c:v>
                </c:pt>
                <c:pt idx="45">
                  <c:v>36.680000000000007</c:v>
                </c:pt>
                <c:pt idx="46">
                  <c:v>40.159999999999997</c:v>
                </c:pt>
                <c:pt idx="47">
                  <c:v>38.551999999999992</c:v>
                </c:pt>
                <c:pt idx="48">
                  <c:v>55.579000000000008</c:v>
                </c:pt>
                <c:pt idx="49">
                  <c:v>49.728999999999999</c:v>
                </c:pt>
                <c:pt idx="50">
                  <c:v>44.846000000000004</c:v>
                </c:pt>
                <c:pt idx="51">
                  <c:v>38.265000000000001</c:v>
                </c:pt>
                <c:pt idx="52">
                  <c:v>33.38300000000001</c:v>
                </c:pt>
                <c:pt idx="53">
                  <c:v>30.475000000000009</c:v>
                </c:pt>
                <c:pt idx="54">
                  <c:v>31.050000000000011</c:v>
                </c:pt>
                <c:pt idx="55">
                  <c:v>32.025000000000006</c:v>
                </c:pt>
                <c:pt idx="56">
                  <c:v>31.724999999999994</c:v>
                </c:pt>
                <c:pt idx="57">
                  <c:v>36.680000000000007</c:v>
                </c:pt>
                <c:pt idx="58">
                  <c:v>40.159999999999997</c:v>
                </c:pt>
                <c:pt idx="59">
                  <c:v>38.551999999999992</c:v>
                </c:pt>
                <c:pt idx="60">
                  <c:v>55.579000000000008</c:v>
                </c:pt>
                <c:pt idx="61">
                  <c:v>49.728999999999999</c:v>
                </c:pt>
                <c:pt idx="62">
                  <c:v>44.846000000000004</c:v>
                </c:pt>
                <c:pt idx="63">
                  <c:v>38.265000000000001</c:v>
                </c:pt>
                <c:pt idx="64">
                  <c:v>33.38300000000001</c:v>
                </c:pt>
                <c:pt idx="65">
                  <c:v>30.475000000000009</c:v>
                </c:pt>
                <c:pt idx="66">
                  <c:v>31.050000000000011</c:v>
                </c:pt>
                <c:pt idx="67">
                  <c:v>32.025000000000006</c:v>
                </c:pt>
                <c:pt idx="68">
                  <c:v>31.724999999999994</c:v>
                </c:pt>
                <c:pt idx="69">
                  <c:v>36.680000000000007</c:v>
                </c:pt>
                <c:pt idx="70">
                  <c:v>40.159999999999997</c:v>
                </c:pt>
                <c:pt idx="71">
                  <c:v>38.551999999999992</c:v>
                </c:pt>
                <c:pt idx="72">
                  <c:v>55.579000000000008</c:v>
                </c:pt>
                <c:pt idx="73">
                  <c:v>49.728999999999999</c:v>
                </c:pt>
                <c:pt idx="74">
                  <c:v>44.846000000000004</c:v>
                </c:pt>
                <c:pt idx="75">
                  <c:v>38.265000000000001</c:v>
                </c:pt>
                <c:pt idx="76">
                  <c:v>33.38300000000001</c:v>
                </c:pt>
                <c:pt idx="77">
                  <c:v>30.475000000000009</c:v>
                </c:pt>
                <c:pt idx="78">
                  <c:v>31.050000000000011</c:v>
                </c:pt>
                <c:pt idx="79">
                  <c:v>32.025000000000006</c:v>
                </c:pt>
                <c:pt idx="80">
                  <c:v>31.724999999999994</c:v>
                </c:pt>
                <c:pt idx="81">
                  <c:v>36.680000000000007</c:v>
                </c:pt>
                <c:pt idx="82">
                  <c:v>40.159999999999997</c:v>
                </c:pt>
                <c:pt idx="83">
                  <c:v>38.551999999999992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64.188999999999993</c:v>
                </c:pt>
                <c:pt idx="1">
                  <c:v>63.930000000000007</c:v>
                </c:pt>
                <c:pt idx="2">
                  <c:v>61.538999999999987</c:v>
                </c:pt>
                <c:pt idx="3">
                  <c:v>61.802999999999997</c:v>
                </c:pt>
                <c:pt idx="4">
                  <c:v>63.204999999999984</c:v>
                </c:pt>
                <c:pt idx="5">
                  <c:v>67.192000000000007</c:v>
                </c:pt>
                <c:pt idx="6">
                  <c:v>61.054000000000002</c:v>
                </c:pt>
                <c:pt idx="7">
                  <c:v>51.807000000000016</c:v>
                </c:pt>
                <c:pt idx="8">
                  <c:v>51.400000000000006</c:v>
                </c:pt>
                <c:pt idx="9">
                  <c:v>48.957999999999998</c:v>
                </c:pt>
                <c:pt idx="10">
                  <c:v>55.570999999999998</c:v>
                </c:pt>
                <c:pt idx="11">
                  <c:v>61.938999999999993</c:v>
                </c:pt>
                <c:pt idx="12">
                  <c:v>64.188999999999993</c:v>
                </c:pt>
                <c:pt idx="13">
                  <c:v>63.930000000000007</c:v>
                </c:pt>
                <c:pt idx="14">
                  <c:v>61.538999999999987</c:v>
                </c:pt>
                <c:pt idx="15">
                  <c:v>61.802999999999997</c:v>
                </c:pt>
                <c:pt idx="16">
                  <c:v>63.204999999999984</c:v>
                </c:pt>
                <c:pt idx="17">
                  <c:v>67.192000000000007</c:v>
                </c:pt>
                <c:pt idx="18">
                  <c:v>61.054000000000002</c:v>
                </c:pt>
                <c:pt idx="19">
                  <c:v>51.807000000000016</c:v>
                </c:pt>
                <c:pt idx="20">
                  <c:v>51.400000000000006</c:v>
                </c:pt>
                <c:pt idx="21">
                  <c:v>48.957999999999998</c:v>
                </c:pt>
                <c:pt idx="22">
                  <c:v>55.570999999999998</c:v>
                </c:pt>
                <c:pt idx="23">
                  <c:v>61.938999999999993</c:v>
                </c:pt>
                <c:pt idx="24">
                  <c:v>64.188999999999993</c:v>
                </c:pt>
                <c:pt idx="25">
                  <c:v>63.930000000000007</c:v>
                </c:pt>
                <c:pt idx="26">
                  <c:v>61.538999999999987</c:v>
                </c:pt>
                <c:pt idx="27">
                  <c:v>61.802999999999997</c:v>
                </c:pt>
                <c:pt idx="28">
                  <c:v>63.204999999999984</c:v>
                </c:pt>
                <c:pt idx="29">
                  <c:v>67.192000000000007</c:v>
                </c:pt>
                <c:pt idx="30">
                  <c:v>61.054000000000002</c:v>
                </c:pt>
                <c:pt idx="31">
                  <c:v>51.807000000000016</c:v>
                </c:pt>
                <c:pt idx="32">
                  <c:v>51.400000000000006</c:v>
                </c:pt>
                <c:pt idx="33">
                  <c:v>48.957999999999998</c:v>
                </c:pt>
                <c:pt idx="34">
                  <c:v>55.570999999999998</c:v>
                </c:pt>
                <c:pt idx="35">
                  <c:v>61.938999999999993</c:v>
                </c:pt>
                <c:pt idx="36">
                  <c:v>64.188999999999993</c:v>
                </c:pt>
                <c:pt idx="37">
                  <c:v>63.930000000000007</c:v>
                </c:pt>
                <c:pt idx="38">
                  <c:v>61.538999999999987</c:v>
                </c:pt>
                <c:pt idx="39">
                  <c:v>61.802999999999997</c:v>
                </c:pt>
                <c:pt idx="40">
                  <c:v>63.204999999999984</c:v>
                </c:pt>
                <c:pt idx="41">
                  <c:v>67.192000000000007</c:v>
                </c:pt>
                <c:pt idx="42">
                  <c:v>61.054000000000002</c:v>
                </c:pt>
                <c:pt idx="43">
                  <c:v>51.807000000000016</c:v>
                </c:pt>
                <c:pt idx="44">
                  <c:v>51.400000000000006</c:v>
                </c:pt>
                <c:pt idx="45">
                  <c:v>48.957999999999998</c:v>
                </c:pt>
                <c:pt idx="46">
                  <c:v>55.570999999999998</c:v>
                </c:pt>
                <c:pt idx="47">
                  <c:v>61.938999999999993</c:v>
                </c:pt>
                <c:pt idx="48">
                  <c:v>64.188999999999993</c:v>
                </c:pt>
                <c:pt idx="49">
                  <c:v>63.930000000000007</c:v>
                </c:pt>
                <c:pt idx="50">
                  <c:v>61.538999999999987</c:v>
                </c:pt>
                <c:pt idx="51">
                  <c:v>61.802999999999997</c:v>
                </c:pt>
                <c:pt idx="52">
                  <c:v>63.204999999999984</c:v>
                </c:pt>
                <c:pt idx="53">
                  <c:v>67.192000000000007</c:v>
                </c:pt>
                <c:pt idx="54">
                  <c:v>61.054000000000002</c:v>
                </c:pt>
                <c:pt idx="55">
                  <c:v>51.807000000000016</c:v>
                </c:pt>
                <c:pt idx="56">
                  <c:v>51.400000000000006</c:v>
                </c:pt>
                <c:pt idx="57">
                  <c:v>48.957999999999998</c:v>
                </c:pt>
                <c:pt idx="58">
                  <c:v>55.570999999999998</c:v>
                </c:pt>
                <c:pt idx="59">
                  <c:v>61.938999999999993</c:v>
                </c:pt>
                <c:pt idx="60">
                  <c:v>64.188999999999993</c:v>
                </c:pt>
                <c:pt idx="61">
                  <c:v>63.930000000000007</c:v>
                </c:pt>
                <c:pt idx="62">
                  <c:v>61.538999999999987</c:v>
                </c:pt>
                <c:pt idx="63">
                  <c:v>61.802999999999997</c:v>
                </c:pt>
                <c:pt idx="64">
                  <c:v>63.204999999999984</c:v>
                </c:pt>
                <c:pt idx="65">
                  <c:v>67.192000000000007</c:v>
                </c:pt>
                <c:pt idx="66">
                  <c:v>61.054000000000002</c:v>
                </c:pt>
                <c:pt idx="67">
                  <c:v>51.807000000000016</c:v>
                </c:pt>
                <c:pt idx="68">
                  <c:v>51.400000000000006</c:v>
                </c:pt>
                <c:pt idx="69">
                  <c:v>48.957999999999998</c:v>
                </c:pt>
                <c:pt idx="70">
                  <c:v>55.570999999999998</c:v>
                </c:pt>
                <c:pt idx="71">
                  <c:v>61.938999999999993</c:v>
                </c:pt>
                <c:pt idx="72">
                  <c:v>64.188999999999993</c:v>
                </c:pt>
                <c:pt idx="73">
                  <c:v>63.930000000000007</c:v>
                </c:pt>
                <c:pt idx="74">
                  <c:v>61.538999999999987</c:v>
                </c:pt>
                <c:pt idx="75">
                  <c:v>61.802999999999997</c:v>
                </c:pt>
                <c:pt idx="76">
                  <c:v>63.204999999999984</c:v>
                </c:pt>
                <c:pt idx="77">
                  <c:v>67.192000000000007</c:v>
                </c:pt>
                <c:pt idx="78">
                  <c:v>61.054000000000002</c:v>
                </c:pt>
                <c:pt idx="79">
                  <c:v>51.807000000000016</c:v>
                </c:pt>
                <c:pt idx="80">
                  <c:v>51.400000000000006</c:v>
                </c:pt>
                <c:pt idx="81">
                  <c:v>48.957999999999998</c:v>
                </c:pt>
                <c:pt idx="82">
                  <c:v>55.570999999999998</c:v>
                </c:pt>
                <c:pt idx="83">
                  <c:v>61.938999999999993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27.212000000000018</c:v>
                </c:pt>
                <c:pt idx="1">
                  <c:v>29.456999999999994</c:v>
                </c:pt>
                <c:pt idx="2">
                  <c:v>22.104000000000013</c:v>
                </c:pt>
                <c:pt idx="3">
                  <c:v>26.751000000000005</c:v>
                </c:pt>
                <c:pt idx="4">
                  <c:v>25.257000000000005</c:v>
                </c:pt>
                <c:pt idx="5">
                  <c:v>23.409999999999997</c:v>
                </c:pt>
                <c:pt idx="6">
                  <c:v>23.370999999999981</c:v>
                </c:pt>
                <c:pt idx="7">
                  <c:v>18.265999999999991</c:v>
                </c:pt>
                <c:pt idx="8">
                  <c:v>15.246000000000009</c:v>
                </c:pt>
                <c:pt idx="9">
                  <c:v>21.920999999999992</c:v>
                </c:pt>
                <c:pt idx="10">
                  <c:v>16.993000000000023</c:v>
                </c:pt>
                <c:pt idx="11">
                  <c:v>12.334000000000003</c:v>
                </c:pt>
                <c:pt idx="12">
                  <c:v>27.212000000000018</c:v>
                </c:pt>
                <c:pt idx="13">
                  <c:v>29.456999999999994</c:v>
                </c:pt>
                <c:pt idx="14">
                  <c:v>22.104000000000013</c:v>
                </c:pt>
                <c:pt idx="15">
                  <c:v>26.751000000000005</c:v>
                </c:pt>
                <c:pt idx="16">
                  <c:v>25.257000000000005</c:v>
                </c:pt>
                <c:pt idx="17">
                  <c:v>23.409999999999997</c:v>
                </c:pt>
                <c:pt idx="18">
                  <c:v>23.370999999999981</c:v>
                </c:pt>
                <c:pt idx="19">
                  <c:v>18.265999999999991</c:v>
                </c:pt>
                <c:pt idx="20">
                  <c:v>15.246000000000009</c:v>
                </c:pt>
                <c:pt idx="21">
                  <c:v>21.920999999999992</c:v>
                </c:pt>
                <c:pt idx="22">
                  <c:v>16.993000000000023</c:v>
                </c:pt>
                <c:pt idx="23">
                  <c:v>12.334000000000003</c:v>
                </c:pt>
                <c:pt idx="24">
                  <c:v>27.212000000000018</c:v>
                </c:pt>
                <c:pt idx="25">
                  <c:v>29.456999999999994</c:v>
                </c:pt>
                <c:pt idx="26">
                  <c:v>22.104000000000013</c:v>
                </c:pt>
                <c:pt idx="27">
                  <c:v>26.751000000000005</c:v>
                </c:pt>
                <c:pt idx="28">
                  <c:v>25.257000000000005</c:v>
                </c:pt>
                <c:pt idx="29">
                  <c:v>23.409999999999997</c:v>
                </c:pt>
                <c:pt idx="30">
                  <c:v>23.370999999999981</c:v>
                </c:pt>
                <c:pt idx="31">
                  <c:v>18.265999999999991</c:v>
                </c:pt>
                <c:pt idx="32">
                  <c:v>15.246000000000009</c:v>
                </c:pt>
                <c:pt idx="33">
                  <c:v>21.920999999999992</c:v>
                </c:pt>
                <c:pt idx="34">
                  <c:v>16.993000000000023</c:v>
                </c:pt>
                <c:pt idx="35">
                  <c:v>12.334000000000003</c:v>
                </c:pt>
                <c:pt idx="36">
                  <c:v>27.212000000000018</c:v>
                </c:pt>
                <c:pt idx="37">
                  <c:v>29.456999999999994</c:v>
                </c:pt>
                <c:pt idx="38">
                  <c:v>22.104000000000013</c:v>
                </c:pt>
                <c:pt idx="39">
                  <c:v>26.751000000000005</c:v>
                </c:pt>
                <c:pt idx="40">
                  <c:v>25.257000000000005</c:v>
                </c:pt>
                <c:pt idx="41">
                  <c:v>23.409999999999997</c:v>
                </c:pt>
                <c:pt idx="42">
                  <c:v>23.370999999999981</c:v>
                </c:pt>
                <c:pt idx="43">
                  <c:v>18.265999999999991</c:v>
                </c:pt>
                <c:pt idx="44">
                  <c:v>15.246000000000009</c:v>
                </c:pt>
                <c:pt idx="45">
                  <c:v>21.920999999999992</c:v>
                </c:pt>
                <c:pt idx="46">
                  <c:v>16.993000000000023</c:v>
                </c:pt>
                <c:pt idx="47">
                  <c:v>12.334000000000003</c:v>
                </c:pt>
                <c:pt idx="48">
                  <c:v>27.212000000000018</c:v>
                </c:pt>
                <c:pt idx="49">
                  <c:v>29.456999999999994</c:v>
                </c:pt>
                <c:pt idx="50">
                  <c:v>22.104000000000013</c:v>
                </c:pt>
                <c:pt idx="51">
                  <c:v>26.751000000000005</c:v>
                </c:pt>
                <c:pt idx="52">
                  <c:v>25.257000000000005</c:v>
                </c:pt>
                <c:pt idx="53">
                  <c:v>23.409999999999997</c:v>
                </c:pt>
                <c:pt idx="54">
                  <c:v>23.370999999999981</c:v>
                </c:pt>
                <c:pt idx="55">
                  <c:v>18.265999999999991</c:v>
                </c:pt>
                <c:pt idx="56">
                  <c:v>15.246000000000009</c:v>
                </c:pt>
                <c:pt idx="57">
                  <c:v>21.920999999999992</c:v>
                </c:pt>
                <c:pt idx="58">
                  <c:v>16.993000000000023</c:v>
                </c:pt>
                <c:pt idx="59">
                  <c:v>12.334000000000003</c:v>
                </c:pt>
                <c:pt idx="60">
                  <c:v>27.212000000000018</c:v>
                </c:pt>
                <c:pt idx="61">
                  <c:v>29.456999999999994</c:v>
                </c:pt>
                <c:pt idx="62">
                  <c:v>22.104000000000013</c:v>
                </c:pt>
                <c:pt idx="63">
                  <c:v>26.751000000000005</c:v>
                </c:pt>
                <c:pt idx="64">
                  <c:v>25.257000000000005</c:v>
                </c:pt>
                <c:pt idx="65">
                  <c:v>23.409999999999997</c:v>
                </c:pt>
                <c:pt idx="66">
                  <c:v>23.370999999999981</c:v>
                </c:pt>
                <c:pt idx="67">
                  <c:v>18.265999999999991</c:v>
                </c:pt>
                <c:pt idx="68">
                  <c:v>15.246000000000009</c:v>
                </c:pt>
                <c:pt idx="69">
                  <c:v>21.920999999999992</c:v>
                </c:pt>
                <c:pt idx="70">
                  <c:v>16.993000000000023</c:v>
                </c:pt>
                <c:pt idx="71">
                  <c:v>12.334000000000003</c:v>
                </c:pt>
                <c:pt idx="72">
                  <c:v>27.212000000000018</c:v>
                </c:pt>
                <c:pt idx="73">
                  <c:v>29.456999999999994</c:v>
                </c:pt>
                <c:pt idx="74">
                  <c:v>22.104000000000013</c:v>
                </c:pt>
                <c:pt idx="75">
                  <c:v>26.751000000000005</c:v>
                </c:pt>
                <c:pt idx="76">
                  <c:v>25.257000000000005</c:v>
                </c:pt>
                <c:pt idx="77">
                  <c:v>23.409999999999997</c:v>
                </c:pt>
                <c:pt idx="78">
                  <c:v>23.370999999999981</c:v>
                </c:pt>
                <c:pt idx="79">
                  <c:v>18.265999999999991</c:v>
                </c:pt>
                <c:pt idx="80">
                  <c:v>15.246000000000009</c:v>
                </c:pt>
                <c:pt idx="81">
                  <c:v>21.920999999999992</c:v>
                </c:pt>
                <c:pt idx="82">
                  <c:v>16.993000000000023</c:v>
                </c:pt>
                <c:pt idx="83">
                  <c:v>12.334000000000003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2539392"/>
        <c:axId val="902539952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131.268</c:v>
                </c:pt>
                <c:pt idx="1">
                  <c:v>121.96299999999999</c:v>
                </c:pt>
                <c:pt idx="2">
                  <c:v>118.73699999999999</c:v>
                </c:pt>
                <c:pt idx="3">
                  <c:v>118.791</c:v>
                </c:pt>
                <c:pt idx="4">
                  <c:v>122.13200000000001</c:v>
                </c:pt>
                <c:pt idx="5">
                  <c:v>122.46299999999999</c:v>
                </c:pt>
                <c:pt idx="6">
                  <c:v>126.02</c:v>
                </c:pt>
                <c:pt idx="7">
                  <c:v>129.06</c:v>
                </c:pt>
                <c:pt idx="8">
                  <c:v>129.32599999999999</c:v>
                </c:pt>
                <c:pt idx="9">
                  <c:v>118.035</c:v>
                </c:pt>
                <c:pt idx="10">
                  <c:v>121.11799999999999</c:v>
                </c:pt>
                <c:pt idx="11">
                  <c:v>127.54300000000001</c:v>
                </c:pt>
                <c:pt idx="12">
                  <c:v>114.66800000000001</c:v>
                </c:pt>
                <c:pt idx="13">
                  <c:v>113.10299999999999</c:v>
                </c:pt>
                <c:pt idx="14">
                  <c:v>115.227</c:v>
                </c:pt>
                <c:pt idx="15">
                  <c:v>116.69199999999999</c:v>
                </c:pt>
                <c:pt idx="16">
                  <c:v>121.56399999999999</c:v>
                </c:pt>
                <c:pt idx="17">
                  <c:v>121.58499999999999</c:v>
                </c:pt>
                <c:pt idx="18">
                  <c:v>125.45699999999999</c:v>
                </c:pt>
                <c:pt idx="19">
                  <c:v>128.31299999999999</c:v>
                </c:pt>
                <c:pt idx="20">
                  <c:v>131.43600000000001</c:v>
                </c:pt>
                <c:pt idx="21">
                  <c:v>120.372</c:v>
                </c:pt>
                <c:pt idx="22">
                  <c:v>126.215</c:v>
                </c:pt>
                <c:pt idx="23">
                  <c:v>136.286</c:v>
                </c:pt>
                <c:pt idx="24">
                  <c:v>132.608</c:v>
                </c:pt>
                <c:pt idx="25">
                  <c:v>123.608</c:v>
                </c:pt>
                <c:pt idx="26">
                  <c:v>128.69200000000001</c:v>
                </c:pt>
                <c:pt idx="27">
                  <c:v>129.77600000000001</c:v>
                </c:pt>
                <c:pt idx="28">
                  <c:v>135.40199999999999</c:v>
                </c:pt>
                <c:pt idx="29">
                  <c:v>139.636</c:v>
                </c:pt>
                <c:pt idx="30">
                  <c:v>142.053</c:v>
                </c:pt>
                <c:pt idx="31">
                  <c:v>152.529</c:v>
                </c:pt>
                <c:pt idx="32">
                  <c:v>149.40299999999999</c:v>
                </c:pt>
                <c:pt idx="33">
                  <c:v>143.625</c:v>
                </c:pt>
                <c:pt idx="34">
                  <c:v>157.21</c:v>
                </c:pt>
                <c:pt idx="35">
                  <c:v>161.32599999999999</c:v>
                </c:pt>
                <c:pt idx="36">
                  <c:v>160.595</c:v>
                </c:pt>
                <c:pt idx="37">
                  <c:v>162.49600000000001</c:v>
                </c:pt>
                <c:pt idx="38">
                  <c:v>160.07300000000001</c:v>
                </c:pt>
                <c:pt idx="39">
                  <c:v>154.74100000000001</c:v>
                </c:pt>
                <c:pt idx="40">
                  <c:v>154.947</c:v>
                </c:pt>
                <c:pt idx="41">
                  <c:v>149.767</c:v>
                </c:pt>
                <c:pt idx="42">
                  <c:v>156.50700000000001</c:v>
                </c:pt>
                <c:pt idx="43">
                  <c:v>160.33799999999999</c:v>
                </c:pt>
                <c:pt idx="44">
                  <c:v>161.05099999999999</c:v>
                </c:pt>
                <c:pt idx="45">
                  <c:v>154.715</c:v>
                </c:pt>
                <c:pt idx="46">
                  <c:v>161.27799999999999</c:v>
                </c:pt>
                <c:pt idx="47">
                  <c:v>166.095</c:v>
                </c:pt>
                <c:pt idx="48">
                  <c:v>170.24700000000001</c:v>
                </c:pt>
                <c:pt idx="49">
                  <c:v>162.83199999999999</c:v>
                </c:pt>
                <c:pt idx="50">
                  <c:v>152.029</c:v>
                </c:pt>
                <c:pt idx="51">
                  <c:v>154.95699999999999</c:v>
                </c:pt>
                <c:pt idx="52">
                  <c:v>154.24700000000001</c:v>
                </c:pt>
                <c:pt idx="53">
                  <c:v>152.06</c:v>
                </c:pt>
                <c:pt idx="54">
                  <c:v>151.494</c:v>
                </c:pt>
                <c:pt idx="55">
                  <c:v>147.80600000000001</c:v>
                </c:pt>
                <c:pt idx="56">
                  <c:v>137.33099999999999</c:v>
                </c:pt>
                <c:pt idx="57">
                  <c:v>130.053</c:v>
                </c:pt>
                <c:pt idx="58">
                  <c:v>133.387</c:v>
                </c:pt>
                <c:pt idx="59">
                  <c:v>145.63800000000001</c:v>
                </c:pt>
                <c:pt idx="60">
                  <c:v>141.12899999999999</c:v>
                </c:pt>
                <c:pt idx="61">
                  <c:v>138.578</c:v>
                </c:pt>
                <c:pt idx="62">
                  <c:v>130.39099999999999</c:v>
                </c:pt>
                <c:pt idx="63">
                  <c:v>120.59099999999999</c:v>
                </c:pt>
                <c:pt idx="64">
                  <c:v>115.199</c:v>
                </c:pt>
                <c:pt idx="65">
                  <c:v>120.379</c:v>
                </c:pt>
                <c:pt idx="66">
                  <c:v>127.081</c:v>
                </c:pt>
                <c:pt idx="67">
                  <c:v>132.03700000000001</c:v>
                </c:pt>
                <c:pt idx="68">
                  <c:v>134.988</c:v>
                </c:pt>
                <c:pt idx="69">
                  <c:v>124.88853183000001</c:v>
                </c:pt>
                <c:pt idx="70">
                  <c:v>129.98179999999999</c:v>
                </c:pt>
                <c:pt idx="71">
                  <c:v>137.05160000000001</c:v>
                </c:pt>
                <c:pt idx="72">
                  <c:v>135.57849999999999</c:v>
                </c:pt>
                <c:pt idx="73">
                  <c:v>131.51249999999999</c:v>
                </c:pt>
                <c:pt idx="74">
                  <c:v>127.4692</c:v>
                </c:pt>
                <c:pt idx="75">
                  <c:v>126.60550000000001</c:v>
                </c:pt>
                <c:pt idx="76">
                  <c:v>128.0804</c:v>
                </c:pt>
                <c:pt idx="77">
                  <c:v>129.89930000000001</c:v>
                </c:pt>
                <c:pt idx="78">
                  <c:v>134.93369999999999</c:v>
                </c:pt>
                <c:pt idx="79">
                  <c:v>136.56970000000001</c:v>
                </c:pt>
                <c:pt idx="80">
                  <c:v>134.73859999999999</c:v>
                </c:pt>
                <c:pt idx="81">
                  <c:v>128.16470000000001</c:v>
                </c:pt>
                <c:pt idx="82">
                  <c:v>132.63310000000001</c:v>
                </c:pt>
                <c:pt idx="83">
                  <c:v>139.44820000000001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234.43600000000001</c:v>
                </c:pt>
                <c:pt idx="1">
                  <c:v>226.762</c:v>
                </c:pt>
                <c:pt idx="2">
                  <c:v>224.67</c:v>
                </c:pt>
                <c:pt idx="3">
                  <c:v>220.768</c:v>
                </c:pt>
                <c:pt idx="4">
                  <c:v>221.33199999999999</c:v>
                </c:pt>
                <c:pt idx="5">
                  <c:v>224.36600000000001</c:v>
                </c:pt>
                <c:pt idx="6">
                  <c:v>222.35599999999999</c:v>
                </c:pt>
                <c:pt idx="7">
                  <c:v>217.59700000000001</c:v>
                </c:pt>
                <c:pt idx="8">
                  <c:v>219.785</c:v>
                </c:pt>
                <c:pt idx="9">
                  <c:v>213.977</c:v>
                </c:pt>
                <c:pt idx="10">
                  <c:v>216.84899999999999</c:v>
                </c:pt>
                <c:pt idx="11">
                  <c:v>228.03399999999999</c:v>
                </c:pt>
                <c:pt idx="12">
                  <c:v>235.85499999999999</c:v>
                </c:pt>
                <c:pt idx="13">
                  <c:v>229.499</c:v>
                </c:pt>
                <c:pt idx="14">
                  <c:v>221.61199999999999</c:v>
                </c:pt>
                <c:pt idx="15">
                  <c:v>216.76</c:v>
                </c:pt>
                <c:pt idx="16">
                  <c:v>218.15199999999999</c:v>
                </c:pt>
                <c:pt idx="17">
                  <c:v>219.25200000000001</c:v>
                </c:pt>
                <c:pt idx="18">
                  <c:v>217.56100000000001</c:v>
                </c:pt>
                <c:pt idx="19">
                  <c:v>212.14500000000001</c:v>
                </c:pt>
                <c:pt idx="20">
                  <c:v>212.45099999999999</c:v>
                </c:pt>
                <c:pt idx="21">
                  <c:v>203.673</c:v>
                </c:pt>
                <c:pt idx="22">
                  <c:v>219.55500000000001</c:v>
                </c:pt>
                <c:pt idx="23">
                  <c:v>240.36799999999999</c:v>
                </c:pt>
                <c:pt idx="24">
                  <c:v>243.977</c:v>
                </c:pt>
                <c:pt idx="25">
                  <c:v>241.34800000000001</c:v>
                </c:pt>
                <c:pt idx="26">
                  <c:v>232.93100000000001</c:v>
                </c:pt>
                <c:pt idx="27">
                  <c:v>228.58099999999999</c:v>
                </c:pt>
                <c:pt idx="28">
                  <c:v>222.584</c:v>
                </c:pt>
                <c:pt idx="29">
                  <c:v>221.09899999999999</c:v>
                </c:pt>
                <c:pt idx="30">
                  <c:v>217.71899999999999</c:v>
                </c:pt>
                <c:pt idx="31">
                  <c:v>218.255</c:v>
                </c:pt>
                <c:pt idx="32">
                  <c:v>225.21600000000001</c:v>
                </c:pt>
                <c:pt idx="33">
                  <c:v>217.35599999999999</c:v>
                </c:pt>
                <c:pt idx="34">
                  <c:v>222.93700000000001</c:v>
                </c:pt>
                <c:pt idx="35">
                  <c:v>235.465</c:v>
                </c:pt>
                <c:pt idx="36">
                  <c:v>261.64800000000002</c:v>
                </c:pt>
                <c:pt idx="37">
                  <c:v>256.21899999999999</c:v>
                </c:pt>
                <c:pt idx="38">
                  <c:v>243.71600000000001</c:v>
                </c:pt>
                <c:pt idx="39">
                  <c:v>243.47900000000001</c:v>
                </c:pt>
                <c:pt idx="40">
                  <c:v>243.40899999999999</c:v>
                </c:pt>
                <c:pt idx="41">
                  <c:v>242.66200000000001</c:v>
                </c:pt>
                <c:pt idx="42">
                  <c:v>240.93199999999999</c:v>
                </c:pt>
                <c:pt idx="43">
                  <c:v>230.411</c:v>
                </c:pt>
                <c:pt idx="44">
                  <c:v>227.697</c:v>
                </c:pt>
                <c:pt idx="45">
                  <c:v>225.59399999999999</c:v>
                </c:pt>
                <c:pt idx="46">
                  <c:v>233.84200000000001</c:v>
                </c:pt>
                <c:pt idx="47">
                  <c:v>238.58699999999999</c:v>
                </c:pt>
                <c:pt idx="48">
                  <c:v>261.10899999999998</c:v>
                </c:pt>
                <c:pt idx="49">
                  <c:v>253.63499999999999</c:v>
                </c:pt>
                <c:pt idx="50">
                  <c:v>239.55799999999999</c:v>
                </c:pt>
                <c:pt idx="51">
                  <c:v>243.511</c:v>
                </c:pt>
                <c:pt idx="52">
                  <c:v>242.48400000000001</c:v>
                </c:pt>
                <c:pt idx="53">
                  <c:v>238.417</c:v>
                </c:pt>
                <c:pt idx="54">
                  <c:v>232.85900000000001</c:v>
                </c:pt>
                <c:pt idx="55">
                  <c:v>226.78800000000001</c:v>
                </c:pt>
                <c:pt idx="56">
                  <c:v>223.20400000000001</c:v>
                </c:pt>
                <c:pt idx="57">
                  <c:v>215.89599999999999</c:v>
                </c:pt>
                <c:pt idx="58">
                  <c:v>224.91800000000001</c:v>
                </c:pt>
                <c:pt idx="59">
                  <c:v>236.816</c:v>
                </c:pt>
                <c:pt idx="60">
                  <c:v>247.94800000000001</c:v>
                </c:pt>
                <c:pt idx="61">
                  <c:v>252.56700000000001</c:v>
                </c:pt>
                <c:pt idx="62">
                  <c:v>239.62899999999999</c:v>
                </c:pt>
                <c:pt idx="63">
                  <c:v>239.864</c:v>
                </c:pt>
                <c:pt idx="64">
                  <c:v>242.17400000000001</c:v>
                </c:pt>
                <c:pt idx="65">
                  <c:v>240.31200000000001</c:v>
                </c:pt>
                <c:pt idx="66">
                  <c:v>233.91300000000001</c:v>
                </c:pt>
                <c:pt idx="67">
                  <c:v>236.083</c:v>
                </c:pt>
                <c:pt idx="68">
                  <c:v>235.62914286</c:v>
                </c:pt>
                <c:pt idx="69">
                  <c:v>224.44773204000001</c:v>
                </c:pt>
                <c:pt idx="70">
                  <c:v>227.47139999999999</c:v>
                </c:pt>
                <c:pt idx="71">
                  <c:v>239.73240000000001</c:v>
                </c:pt>
                <c:pt idx="72">
                  <c:v>250.3999</c:v>
                </c:pt>
                <c:pt idx="73">
                  <c:v>249.25640000000001</c:v>
                </c:pt>
                <c:pt idx="74">
                  <c:v>242.47319999999999</c:v>
                </c:pt>
                <c:pt idx="75">
                  <c:v>237.72620000000001</c:v>
                </c:pt>
                <c:pt idx="76">
                  <c:v>237.5684</c:v>
                </c:pt>
                <c:pt idx="77">
                  <c:v>239.23179999999999</c:v>
                </c:pt>
                <c:pt idx="78">
                  <c:v>238.6919</c:v>
                </c:pt>
                <c:pt idx="79">
                  <c:v>233.7757</c:v>
                </c:pt>
                <c:pt idx="80">
                  <c:v>234.0051</c:v>
                </c:pt>
                <c:pt idx="81">
                  <c:v>228.34350000000001</c:v>
                </c:pt>
                <c:pt idx="82">
                  <c:v>236.12090000000001</c:v>
                </c:pt>
                <c:pt idx="83">
                  <c:v>246.53219999999999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2539392"/>
        <c:axId val="902539952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70</c:v>
                </c:pt>
                <c:pt idx="1">
                  <c:v>70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2540512"/>
        <c:axId val="902541072"/>
      </c:scatterChart>
      <c:dateAx>
        <c:axId val="90253939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90253995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902539952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902539392"/>
        <c:crosses val="autoZero"/>
        <c:crossBetween val="midCat"/>
        <c:majorUnit val="20"/>
      </c:valAx>
      <c:valAx>
        <c:axId val="902540512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902541072"/>
        <c:crosses val="max"/>
        <c:crossBetween val="midCat"/>
      </c:valAx>
      <c:valAx>
        <c:axId val="90254107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902540512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961462134306394E-2"/>
          <c:y val="0.13172622652937616"/>
          <c:w val="0.77461036882584799"/>
          <c:h val="0.62797372221963377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8.4491130000000005</c:v>
                </c:pt>
                <c:pt idx="1">
                  <c:v>8.4886009999999992</c:v>
                </c:pt>
                <c:pt idx="2">
                  <c:v>8.6997260000000001</c:v>
                </c:pt>
                <c:pt idx="3">
                  <c:v>8.5949639999999992</c:v>
                </c:pt>
                <c:pt idx="4">
                  <c:v>8.9080209999999997</c:v>
                </c:pt>
                <c:pt idx="5">
                  <c:v>9.1469649999999998</c:v>
                </c:pt>
                <c:pt idx="6">
                  <c:v>8.6346150000000002</c:v>
                </c:pt>
                <c:pt idx="7">
                  <c:v>8.6043129999999994</c:v>
                </c:pt>
                <c:pt idx="8">
                  <c:v>8.3130900000000008</c:v>
                </c:pt>
                <c:pt idx="9">
                  <c:v>8.0406139999999997</c:v>
                </c:pt>
                <c:pt idx="10">
                  <c:v>8.1095179999999996</c:v>
                </c:pt>
                <c:pt idx="11">
                  <c:v>7.53315</c:v>
                </c:pt>
                <c:pt idx="12">
                  <c:v>7.8466019999999999</c:v>
                </c:pt>
                <c:pt idx="13">
                  <c:v>7.1602059999999996</c:v>
                </c:pt>
                <c:pt idx="14">
                  <c:v>7.3899460000000001</c:v>
                </c:pt>
                <c:pt idx="15">
                  <c:v>7.6218690000000002</c:v>
                </c:pt>
                <c:pt idx="16">
                  <c:v>7.6108450000000003</c:v>
                </c:pt>
                <c:pt idx="17">
                  <c:v>7.6068939999999996</c:v>
                </c:pt>
                <c:pt idx="18">
                  <c:v>7.9539140000000002</c:v>
                </c:pt>
                <c:pt idx="19">
                  <c:v>8.0286000000000008</c:v>
                </c:pt>
                <c:pt idx="20">
                  <c:v>7.8179160000000003</c:v>
                </c:pt>
                <c:pt idx="21">
                  <c:v>7.3594629999999999</c:v>
                </c:pt>
                <c:pt idx="22">
                  <c:v>7.1556509999999998</c:v>
                </c:pt>
                <c:pt idx="23">
                  <c:v>7.5511439999999999</c:v>
                </c:pt>
                <c:pt idx="24">
                  <c:v>7.3410010000000003</c:v>
                </c:pt>
                <c:pt idx="25">
                  <c:v>6.952318</c:v>
                </c:pt>
                <c:pt idx="26">
                  <c:v>7.0223620000000002</c:v>
                </c:pt>
                <c:pt idx="27">
                  <c:v>7.2730370000000004</c:v>
                </c:pt>
                <c:pt idx="28">
                  <c:v>6.8583850000000002</c:v>
                </c:pt>
                <c:pt idx="29">
                  <c:v>6.6730520000000002</c:v>
                </c:pt>
                <c:pt idx="30">
                  <c:v>7.2093360000000004</c:v>
                </c:pt>
                <c:pt idx="31">
                  <c:v>7.0810719999999998</c:v>
                </c:pt>
                <c:pt idx="32">
                  <c:v>7.1457249999999997</c:v>
                </c:pt>
                <c:pt idx="33">
                  <c:v>6.7724690000000001</c:v>
                </c:pt>
                <c:pt idx="34">
                  <c:v>6.7741899999999999</c:v>
                </c:pt>
                <c:pt idx="35">
                  <c:v>6.8040180000000001</c:v>
                </c:pt>
                <c:pt idx="36">
                  <c:v>6.6765330000000001</c:v>
                </c:pt>
                <c:pt idx="37">
                  <c:v>6.6581149999999996</c:v>
                </c:pt>
                <c:pt idx="38">
                  <c:v>7.1546649999999996</c:v>
                </c:pt>
                <c:pt idx="39">
                  <c:v>6.6086640000000001</c:v>
                </c:pt>
                <c:pt idx="40">
                  <c:v>6.7182659999999998</c:v>
                </c:pt>
                <c:pt idx="41">
                  <c:v>6.8754379999999999</c:v>
                </c:pt>
                <c:pt idx="42">
                  <c:v>6.8137549999999996</c:v>
                </c:pt>
                <c:pt idx="43">
                  <c:v>7.2556820000000002</c:v>
                </c:pt>
                <c:pt idx="44">
                  <c:v>6.8174530000000004</c:v>
                </c:pt>
                <c:pt idx="45">
                  <c:v>6.6021879999999999</c:v>
                </c:pt>
                <c:pt idx="46">
                  <c:v>7.051253</c:v>
                </c:pt>
                <c:pt idx="47">
                  <c:v>7.5097639999999997</c:v>
                </c:pt>
                <c:pt idx="48">
                  <c:v>7.1254619999999997</c:v>
                </c:pt>
                <c:pt idx="49">
                  <c:v>7.4596780000000003</c:v>
                </c:pt>
                <c:pt idx="50">
                  <c:v>7.416506</c:v>
                </c:pt>
                <c:pt idx="51">
                  <c:v>6.987679</c:v>
                </c:pt>
                <c:pt idx="52">
                  <c:v>7.1398349999999997</c:v>
                </c:pt>
                <c:pt idx="53">
                  <c:v>7.0295759999999996</c:v>
                </c:pt>
                <c:pt idx="54">
                  <c:v>7.5604620000000002</c:v>
                </c:pt>
                <c:pt idx="55">
                  <c:v>7.2951889999999997</c:v>
                </c:pt>
                <c:pt idx="56">
                  <c:v>7.2657489999999996</c:v>
                </c:pt>
                <c:pt idx="57">
                  <c:v>7.0681960000000004</c:v>
                </c:pt>
                <c:pt idx="58">
                  <c:v>7.417357</c:v>
                </c:pt>
                <c:pt idx="59">
                  <c:v>7.3489389999999997</c:v>
                </c:pt>
                <c:pt idx="60">
                  <c:v>7.7666180000000002</c:v>
                </c:pt>
                <c:pt idx="61">
                  <c:v>6.7309140000000003</c:v>
                </c:pt>
                <c:pt idx="62">
                  <c:v>7.2349480000000002</c:v>
                </c:pt>
                <c:pt idx="63">
                  <c:v>7.0765719999999996</c:v>
                </c:pt>
                <c:pt idx="64">
                  <c:v>7.3889509999999996</c:v>
                </c:pt>
                <c:pt idx="65">
                  <c:v>7.2241460000000002</c:v>
                </c:pt>
                <c:pt idx="66">
                  <c:v>6.9589410000000003</c:v>
                </c:pt>
                <c:pt idx="67">
                  <c:v>7.1055869999999999</c:v>
                </c:pt>
                <c:pt idx="68">
                  <c:v>5.860284</c:v>
                </c:pt>
                <c:pt idx="69">
                  <c:v>5.9607099999999997</c:v>
                </c:pt>
                <c:pt idx="70">
                  <c:v>6.1302190000000003</c:v>
                </c:pt>
                <c:pt idx="71">
                  <c:v>6.2600389999999999</c:v>
                </c:pt>
                <c:pt idx="72">
                  <c:v>6.6708629999999998</c:v>
                </c:pt>
                <c:pt idx="73">
                  <c:v>5.8876819999999999</c:v>
                </c:pt>
                <c:pt idx="74">
                  <c:v>5.9443020000000004</c:v>
                </c:pt>
                <c:pt idx="75">
                  <c:v>6.4887170000000003</c:v>
                </c:pt>
                <c:pt idx="76">
                  <c:v>5.8192089999999999</c:v>
                </c:pt>
                <c:pt idx="77">
                  <c:v>6.2799519999999998</c:v>
                </c:pt>
                <c:pt idx="78">
                  <c:v>5.7846330000000004</c:v>
                </c:pt>
                <c:pt idx="79">
                  <c:v>6.2507859999999997</c:v>
                </c:pt>
                <c:pt idx="80">
                  <c:v>5.6155999999999997</c:v>
                </c:pt>
                <c:pt idx="81">
                  <c:v>5.2820348386999996</c:v>
                </c:pt>
                <c:pt idx="82">
                  <c:v>4.883661</c:v>
                </c:pt>
                <c:pt idx="83">
                  <c:v>5.0955349999999999</c:v>
                </c:pt>
                <c:pt idx="84">
                  <c:v>4.9818210000000001</c:v>
                </c:pt>
                <c:pt idx="85">
                  <c:v>4.7597300000000002</c:v>
                </c:pt>
                <c:pt idx="86">
                  <c:v>5.1977250000000002</c:v>
                </c:pt>
                <c:pt idx="87">
                  <c:v>5.0177339999999999</c:v>
                </c:pt>
                <c:pt idx="88">
                  <c:v>5.2441149999999999</c:v>
                </c:pt>
                <c:pt idx="89">
                  <c:v>4.9907240000000002</c:v>
                </c:pt>
                <c:pt idx="90">
                  <c:v>5.1085739999999999</c:v>
                </c:pt>
                <c:pt idx="91">
                  <c:v>5.284027</c:v>
                </c:pt>
                <c:pt idx="92">
                  <c:v>4.9114319999999996</c:v>
                </c:pt>
                <c:pt idx="93">
                  <c:v>4.4782409999999997</c:v>
                </c:pt>
                <c:pt idx="94">
                  <c:v>4.484216</c:v>
                </c:pt>
                <c:pt idx="95">
                  <c:v>4.4424390000000002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-0.40855599999999997</c:v>
                </c:pt>
                <c:pt idx="1">
                  <c:v>-0.99287099999999995</c:v>
                </c:pt>
                <c:pt idx="2">
                  <c:v>-1.2104870000000001</c:v>
                </c:pt>
                <c:pt idx="3">
                  <c:v>-1.2562340000000001</c:v>
                </c:pt>
                <c:pt idx="4">
                  <c:v>-0.998054</c:v>
                </c:pt>
                <c:pt idx="5">
                  <c:v>-0.93848799999999999</c:v>
                </c:pt>
                <c:pt idx="6">
                  <c:v>-1.078406</c:v>
                </c:pt>
                <c:pt idx="7">
                  <c:v>-0.80618800000000002</c:v>
                </c:pt>
                <c:pt idx="8">
                  <c:v>-1.0015879999999999</c:v>
                </c:pt>
                <c:pt idx="9">
                  <c:v>-1.248016</c:v>
                </c:pt>
                <c:pt idx="10">
                  <c:v>-1.332239</c:v>
                </c:pt>
                <c:pt idx="11">
                  <c:v>-1.525299</c:v>
                </c:pt>
                <c:pt idx="12">
                  <c:v>-0.63896500000000001</c:v>
                </c:pt>
                <c:pt idx="13">
                  <c:v>-1.1536839999999999</c:v>
                </c:pt>
                <c:pt idx="14">
                  <c:v>-0.96693399999999996</c:v>
                </c:pt>
                <c:pt idx="15">
                  <c:v>-0.68905799999999995</c:v>
                </c:pt>
                <c:pt idx="16">
                  <c:v>-0.90831899999999999</c:v>
                </c:pt>
                <c:pt idx="17">
                  <c:v>-1.3188500000000001</c:v>
                </c:pt>
                <c:pt idx="18">
                  <c:v>-1.504672</c:v>
                </c:pt>
                <c:pt idx="19">
                  <c:v>-1.5043150000000001</c:v>
                </c:pt>
                <c:pt idx="20">
                  <c:v>-1.413176</c:v>
                </c:pt>
                <c:pt idx="21">
                  <c:v>-1.8247930000000001</c:v>
                </c:pt>
                <c:pt idx="22">
                  <c:v>-1.7368790000000001</c:v>
                </c:pt>
                <c:pt idx="23">
                  <c:v>-2.6133929999999999</c:v>
                </c:pt>
                <c:pt idx="24">
                  <c:v>-1.9472400000000001</c:v>
                </c:pt>
                <c:pt idx="25">
                  <c:v>-1.4550449999999999</c:v>
                </c:pt>
                <c:pt idx="26">
                  <c:v>-1.759333</c:v>
                </c:pt>
                <c:pt idx="27">
                  <c:v>-1.6471389999999999</c:v>
                </c:pt>
                <c:pt idx="28">
                  <c:v>-1.5838890000000001</c:v>
                </c:pt>
                <c:pt idx="29">
                  <c:v>-1.991042</c:v>
                </c:pt>
                <c:pt idx="30">
                  <c:v>-2.177689</c:v>
                </c:pt>
                <c:pt idx="31">
                  <c:v>-2.2196639999999999</c:v>
                </c:pt>
                <c:pt idx="32">
                  <c:v>-1.911557</c:v>
                </c:pt>
                <c:pt idx="33">
                  <c:v>-1.9820059999999999</c:v>
                </c:pt>
                <c:pt idx="34">
                  <c:v>-2.1183369999999999</c:v>
                </c:pt>
                <c:pt idx="35">
                  <c:v>-2.2939229999999999</c:v>
                </c:pt>
                <c:pt idx="36">
                  <c:v>-1.7907310000000001</c:v>
                </c:pt>
                <c:pt idx="37">
                  <c:v>-2.0258259999999999</c:v>
                </c:pt>
                <c:pt idx="38">
                  <c:v>-1.627316</c:v>
                </c:pt>
                <c:pt idx="39">
                  <c:v>-2.1724290000000002</c:v>
                </c:pt>
                <c:pt idx="40">
                  <c:v>-2.0687769999999999</c:v>
                </c:pt>
                <c:pt idx="41">
                  <c:v>-1.927373</c:v>
                </c:pt>
                <c:pt idx="42">
                  <c:v>-2.202874</c:v>
                </c:pt>
                <c:pt idx="43">
                  <c:v>-1.9047320000000001</c:v>
                </c:pt>
                <c:pt idx="44">
                  <c:v>-2.3109120000000001</c:v>
                </c:pt>
                <c:pt idx="45">
                  <c:v>-2.377224</c:v>
                </c:pt>
                <c:pt idx="46">
                  <c:v>-2.8034789999999998</c:v>
                </c:pt>
                <c:pt idx="47">
                  <c:v>-3.0336080000000001</c:v>
                </c:pt>
                <c:pt idx="48">
                  <c:v>-2.3954680000000002</c:v>
                </c:pt>
                <c:pt idx="49">
                  <c:v>-2.3276460000000001</c:v>
                </c:pt>
                <c:pt idx="50">
                  <c:v>-2.5068570000000001</c:v>
                </c:pt>
                <c:pt idx="51">
                  <c:v>-2.3609049999999998</c:v>
                </c:pt>
                <c:pt idx="52">
                  <c:v>-2.6985999999999999</c:v>
                </c:pt>
                <c:pt idx="53">
                  <c:v>-2.4123610000000002</c:v>
                </c:pt>
                <c:pt idx="54">
                  <c:v>-2.2546580000000001</c:v>
                </c:pt>
                <c:pt idx="55">
                  <c:v>-2.0694590000000002</c:v>
                </c:pt>
                <c:pt idx="56">
                  <c:v>-2.5057140000000002</c:v>
                </c:pt>
                <c:pt idx="57">
                  <c:v>-2.3536769999999998</c:v>
                </c:pt>
                <c:pt idx="58">
                  <c:v>-2.55078</c:v>
                </c:pt>
                <c:pt idx="59">
                  <c:v>-3.130363</c:v>
                </c:pt>
                <c:pt idx="60">
                  <c:v>-2.6661130000000002</c:v>
                </c:pt>
                <c:pt idx="61">
                  <c:v>-3.1582129999999999</c:v>
                </c:pt>
                <c:pt idx="62">
                  <c:v>-3.1051660000000001</c:v>
                </c:pt>
                <c:pt idx="63">
                  <c:v>-3.0317319999999999</c:v>
                </c:pt>
                <c:pt idx="64">
                  <c:v>-2.891391</c:v>
                </c:pt>
                <c:pt idx="65">
                  <c:v>-3.15083</c:v>
                </c:pt>
                <c:pt idx="66">
                  <c:v>-3.2961459999999998</c:v>
                </c:pt>
                <c:pt idx="67">
                  <c:v>-2.6586530000000002</c:v>
                </c:pt>
                <c:pt idx="68">
                  <c:v>-2.3966479999999999</c:v>
                </c:pt>
                <c:pt idx="69">
                  <c:v>-3.3061919999999998</c:v>
                </c:pt>
                <c:pt idx="70">
                  <c:v>-3.3980260000000002</c:v>
                </c:pt>
                <c:pt idx="71">
                  <c:v>-3.4608669999999999</c:v>
                </c:pt>
                <c:pt idx="72">
                  <c:v>-3.011517</c:v>
                </c:pt>
                <c:pt idx="73">
                  <c:v>-3.15124</c:v>
                </c:pt>
                <c:pt idx="74">
                  <c:v>-3.2283539999999999</c:v>
                </c:pt>
                <c:pt idx="75">
                  <c:v>-3.8546320000000001</c:v>
                </c:pt>
                <c:pt idx="76">
                  <c:v>-3.1074830000000002</c:v>
                </c:pt>
                <c:pt idx="77">
                  <c:v>-3.374676</c:v>
                </c:pt>
                <c:pt idx="78">
                  <c:v>-3.4358029999999999</c:v>
                </c:pt>
                <c:pt idx="79">
                  <c:v>-2.8620809999999999</c:v>
                </c:pt>
                <c:pt idx="80">
                  <c:v>-3.1815730671</c:v>
                </c:pt>
                <c:pt idx="81">
                  <c:v>-3.8657948376000002</c:v>
                </c:pt>
                <c:pt idx="82">
                  <c:v>-3.7843339999999999</c:v>
                </c:pt>
                <c:pt idx="83">
                  <c:v>-3.9270350000000001</c:v>
                </c:pt>
                <c:pt idx="84">
                  <c:v>-3.489576</c:v>
                </c:pt>
                <c:pt idx="85">
                  <c:v>-3.4301219999999999</c:v>
                </c:pt>
                <c:pt idx="86">
                  <c:v>-3.553328</c:v>
                </c:pt>
                <c:pt idx="87">
                  <c:v>-3.5191849999999998</c:v>
                </c:pt>
                <c:pt idx="88">
                  <c:v>-3.5465840000000002</c:v>
                </c:pt>
                <c:pt idx="89">
                  <c:v>-3.6512790000000002</c:v>
                </c:pt>
                <c:pt idx="90">
                  <c:v>-3.5949719999999998</c:v>
                </c:pt>
                <c:pt idx="91">
                  <c:v>-3.782848</c:v>
                </c:pt>
                <c:pt idx="92">
                  <c:v>-3.672275</c:v>
                </c:pt>
                <c:pt idx="93">
                  <c:v>-3.580857</c:v>
                </c:pt>
                <c:pt idx="94">
                  <c:v>-3.8991259999999999</c:v>
                </c:pt>
                <c:pt idx="95">
                  <c:v>-4.1173580000000003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2546672"/>
        <c:axId val="902547232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8.0405569999999997</c:v>
                </c:pt>
                <c:pt idx="1">
                  <c:v>7.4957299999999991</c:v>
                </c:pt>
                <c:pt idx="2">
                  <c:v>7.4892389999999995</c:v>
                </c:pt>
                <c:pt idx="3">
                  <c:v>7.3387299999999991</c:v>
                </c:pt>
                <c:pt idx="4">
                  <c:v>7.909967</c:v>
                </c:pt>
                <c:pt idx="5">
                  <c:v>8.2084770000000002</c:v>
                </c:pt>
                <c:pt idx="6">
                  <c:v>7.556209</c:v>
                </c:pt>
                <c:pt idx="7">
                  <c:v>7.7981249999999998</c:v>
                </c:pt>
                <c:pt idx="8">
                  <c:v>7.3115020000000008</c:v>
                </c:pt>
                <c:pt idx="9">
                  <c:v>6.7925979999999999</c:v>
                </c:pt>
                <c:pt idx="10">
                  <c:v>6.7772790000000001</c:v>
                </c:pt>
                <c:pt idx="11">
                  <c:v>6.0078510000000005</c:v>
                </c:pt>
                <c:pt idx="12">
                  <c:v>7.2076370000000001</c:v>
                </c:pt>
                <c:pt idx="13">
                  <c:v>6.0065219999999995</c:v>
                </c:pt>
                <c:pt idx="14">
                  <c:v>6.4230119999999999</c:v>
                </c:pt>
                <c:pt idx="15">
                  <c:v>6.9328110000000001</c:v>
                </c:pt>
                <c:pt idx="16">
                  <c:v>6.7025260000000006</c:v>
                </c:pt>
                <c:pt idx="17">
                  <c:v>6.2880439999999993</c:v>
                </c:pt>
                <c:pt idx="18">
                  <c:v>6.4492419999999999</c:v>
                </c:pt>
                <c:pt idx="19">
                  <c:v>6.5242850000000008</c:v>
                </c:pt>
                <c:pt idx="20">
                  <c:v>6.4047400000000003</c:v>
                </c:pt>
                <c:pt idx="21">
                  <c:v>5.5346700000000002</c:v>
                </c:pt>
                <c:pt idx="22">
                  <c:v>5.4187719999999997</c:v>
                </c:pt>
                <c:pt idx="23">
                  <c:v>4.9377510000000004</c:v>
                </c:pt>
                <c:pt idx="24">
                  <c:v>5.3937610000000005</c:v>
                </c:pt>
                <c:pt idx="25">
                  <c:v>5.4972729999999999</c:v>
                </c:pt>
                <c:pt idx="26">
                  <c:v>5.2630290000000004</c:v>
                </c:pt>
                <c:pt idx="27">
                  <c:v>5.6258980000000003</c:v>
                </c:pt>
                <c:pt idx="28">
                  <c:v>5.2744960000000001</c:v>
                </c:pt>
                <c:pt idx="29">
                  <c:v>4.68201</c:v>
                </c:pt>
                <c:pt idx="30">
                  <c:v>5.0316470000000004</c:v>
                </c:pt>
                <c:pt idx="31">
                  <c:v>4.861408</c:v>
                </c:pt>
                <c:pt idx="32">
                  <c:v>5.2341679999999995</c:v>
                </c:pt>
                <c:pt idx="33">
                  <c:v>4.7904629999999999</c:v>
                </c:pt>
                <c:pt idx="34">
                  <c:v>4.6558530000000005</c:v>
                </c:pt>
                <c:pt idx="35">
                  <c:v>4.5100949999999997</c:v>
                </c:pt>
                <c:pt idx="36">
                  <c:v>4.885802</c:v>
                </c:pt>
                <c:pt idx="37">
                  <c:v>4.6322890000000001</c:v>
                </c:pt>
                <c:pt idx="38">
                  <c:v>5.5273489999999992</c:v>
                </c:pt>
                <c:pt idx="39">
                  <c:v>4.4362349999999999</c:v>
                </c:pt>
                <c:pt idx="40">
                  <c:v>4.649489</c:v>
                </c:pt>
                <c:pt idx="41">
                  <c:v>4.9480649999999997</c:v>
                </c:pt>
                <c:pt idx="42">
                  <c:v>4.6108809999999991</c:v>
                </c:pt>
                <c:pt idx="43">
                  <c:v>5.3509500000000001</c:v>
                </c:pt>
                <c:pt idx="44">
                  <c:v>4.5065410000000004</c:v>
                </c:pt>
                <c:pt idx="45">
                  <c:v>4.2249639999999999</c:v>
                </c:pt>
                <c:pt idx="46">
                  <c:v>4.2477739999999997</c:v>
                </c:pt>
                <c:pt idx="47">
                  <c:v>4.4761559999999996</c:v>
                </c:pt>
                <c:pt idx="48">
                  <c:v>4.7299939999999996</c:v>
                </c:pt>
                <c:pt idx="49">
                  <c:v>5.1320320000000006</c:v>
                </c:pt>
                <c:pt idx="50">
                  <c:v>4.9096489999999999</c:v>
                </c:pt>
                <c:pt idx="51">
                  <c:v>4.6267740000000002</c:v>
                </c:pt>
                <c:pt idx="52">
                  <c:v>4.4412349999999998</c:v>
                </c:pt>
                <c:pt idx="53">
                  <c:v>4.6172149999999998</c:v>
                </c:pt>
                <c:pt idx="54">
                  <c:v>5.3058040000000002</c:v>
                </c:pt>
                <c:pt idx="55">
                  <c:v>5.2257299999999995</c:v>
                </c:pt>
                <c:pt idx="56">
                  <c:v>4.7600349999999993</c:v>
                </c:pt>
                <c:pt idx="57">
                  <c:v>4.714519000000001</c:v>
                </c:pt>
                <c:pt idx="58">
                  <c:v>4.8665769999999995</c:v>
                </c:pt>
                <c:pt idx="59">
                  <c:v>4.2185759999999997</c:v>
                </c:pt>
                <c:pt idx="60">
                  <c:v>5.1005050000000001</c:v>
                </c:pt>
                <c:pt idx="61">
                  <c:v>3.5727010000000003</c:v>
                </c:pt>
                <c:pt idx="62">
                  <c:v>4.1297820000000005</c:v>
                </c:pt>
                <c:pt idx="63">
                  <c:v>4.0448399999999998</c:v>
                </c:pt>
                <c:pt idx="64">
                  <c:v>4.49756</c:v>
                </c:pt>
                <c:pt idx="65">
                  <c:v>4.0733160000000002</c:v>
                </c:pt>
                <c:pt idx="66">
                  <c:v>3.6627950000000005</c:v>
                </c:pt>
                <c:pt idx="67">
                  <c:v>4.4469339999999997</c:v>
                </c:pt>
                <c:pt idx="68">
                  <c:v>3.4636360000000002</c:v>
                </c:pt>
                <c:pt idx="69">
                  <c:v>2.6545179999999999</c:v>
                </c:pt>
                <c:pt idx="70">
                  <c:v>2.7321930000000001</c:v>
                </c:pt>
                <c:pt idx="71">
                  <c:v>2.799172</c:v>
                </c:pt>
                <c:pt idx="72">
                  <c:v>3.6593459999999998</c:v>
                </c:pt>
                <c:pt idx="73">
                  <c:v>2.7364419999999998</c:v>
                </c:pt>
                <c:pt idx="74">
                  <c:v>2.7159480000000005</c:v>
                </c:pt>
                <c:pt idx="75">
                  <c:v>2.6340850000000002</c:v>
                </c:pt>
                <c:pt idx="76">
                  <c:v>2.7117259999999996</c:v>
                </c:pt>
                <c:pt idx="77">
                  <c:v>2.9052759999999997</c:v>
                </c:pt>
                <c:pt idx="78">
                  <c:v>2.3488300000000004</c:v>
                </c:pt>
                <c:pt idx="79">
                  <c:v>3.3887049999999999</c:v>
                </c:pt>
                <c:pt idx="80">
                  <c:v>2.4340269328999997</c:v>
                </c:pt>
                <c:pt idx="81">
                  <c:v>1.4162400010999994</c:v>
                </c:pt>
                <c:pt idx="82">
                  <c:v>1.0993270000000002</c:v>
                </c:pt>
                <c:pt idx="83">
                  <c:v>1.1684999999999999</c:v>
                </c:pt>
                <c:pt idx="84">
                  <c:v>1.492245</c:v>
                </c:pt>
                <c:pt idx="85">
                  <c:v>1.3296080000000003</c:v>
                </c:pt>
                <c:pt idx="86">
                  <c:v>1.6443970000000001</c:v>
                </c:pt>
                <c:pt idx="87">
                  <c:v>1.4985490000000001</c:v>
                </c:pt>
                <c:pt idx="88">
                  <c:v>1.6975309999999997</c:v>
                </c:pt>
                <c:pt idx="89">
                  <c:v>1.339445</c:v>
                </c:pt>
                <c:pt idx="90">
                  <c:v>1.5136020000000001</c:v>
                </c:pt>
                <c:pt idx="91">
                  <c:v>1.501179</c:v>
                </c:pt>
                <c:pt idx="92">
                  <c:v>1.2391569999999996</c:v>
                </c:pt>
                <c:pt idx="93">
                  <c:v>0.89738399999999974</c:v>
                </c:pt>
                <c:pt idx="94">
                  <c:v>0.58509000000000011</c:v>
                </c:pt>
                <c:pt idx="95">
                  <c:v>0.32508099999999995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2546672"/>
        <c:axId val="902547232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82</c:v>
                </c:pt>
                <c:pt idx="1">
                  <c:v>82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2547792"/>
        <c:axId val="902548352"/>
      </c:scatterChart>
      <c:dateAx>
        <c:axId val="902546672"/>
        <c:scaling>
          <c:orientation val="minMax"/>
          <c:max val="43800"/>
          <c:min val="40909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90254723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90254723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902546672"/>
        <c:crosses val="autoZero"/>
        <c:crossBetween val="midCat"/>
      </c:valAx>
      <c:valAx>
        <c:axId val="902547792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902548352"/>
        <c:crosses val="max"/>
        <c:crossBetween val="midCat"/>
      </c:valAx>
      <c:valAx>
        <c:axId val="90254835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90254779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0.14300664159999998</c:v>
                </c:pt>
                <c:pt idx="1">
                  <c:v>0.15331162690000011</c:v>
                </c:pt>
                <c:pt idx="2">
                  <c:v>0.29457883830000009</c:v>
                </c:pt>
                <c:pt idx="3">
                  <c:v>0.18885504939999986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2.1997082399999979E-2</c:v>
                </c:pt>
                <c:pt idx="1">
                  <c:v>6.978706279999991E-2</c:v>
                </c:pt>
                <c:pt idx="2">
                  <c:v>0.1583310522000001</c:v>
                </c:pt>
                <c:pt idx="3">
                  <c:v>0.16528156149999984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2.1122416800000154E-3</c:v>
                </c:pt>
                <c:pt idx="1">
                  <c:v>3.1024136400000013E-2</c:v>
                </c:pt>
                <c:pt idx="2">
                  <c:v>7.9945394629999944E-2</c:v>
                </c:pt>
                <c:pt idx="3">
                  <c:v>8.6864866190000001E-2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-2.6996198000001081E-4</c:v>
                </c:pt>
                <c:pt idx="1">
                  <c:v>1.9450759240000004E-2</c:v>
                </c:pt>
                <c:pt idx="2">
                  <c:v>5.2188435069999983E-2</c:v>
                </c:pt>
                <c:pt idx="3">
                  <c:v>4.9828993150000001E-2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2555632"/>
        <c:axId val="902556192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2"/>
              <c:layout>
                <c:manualLayout>
                  <c:x val="-6.9893752687693697E-2"/>
                  <c:y val="-3.64170103737033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'20'!$J$30:$M$30</c:f>
              <c:numCache>
                <c:formatCode>0.0</c:formatCode>
                <c:ptCount val="4"/>
                <c:pt idx="0">
                  <c:v>0.16684600369999997</c:v>
                </c:pt>
                <c:pt idx="1">
                  <c:v>0.27357358534000004</c:v>
                </c:pt>
                <c:pt idx="2">
                  <c:v>0.58504372020000006</c:v>
                </c:pt>
                <c:pt idx="3">
                  <c:v>0.49083047023999971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2555632"/>
        <c:axId val="902556192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2557312"/>
        <c:axId val="902556752"/>
      </c:scatterChart>
      <c:catAx>
        <c:axId val="90255563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2556192"/>
        <c:crosses val="autoZero"/>
        <c:auto val="1"/>
        <c:lblAlgn val="ctr"/>
        <c:lblOffset val="100"/>
        <c:tickLblSkip val="1"/>
        <c:noMultiLvlLbl val="0"/>
      </c:catAx>
      <c:valAx>
        <c:axId val="902556192"/>
        <c:scaling>
          <c:orientation val="minMax"/>
          <c:max val="0.70000000000000007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2555632"/>
        <c:crosses val="autoZero"/>
        <c:crossBetween val="between"/>
        <c:majorUnit val="0.1"/>
      </c:valAx>
      <c:valAx>
        <c:axId val="902556752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902557312"/>
        <c:crosses val="max"/>
        <c:crossBetween val="midCat"/>
        <c:majorUnit val="0.5"/>
      </c:valAx>
      <c:valAx>
        <c:axId val="9025573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025567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3.3447740000000001</c:v>
                </c:pt>
                <c:pt idx="1">
                  <c:v>3.3693439999999999</c:v>
                </c:pt>
                <c:pt idx="2">
                  <c:v>3.5557089999999998</c:v>
                </c:pt>
                <c:pt idx="3">
                  <c:v>3.5703999999999998</c:v>
                </c:pt>
                <c:pt idx="4">
                  <c:v>3.6716769999999999</c:v>
                </c:pt>
                <c:pt idx="5">
                  <c:v>3.662433</c:v>
                </c:pt>
                <c:pt idx="6">
                  <c:v>3.6038380000000001</c:v>
                </c:pt>
                <c:pt idx="7">
                  <c:v>3.4103219999999999</c:v>
                </c:pt>
                <c:pt idx="8">
                  <c:v>3.427333</c:v>
                </c:pt>
                <c:pt idx="9">
                  <c:v>3.5443220000000002</c:v>
                </c:pt>
                <c:pt idx="10">
                  <c:v>3.5957659999999998</c:v>
                </c:pt>
                <c:pt idx="11">
                  <c:v>3.3521930000000002</c:v>
                </c:pt>
                <c:pt idx="12">
                  <c:v>3.395032</c:v>
                </c:pt>
                <c:pt idx="13">
                  <c:v>3.6327859999999998</c:v>
                </c:pt>
                <c:pt idx="14">
                  <c:v>3.6852580000000001</c:v>
                </c:pt>
                <c:pt idx="15">
                  <c:v>3.6822330000000001</c:v>
                </c:pt>
                <c:pt idx="16">
                  <c:v>3.7710970000000001</c:v>
                </c:pt>
                <c:pt idx="17">
                  <c:v>3.8073000000000001</c:v>
                </c:pt>
                <c:pt idx="18">
                  <c:v>3.8220969999999999</c:v>
                </c:pt>
                <c:pt idx="19">
                  <c:v>3.7635160000000001</c:v>
                </c:pt>
                <c:pt idx="20">
                  <c:v>3.731033</c:v>
                </c:pt>
                <c:pt idx="21">
                  <c:v>4.0197419999999999</c:v>
                </c:pt>
                <c:pt idx="22">
                  <c:v>4.1056670000000004</c:v>
                </c:pt>
                <c:pt idx="23">
                  <c:v>3.9689679999999998</c:v>
                </c:pt>
                <c:pt idx="24">
                  <c:v>3.8246449999999999</c:v>
                </c:pt>
                <c:pt idx="25">
                  <c:v>4.02325</c:v>
                </c:pt>
                <c:pt idx="26">
                  <c:v>4.1732259999999997</c:v>
                </c:pt>
                <c:pt idx="27">
                  <c:v>4.2598330000000004</c:v>
                </c:pt>
                <c:pt idx="28">
                  <c:v>4.3214839999999999</c:v>
                </c:pt>
                <c:pt idx="29">
                  <c:v>4.3256329999999998</c:v>
                </c:pt>
                <c:pt idx="30">
                  <c:v>4.4112900000000002</c:v>
                </c:pt>
                <c:pt idx="31">
                  <c:v>4.57</c:v>
                </c:pt>
                <c:pt idx="32">
                  <c:v>4.5357770933000001</c:v>
                </c:pt>
                <c:pt idx="33">
                  <c:v>4.6485838083999997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4.6485838083999997</c:v>
                </c:pt>
                <c:pt idx="34">
                  <c:v>4.6903090000000001</c:v>
                </c:pt>
                <c:pt idx="35">
                  <c:v>4.607075</c:v>
                </c:pt>
                <c:pt idx="36">
                  <c:v>4.5946980000000002</c:v>
                </c:pt>
                <c:pt idx="37">
                  <c:v>4.6773530000000001</c:v>
                </c:pt>
                <c:pt idx="38">
                  <c:v>4.7673139999999998</c:v>
                </c:pt>
                <c:pt idx="39">
                  <c:v>4.7687189999999999</c:v>
                </c:pt>
                <c:pt idx="40">
                  <c:v>4.818327</c:v>
                </c:pt>
                <c:pt idx="41">
                  <c:v>4.836036</c:v>
                </c:pt>
                <c:pt idx="42">
                  <c:v>4.853186</c:v>
                </c:pt>
                <c:pt idx="43">
                  <c:v>4.9602120000000003</c:v>
                </c:pt>
                <c:pt idx="44">
                  <c:v>4.9898110000000004</c:v>
                </c:pt>
                <c:pt idx="45">
                  <c:v>5.0151940000000002</c:v>
                </c:pt>
                <c:pt idx="46">
                  <c:v>5.0565179999999996</c:v>
                </c:pt>
                <c:pt idx="47">
                  <c:v>4.9555110000000004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3.5090092499999996</c:v>
                </c:pt>
                <c:pt idx="2">
                  <c:v>3.5090092499999996</c:v>
                </c:pt>
                <c:pt idx="3">
                  <c:v>3.5090092499999996</c:v>
                </c:pt>
                <c:pt idx="4">
                  <c:v>3.5090092499999996</c:v>
                </c:pt>
                <c:pt idx="5">
                  <c:v>3.5090092499999996</c:v>
                </c:pt>
                <c:pt idx="6">
                  <c:v>3.5090092499999996</c:v>
                </c:pt>
                <c:pt idx="7">
                  <c:v>3.5090092499999996</c:v>
                </c:pt>
                <c:pt idx="8">
                  <c:v>3.5090092499999996</c:v>
                </c:pt>
                <c:pt idx="9">
                  <c:v>3.5090092499999996</c:v>
                </c:pt>
                <c:pt idx="10">
                  <c:v>3.5090092499999996</c:v>
                </c:pt>
                <c:pt idx="13">
                  <c:v>3.7820607499999999</c:v>
                </c:pt>
                <c:pt idx="14">
                  <c:v>3.7820607499999999</c:v>
                </c:pt>
                <c:pt idx="15">
                  <c:v>3.7820607499999999</c:v>
                </c:pt>
                <c:pt idx="16">
                  <c:v>3.7820607499999999</c:v>
                </c:pt>
                <c:pt idx="17">
                  <c:v>3.7820607499999999</c:v>
                </c:pt>
                <c:pt idx="18">
                  <c:v>3.7820607499999999</c:v>
                </c:pt>
                <c:pt idx="19">
                  <c:v>3.7820607499999999</c:v>
                </c:pt>
                <c:pt idx="20">
                  <c:v>3.7820607499999999</c:v>
                </c:pt>
                <c:pt idx="21">
                  <c:v>3.7820607499999999</c:v>
                </c:pt>
                <c:pt idx="22">
                  <c:v>3.7820607499999999</c:v>
                </c:pt>
                <c:pt idx="25">
                  <c:v>4.3659254918083334</c:v>
                </c:pt>
                <c:pt idx="26">
                  <c:v>4.3659254918083334</c:v>
                </c:pt>
                <c:pt idx="27">
                  <c:v>4.3659254918083334</c:v>
                </c:pt>
                <c:pt idx="28">
                  <c:v>4.3659254918083334</c:v>
                </c:pt>
                <c:pt idx="29">
                  <c:v>4.3659254918083334</c:v>
                </c:pt>
                <c:pt idx="30">
                  <c:v>4.3659254918083334</c:v>
                </c:pt>
                <c:pt idx="31">
                  <c:v>4.3659254918083334</c:v>
                </c:pt>
                <c:pt idx="32">
                  <c:v>4.3659254918083334</c:v>
                </c:pt>
                <c:pt idx="33">
                  <c:v>4.3659254918083334</c:v>
                </c:pt>
                <c:pt idx="34">
                  <c:v>4.3659254918083334</c:v>
                </c:pt>
                <c:pt idx="37">
                  <c:v>4.8577399166666666</c:v>
                </c:pt>
                <c:pt idx="38">
                  <c:v>4.8577399166666666</c:v>
                </c:pt>
                <c:pt idx="39">
                  <c:v>4.8577399166666666</c:v>
                </c:pt>
                <c:pt idx="40">
                  <c:v>4.8577399166666666</c:v>
                </c:pt>
                <c:pt idx="41">
                  <c:v>4.8577399166666666</c:v>
                </c:pt>
                <c:pt idx="42">
                  <c:v>4.8577399166666666</c:v>
                </c:pt>
                <c:pt idx="43">
                  <c:v>4.8577399166666666</c:v>
                </c:pt>
                <c:pt idx="44">
                  <c:v>4.8577399166666666</c:v>
                </c:pt>
                <c:pt idx="45">
                  <c:v>4.8577399166666666</c:v>
                </c:pt>
                <c:pt idx="46">
                  <c:v>4.8577399166666666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2561232"/>
        <c:axId val="902561792"/>
      </c:lineChart>
      <c:catAx>
        <c:axId val="902561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256179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902561792"/>
        <c:scaling>
          <c:orientation val="minMax"/>
          <c:max val="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2561232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5.525869129999994E-2</c:v>
                </c:pt>
                <c:pt idx="1">
                  <c:v>0.11081607310000008</c:v>
                </c:pt>
                <c:pt idx="2">
                  <c:v>0.24416581370000001</c:v>
                </c:pt>
                <c:pt idx="3">
                  <c:v>0.11484913419999998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-3.212173659999995E-2</c:v>
                </c:pt>
                <c:pt idx="1">
                  <c:v>-1.2595855200000061E-2</c:v>
                </c:pt>
                <c:pt idx="2">
                  <c:v>3.1211495900000052E-2</c:v>
                </c:pt>
                <c:pt idx="3">
                  <c:v>2.9890134999999152E-3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-2.882915900199999E-2</c:v>
                </c:pt>
                <c:pt idx="1">
                  <c:v>3.6109060370999993E-2</c:v>
                </c:pt>
                <c:pt idx="2">
                  <c:v>-3.0950923279999959E-3</c:v>
                </c:pt>
                <c:pt idx="3">
                  <c:v>-2.9450669314999997E-2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-9.7980210599999951E-3</c:v>
                </c:pt>
                <c:pt idx="1">
                  <c:v>-2.7627630999999986E-2</c:v>
                </c:pt>
                <c:pt idx="2">
                  <c:v>3.3246057539999985E-2</c:v>
                </c:pt>
                <c:pt idx="3">
                  <c:v>1.2142901920000004E-2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3701296"/>
        <c:axId val="903701856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9493823865237234E-2"/>
                  <c:y val="8.263060867391576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82508118776E-2"/>
                  <c:y val="-7.60995500562429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-1.5490225361999996E-2</c:v>
                </c:pt>
                <c:pt idx="1">
                  <c:v>0.10670164727100002</c:v>
                </c:pt>
                <c:pt idx="2">
                  <c:v>0.30552827481200007</c:v>
                </c:pt>
                <c:pt idx="3">
                  <c:v>0.1005303803049999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3701296"/>
        <c:axId val="903701856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3702976"/>
        <c:axId val="903702416"/>
      </c:scatterChart>
      <c:catAx>
        <c:axId val="90370129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3701856"/>
        <c:crosses val="autoZero"/>
        <c:auto val="1"/>
        <c:lblAlgn val="ctr"/>
        <c:lblOffset val="100"/>
        <c:tickLblSkip val="1"/>
        <c:noMultiLvlLbl val="0"/>
      </c:catAx>
      <c:valAx>
        <c:axId val="903701856"/>
        <c:scaling>
          <c:orientation val="minMax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3701296"/>
        <c:crosses val="autoZero"/>
        <c:crossBetween val="between"/>
        <c:majorUnit val="0.25"/>
      </c:valAx>
      <c:valAx>
        <c:axId val="903702416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903702976"/>
        <c:crosses val="max"/>
        <c:crossBetween val="midCat"/>
        <c:majorUnit val="0.25"/>
      </c:valAx>
      <c:valAx>
        <c:axId val="9037029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0370241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2.9580700000000002</c:v>
                </c:pt>
                <c:pt idx="1">
                  <c:v>2.7981189999999998</c:v>
                </c:pt>
                <c:pt idx="2">
                  <c:v>2.613194</c:v>
                </c:pt>
                <c:pt idx="3">
                  <c:v>2.402549</c:v>
                </c:pt>
                <c:pt idx="4">
                  <c:v>2.3829880000000001</c:v>
                </c:pt>
                <c:pt idx="5">
                  <c:v>2.2693880000000002</c:v>
                </c:pt>
                <c:pt idx="6">
                  <c:v>2.4212579999999999</c:v>
                </c:pt>
                <c:pt idx="7">
                  <c:v>2.3081499999999999</c:v>
                </c:pt>
                <c:pt idx="8">
                  <c:v>2.4291779999999998</c:v>
                </c:pt>
                <c:pt idx="9">
                  <c:v>2.5566909999999998</c:v>
                </c:pt>
                <c:pt idx="10">
                  <c:v>2.5195810000000001</c:v>
                </c:pt>
                <c:pt idx="11">
                  <c:v>2.7747679999999999</c:v>
                </c:pt>
                <c:pt idx="12">
                  <c:v>3.0485129999999998</c:v>
                </c:pt>
                <c:pt idx="13">
                  <c:v>2.6554099999999998</c:v>
                </c:pt>
                <c:pt idx="14">
                  <c:v>2.7292900000000002</c:v>
                </c:pt>
                <c:pt idx="15">
                  <c:v>2.5240390000000001</c:v>
                </c:pt>
                <c:pt idx="16">
                  <c:v>2.4512649999999998</c:v>
                </c:pt>
                <c:pt idx="17">
                  <c:v>2.478907</c:v>
                </c:pt>
                <c:pt idx="18">
                  <c:v>2.587777</c:v>
                </c:pt>
                <c:pt idx="19">
                  <c:v>2.2493460000000001</c:v>
                </c:pt>
                <c:pt idx="20">
                  <c:v>2.3473290000000002</c:v>
                </c:pt>
                <c:pt idx="21">
                  <c:v>2.6141139999999998</c:v>
                </c:pt>
                <c:pt idx="22">
                  <c:v>2.9017499999999998</c:v>
                </c:pt>
                <c:pt idx="23">
                  <c:v>3.1175250000000001</c:v>
                </c:pt>
                <c:pt idx="24">
                  <c:v>3.45051</c:v>
                </c:pt>
                <c:pt idx="25">
                  <c:v>3.119272</c:v>
                </c:pt>
                <c:pt idx="26">
                  <c:v>3.068619</c:v>
                </c:pt>
                <c:pt idx="27">
                  <c:v>2.8299470000000002</c:v>
                </c:pt>
                <c:pt idx="28">
                  <c:v>2.5431680000000001</c:v>
                </c:pt>
                <c:pt idx="29">
                  <c:v>2.6319780000000002</c:v>
                </c:pt>
                <c:pt idx="30">
                  <c:v>2.80559</c:v>
                </c:pt>
                <c:pt idx="31">
                  <c:v>2.8889369999999999</c:v>
                </c:pt>
                <c:pt idx="32">
                  <c:v>2.7435304999999999</c:v>
                </c:pt>
                <c:pt idx="33">
                  <c:v>2.9473621418999998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2.9473621418999998</c:v>
                </c:pt>
                <c:pt idx="34">
                  <c:v>3.0695519999999998</c:v>
                </c:pt>
                <c:pt idx="35">
                  <c:v>3.282038</c:v>
                </c:pt>
                <c:pt idx="36">
                  <c:v>3.3773420000000001</c:v>
                </c:pt>
                <c:pt idx="37">
                  <c:v>3.1897250000000001</c:v>
                </c:pt>
                <c:pt idx="38">
                  <c:v>3.0175179999999999</c:v>
                </c:pt>
                <c:pt idx="39">
                  <c:v>2.8018580000000002</c:v>
                </c:pt>
                <c:pt idx="40">
                  <c:v>2.7184759999999999</c:v>
                </c:pt>
                <c:pt idx="41">
                  <c:v>2.773968</c:v>
                </c:pt>
                <c:pt idx="42">
                  <c:v>2.896544</c:v>
                </c:pt>
                <c:pt idx="43">
                  <c:v>2.8686940000000001</c:v>
                </c:pt>
                <c:pt idx="44">
                  <c:v>3.0307780000000002</c:v>
                </c:pt>
                <c:pt idx="45">
                  <c:v>3.167484</c:v>
                </c:pt>
                <c:pt idx="46">
                  <c:v>3.2678989999999999</c:v>
                </c:pt>
                <c:pt idx="47">
                  <c:v>3.480038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2.5361611666666666</c:v>
                </c:pt>
                <c:pt idx="2">
                  <c:v>2.5361611666666666</c:v>
                </c:pt>
                <c:pt idx="3">
                  <c:v>2.5361611666666666</c:v>
                </c:pt>
                <c:pt idx="4">
                  <c:v>2.5361611666666666</c:v>
                </c:pt>
                <c:pt idx="5">
                  <c:v>2.5361611666666666</c:v>
                </c:pt>
                <c:pt idx="6">
                  <c:v>2.5361611666666666</c:v>
                </c:pt>
                <c:pt idx="7">
                  <c:v>2.5361611666666666</c:v>
                </c:pt>
                <c:pt idx="8">
                  <c:v>2.5361611666666666</c:v>
                </c:pt>
                <c:pt idx="9">
                  <c:v>2.5361611666666666</c:v>
                </c:pt>
                <c:pt idx="10">
                  <c:v>2.5361611666666666</c:v>
                </c:pt>
                <c:pt idx="13">
                  <c:v>2.6421054166666664</c:v>
                </c:pt>
                <c:pt idx="14">
                  <c:v>2.6421054166666664</c:v>
                </c:pt>
                <c:pt idx="15">
                  <c:v>2.6421054166666664</c:v>
                </c:pt>
                <c:pt idx="16">
                  <c:v>2.6421054166666664</c:v>
                </c:pt>
                <c:pt idx="17">
                  <c:v>2.6421054166666664</c:v>
                </c:pt>
                <c:pt idx="18">
                  <c:v>2.6421054166666664</c:v>
                </c:pt>
                <c:pt idx="19">
                  <c:v>2.6421054166666664</c:v>
                </c:pt>
                <c:pt idx="20">
                  <c:v>2.6421054166666664</c:v>
                </c:pt>
                <c:pt idx="21">
                  <c:v>2.6421054166666664</c:v>
                </c:pt>
                <c:pt idx="22">
                  <c:v>2.6421054166666664</c:v>
                </c:pt>
                <c:pt idx="25">
                  <c:v>2.9483753034916664</c:v>
                </c:pt>
                <c:pt idx="26">
                  <c:v>2.9483753034916664</c:v>
                </c:pt>
                <c:pt idx="27">
                  <c:v>2.9483753034916664</c:v>
                </c:pt>
                <c:pt idx="28">
                  <c:v>2.9483753034916664</c:v>
                </c:pt>
                <c:pt idx="29">
                  <c:v>2.9483753034916664</c:v>
                </c:pt>
                <c:pt idx="30">
                  <c:v>2.9483753034916664</c:v>
                </c:pt>
                <c:pt idx="31">
                  <c:v>2.9483753034916664</c:v>
                </c:pt>
                <c:pt idx="32">
                  <c:v>2.9483753034916664</c:v>
                </c:pt>
                <c:pt idx="33">
                  <c:v>2.9483753034916664</c:v>
                </c:pt>
                <c:pt idx="34">
                  <c:v>2.9483753034916664</c:v>
                </c:pt>
                <c:pt idx="37">
                  <c:v>3.049193666666667</c:v>
                </c:pt>
                <c:pt idx="38">
                  <c:v>3.049193666666667</c:v>
                </c:pt>
                <c:pt idx="39">
                  <c:v>3.049193666666667</c:v>
                </c:pt>
                <c:pt idx="40">
                  <c:v>3.049193666666667</c:v>
                </c:pt>
                <c:pt idx="41">
                  <c:v>3.049193666666667</c:v>
                </c:pt>
                <c:pt idx="42">
                  <c:v>3.049193666666667</c:v>
                </c:pt>
                <c:pt idx="43">
                  <c:v>3.049193666666667</c:v>
                </c:pt>
                <c:pt idx="44">
                  <c:v>3.049193666666667</c:v>
                </c:pt>
                <c:pt idx="45">
                  <c:v>3.049193666666667</c:v>
                </c:pt>
                <c:pt idx="46">
                  <c:v>3.049193666666667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3706896"/>
        <c:axId val="903707456"/>
      </c:lineChart>
      <c:catAx>
        <c:axId val="903706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370745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903707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3706896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77376786235059E-2"/>
          <c:y val="0.12486064241969753"/>
          <c:w val="0.80674030329542146"/>
          <c:h val="0.695570866141732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'22'!$C$26:$V$26</c:f>
              <c:numCache>
                <c:formatCode>0.00</c:formatCode>
                <c:ptCount val="20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1.1957284932E-2</c:v>
                </c:pt>
                <c:pt idx="11">
                  <c:v>-1.4400742466E-2</c:v>
                </c:pt>
                <c:pt idx="12">
                  <c:v>-5.4726745902000003E-2</c:v>
                </c:pt>
                <c:pt idx="13">
                  <c:v>-0.17501223288000001</c:v>
                </c:pt>
                <c:pt idx="14">
                  <c:v>-0.31520172055000001</c:v>
                </c:pt>
                <c:pt idx="15">
                  <c:v>-0.49121172329000001</c:v>
                </c:pt>
                <c:pt idx="16">
                  <c:v>-0.65689627321999999</c:v>
                </c:pt>
                <c:pt idx="17">
                  <c:v>-0.75761514794999996</c:v>
                </c:pt>
                <c:pt idx="18">
                  <c:v>-0.83106877589000006</c:v>
                </c:pt>
                <c:pt idx="19">
                  <c:v>-0.93914023425000004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'22'!$C$27:$V$27</c:f>
              <c:numCache>
                <c:formatCode>0.00</c:formatCode>
                <c:ptCount val="20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3.6958904110000001E-4</c:v>
                </c:pt>
                <c:pt idx="11">
                  <c:v>3.2556164384000001E-4</c:v>
                </c:pt>
                <c:pt idx="12">
                  <c:v>3.1379781420999998E-4</c:v>
                </c:pt>
                <c:pt idx="13">
                  <c:v>3.3655616438000002E-4</c:v>
                </c:pt>
                <c:pt idx="14">
                  <c:v>-3.7509539725999998E-2</c:v>
                </c:pt>
                <c:pt idx="15">
                  <c:v>-6.4610758904000004E-2</c:v>
                </c:pt>
                <c:pt idx="16">
                  <c:v>-9.4826969945000006E-2</c:v>
                </c:pt>
                <c:pt idx="17">
                  <c:v>-0.17759363013999999</c:v>
                </c:pt>
                <c:pt idx="18">
                  <c:v>-0.26878154356</c:v>
                </c:pt>
                <c:pt idx="19">
                  <c:v>-0.31258103096000001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'22'!$C$29:$V$29</c:f>
              <c:numCache>
                <c:formatCode>0.00</c:formatCode>
                <c:ptCount val="20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-6.2860712329000003E-3</c:v>
                </c:pt>
                <c:pt idx="11">
                  <c:v>-5.2482468492999999E-2</c:v>
                </c:pt>
                <c:pt idx="12">
                  <c:v>-8.8676931693999997E-2</c:v>
                </c:pt>
                <c:pt idx="13">
                  <c:v>-0.1031292137</c:v>
                </c:pt>
                <c:pt idx="14">
                  <c:v>-0.15163423562</c:v>
                </c:pt>
                <c:pt idx="15">
                  <c:v>-0.17159679725999999</c:v>
                </c:pt>
                <c:pt idx="16">
                  <c:v>-0.18785296721</c:v>
                </c:pt>
                <c:pt idx="17">
                  <c:v>-0.16575221370000001</c:v>
                </c:pt>
                <c:pt idx="18">
                  <c:v>-0.20415960959000001</c:v>
                </c:pt>
                <c:pt idx="19">
                  <c:v>-0.27559512301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'22'!$C$28:$V$28</c:f>
              <c:numCache>
                <c:formatCode>0.00</c:formatCode>
                <c:ptCount val="20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8.9503780822000004E-3</c:v>
                </c:pt>
                <c:pt idx="11">
                  <c:v>4.8418904110000003E-4</c:v>
                </c:pt>
                <c:pt idx="12">
                  <c:v>-1.3420355191000001E-3</c:v>
                </c:pt>
                <c:pt idx="13">
                  <c:v>-8.9106547944999993E-3</c:v>
                </c:pt>
                <c:pt idx="14">
                  <c:v>-5.6081345205000001E-2</c:v>
                </c:pt>
                <c:pt idx="15">
                  <c:v>-8.3071287670999999E-2</c:v>
                </c:pt>
                <c:pt idx="16">
                  <c:v>-9.1469770492000002E-2</c:v>
                </c:pt>
                <c:pt idx="17">
                  <c:v>-0.10744479726</c:v>
                </c:pt>
                <c:pt idx="18">
                  <c:v>-0.16491098246999999</c:v>
                </c:pt>
                <c:pt idx="19">
                  <c:v>-0.26676512438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903713616"/>
        <c:axId val="903875872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val>
            <c:numRef>
              <c:f>'22'!$C$30:$V$30</c:f>
              <c:numCache>
                <c:formatCode>0.00</c:formatCode>
                <c:ptCount val="20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1.49911808224E-2</c:v>
                </c:pt>
                <c:pt idx="11">
                  <c:v>-6.6073460274059997E-2</c:v>
                </c:pt>
                <c:pt idx="12">
                  <c:v>-0.14443191530089</c:v>
                </c:pt>
                <c:pt idx="13">
                  <c:v>-0.28671554521011999</c:v>
                </c:pt>
                <c:pt idx="14">
                  <c:v>-0.56042684110100005</c:v>
                </c:pt>
                <c:pt idx="15">
                  <c:v>-0.81049056712500001</c:v>
                </c:pt>
                <c:pt idx="16">
                  <c:v>-1.0310459808670001</c:v>
                </c:pt>
                <c:pt idx="17">
                  <c:v>-1.20840578905</c:v>
                </c:pt>
                <c:pt idx="18">
                  <c:v>-1.4689209115099999</c:v>
                </c:pt>
                <c:pt idx="19">
                  <c:v>-1.7940815126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3713616"/>
        <c:axId val="903875872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18.5</c:v>
                </c:pt>
                <c:pt idx="1">
                  <c:v>18.5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3876992"/>
        <c:axId val="903876432"/>
      </c:scatterChart>
      <c:dateAx>
        <c:axId val="9037136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903875872"/>
        <c:crosses val="autoZero"/>
        <c:auto val="0"/>
        <c:lblOffset val="100"/>
        <c:baseTimeUnit val="days"/>
        <c:majorUnit val="2"/>
      </c:dateAx>
      <c:valAx>
        <c:axId val="903875872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903713616"/>
        <c:crosses val="autoZero"/>
        <c:crossBetween val="between"/>
        <c:majorUnit val="0.5"/>
      </c:valAx>
      <c:valAx>
        <c:axId val="903876432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903876992"/>
        <c:crosses val="max"/>
        <c:crossBetween val="midCat"/>
      </c:valAx>
      <c:valAx>
        <c:axId val="9038769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0387643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26.88</c:v>
                </c:pt>
                <c:pt idx="1">
                  <c:v>23.622</c:v>
                </c:pt>
                <c:pt idx="2">
                  <c:v>24.407</c:v>
                </c:pt>
                <c:pt idx="3">
                  <c:v>30.382000000000001</c:v>
                </c:pt>
                <c:pt idx="4">
                  <c:v>41.997</c:v>
                </c:pt>
                <c:pt idx="5">
                  <c:v>50.439</c:v>
                </c:pt>
                <c:pt idx="6">
                  <c:v>55.261000000000003</c:v>
                </c:pt>
                <c:pt idx="7">
                  <c:v>60.87</c:v>
                </c:pt>
                <c:pt idx="8">
                  <c:v>63.12</c:v>
                </c:pt>
                <c:pt idx="9">
                  <c:v>58.127000000000002</c:v>
                </c:pt>
                <c:pt idx="10">
                  <c:v>51.600999999999999</c:v>
                </c:pt>
                <c:pt idx="11">
                  <c:v>40.341999999999999</c:v>
                </c:pt>
                <c:pt idx="12">
                  <c:v>26.88</c:v>
                </c:pt>
                <c:pt idx="13">
                  <c:v>23.622</c:v>
                </c:pt>
                <c:pt idx="14">
                  <c:v>24.407</c:v>
                </c:pt>
                <c:pt idx="15">
                  <c:v>30.382000000000001</c:v>
                </c:pt>
                <c:pt idx="16">
                  <c:v>41.997</c:v>
                </c:pt>
                <c:pt idx="17">
                  <c:v>50.439</c:v>
                </c:pt>
                <c:pt idx="18">
                  <c:v>55.261000000000003</c:v>
                </c:pt>
                <c:pt idx="19">
                  <c:v>60.87</c:v>
                </c:pt>
                <c:pt idx="20">
                  <c:v>63.12</c:v>
                </c:pt>
                <c:pt idx="21">
                  <c:v>58.127000000000002</c:v>
                </c:pt>
                <c:pt idx="22">
                  <c:v>51.600999999999999</c:v>
                </c:pt>
                <c:pt idx="23">
                  <c:v>40.341999999999999</c:v>
                </c:pt>
                <c:pt idx="24">
                  <c:v>26.88</c:v>
                </c:pt>
                <c:pt idx="25">
                  <c:v>23.622</c:v>
                </c:pt>
                <c:pt idx="26">
                  <c:v>24.407</c:v>
                </c:pt>
                <c:pt idx="27">
                  <c:v>30.382000000000001</c:v>
                </c:pt>
                <c:pt idx="28">
                  <c:v>41.997</c:v>
                </c:pt>
                <c:pt idx="29">
                  <c:v>50.439</c:v>
                </c:pt>
                <c:pt idx="30">
                  <c:v>55.261000000000003</c:v>
                </c:pt>
                <c:pt idx="31">
                  <c:v>60.87</c:v>
                </c:pt>
                <c:pt idx="32">
                  <c:v>63.12</c:v>
                </c:pt>
                <c:pt idx="33">
                  <c:v>58.127000000000002</c:v>
                </c:pt>
                <c:pt idx="34">
                  <c:v>51.600999999999999</c:v>
                </c:pt>
                <c:pt idx="35">
                  <c:v>40.341999999999999</c:v>
                </c:pt>
                <c:pt idx="36">
                  <c:v>26.88</c:v>
                </c:pt>
                <c:pt idx="37">
                  <c:v>23.622</c:v>
                </c:pt>
                <c:pt idx="38">
                  <c:v>24.407</c:v>
                </c:pt>
                <c:pt idx="39">
                  <c:v>30.382000000000001</c:v>
                </c:pt>
                <c:pt idx="40">
                  <c:v>41.997</c:v>
                </c:pt>
                <c:pt idx="41">
                  <c:v>50.439</c:v>
                </c:pt>
                <c:pt idx="42">
                  <c:v>55.261000000000003</c:v>
                </c:pt>
                <c:pt idx="43">
                  <c:v>60.87</c:v>
                </c:pt>
                <c:pt idx="44">
                  <c:v>63.12</c:v>
                </c:pt>
                <c:pt idx="45">
                  <c:v>58.127000000000002</c:v>
                </c:pt>
                <c:pt idx="46">
                  <c:v>51.600999999999999</c:v>
                </c:pt>
                <c:pt idx="47">
                  <c:v>40.341999999999999</c:v>
                </c:pt>
                <c:pt idx="48">
                  <c:v>26.88</c:v>
                </c:pt>
                <c:pt idx="49">
                  <c:v>23.622</c:v>
                </c:pt>
                <c:pt idx="50">
                  <c:v>24.407</c:v>
                </c:pt>
                <c:pt idx="51">
                  <c:v>30.382000000000001</c:v>
                </c:pt>
                <c:pt idx="52">
                  <c:v>41.997</c:v>
                </c:pt>
                <c:pt idx="53">
                  <c:v>50.439</c:v>
                </c:pt>
                <c:pt idx="54">
                  <c:v>55.261000000000003</c:v>
                </c:pt>
                <c:pt idx="55">
                  <c:v>60.87</c:v>
                </c:pt>
                <c:pt idx="56">
                  <c:v>63.12</c:v>
                </c:pt>
                <c:pt idx="57">
                  <c:v>58.127000000000002</c:v>
                </c:pt>
                <c:pt idx="58">
                  <c:v>51.600999999999999</c:v>
                </c:pt>
                <c:pt idx="59">
                  <c:v>40.341999999999999</c:v>
                </c:pt>
                <c:pt idx="60">
                  <c:v>26.88</c:v>
                </c:pt>
                <c:pt idx="61">
                  <c:v>23.622</c:v>
                </c:pt>
                <c:pt idx="62">
                  <c:v>24.407</c:v>
                </c:pt>
                <c:pt idx="63">
                  <c:v>30.382000000000001</c:v>
                </c:pt>
                <c:pt idx="64">
                  <c:v>41.997</c:v>
                </c:pt>
                <c:pt idx="65">
                  <c:v>50.439</c:v>
                </c:pt>
                <c:pt idx="66">
                  <c:v>55.261000000000003</c:v>
                </c:pt>
                <c:pt idx="67">
                  <c:v>60.87</c:v>
                </c:pt>
                <c:pt idx="68">
                  <c:v>63.12</c:v>
                </c:pt>
                <c:pt idx="69">
                  <c:v>58.127000000000002</c:v>
                </c:pt>
                <c:pt idx="70">
                  <c:v>51.600999999999999</c:v>
                </c:pt>
                <c:pt idx="71">
                  <c:v>40.341999999999999</c:v>
                </c:pt>
                <c:pt idx="72">
                  <c:v>26.88</c:v>
                </c:pt>
                <c:pt idx="73">
                  <c:v>23.622</c:v>
                </c:pt>
                <c:pt idx="74">
                  <c:v>24.407</c:v>
                </c:pt>
                <c:pt idx="75">
                  <c:v>30.382000000000001</c:v>
                </c:pt>
                <c:pt idx="76">
                  <c:v>41.997</c:v>
                </c:pt>
                <c:pt idx="77">
                  <c:v>50.439</c:v>
                </c:pt>
                <c:pt idx="78">
                  <c:v>55.261000000000003</c:v>
                </c:pt>
                <c:pt idx="79">
                  <c:v>60.87</c:v>
                </c:pt>
                <c:pt idx="80">
                  <c:v>63.12</c:v>
                </c:pt>
                <c:pt idx="81">
                  <c:v>58.127000000000002</c:v>
                </c:pt>
                <c:pt idx="82">
                  <c:v>51.600999999999999</c:v>
                </c:pt>
                <c:pt idx="83">
                  <c:v>40.341999999999999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47.819000000000003</c:v>
                </c:pt>
                <c:pt idx="1">
                  <c:v>37.613</c:v>
                </c:pt>
                <c:pt idx="2">
                  <c:v>37.353999999999999</c:v>
                </c:pt>
                <c:pt idx="3">
                  <c:v>38.384</c:v>
                </c:pt>
                <c:pt idx="4">
                  <c:v>29.652000000000001</c:v>
                </c:pt>
                <c:pt idx="5">
                  <c:v>29.380999999999993</c:v>
                </c:pt>
                <c:pt idx="6">
                  <c:v>30.547000000000004</c:v>
                </c:pt>
                <c:pt idx="7">
                  <c:v>33.289000000000009</c:v>
                </c:pt>
                <c:pt idx="8">
                  <c:v>35.854999999999997</c:v>
                </c:pt>
                <c:pt idx="9">
                  <c:v>41.086999999999996</c:v>
                </c:pt>
                <c:pt idx="10">
                  <c:v>48.176000000000002</c:v>
                </c:pt>
                <c:pt idx="11">
                  <c:v>51.037000000000006</c:v>
                </c:pt>
                <c:pt idx="12">
                  <c:v>47.819000000000003</c:v>
                </c:pt>
                <c:pt idx="13">
                  <c:v>37.613</c:v>
                </c:pt>
                <c:pt idx="14">
                  <c:v>37.353999999999999</c:v>
                </c:pt>
                <c:pt idx="15">
                  <c:v>38.384</c:v>
                </c:pt>
                <c:pt idx="16">
                  <c:v>29.652000000000001</c:v>
                </c:pt>
                <c:pt idx="17">
                  <c:v>29.380999999999993</c:v>
                </c:pt>
                <c:pt idx="18">
                  <c:v>30.547000000000004</c:v>
                </c:pt>
                <c:pt idx="19">
                  <c:v>33.289000000000009</c:v>
                </c:pt>
                <c:pt idx="20">
                  <c:v>35.854999999999997</c:v>
                </c:pt>
                <c:pt idx="21">
                  <c:v>41.086999999999996</c:v>
                </c:pt>
                <c:pt idx="22">
                  <c:v>48.176000000000002</c:v>
                </c:pt>
                <c:pt idx="23">
                  <c:v>51.037000000000006</c:v>
                </c:pt>
                <c:pt idx="24">
                  <c:v>47.819000000000003</c:v>
                </c:pt>
                <c:pt idx="25">
                  <c:v>37.613</c:v>
                </c:pt>
                <c:pt idx="26">
                  <c:v>37.353999999999999</c:v>
                </c:pt>
                <c:pt idx="27">
                  <c:v>38.384</c:v>
                </c:pt>
                <c:pt idx="28">
                  <c:v>29.652000000000001</c:v>
                </c:pt>
                <c:pt idx="29">
                  <c:v>29.380999999999993</c:v>
                </c:pt>
                <c:pt idx="30">
                  <c:v>30.547000000000004</c:v>
                </c:pt>
                <c:pt idx="31">
                  <c:v>33.289000000000009</c:v>
                </c:pt>
                <c:pt idx="32">
                  <c:v>35.854999999999997</c:v>
                </c:pt>
                <c:pt idx="33">
                  <c:v>41.086999999999996</c:v>
                </c:pt>
                <c:pt idx="34">
                  <c:v>48.176000000000002</c:v>
                </c:pt>
                <c:pt idx="35">
                  <c:v>51.037000000000006</c:v>
                </c:pt>
                <c:pt idx="36">
                  <c:v>47.819000000000003</c:v>
                </c:pt>
                <c:pt idx="37">
                  <c:v>37.613</c:v>
                </c:pt>
                <c:pt idx="38">
                  <c:v>37.353999999999999</c:v>
                </c:pt>
                <c:pt idx="39">
                  <c:v>38.384</c:v>
                </c:pt>
                <c:pt idx="40">
                  <c:v>29.652000000000001</c:v>
                </c:pt>
                <c:pt idx="41">
                  <c:v>29.380999999999993</c:v>
                </c:pt>
                <c:pt idx="42">
                  <c:v>30.547000000000004</c:v>
                </c:pt>
                <c:pt idx="43">
                  <c:v>33.289000000000009</c:v>
                </c:pt>
                <c:pt idx="44">
                  <c:v>35.854999999999997</c:v>
                </c:pt>
                <c:pt idx="45">
                  <c:v>41.086999999999996</c:v>
                </c:pt>
                <c:pt idx="46">
                  <c:v>48.176000000000002</c:v>
                </c:pt>
                <c:pt idx="47">
                  <c:v>51.037000000000006</c:v>
                </c:pt>
                <c:pt idx="48">
                  <c:v>47.819000000000003</c:v>
                </c:pt>
                <c:pt idx="49">
                  <c:v>37.613</c:v>
                </c:pt>
                <c:pt idx="50">
                  <c:v>37.353999999999999</c:v>
                </c:pt>
                <c:pt idx="51">
                  <c:v>38.384</c:v>
                </c:pt>
                <c:pt idx="52">
                  <c:v>29.652000000000001</c:v>
                </c:pt>
                <c:pt idx="53">
                  <c:v>29.380999999999993</c:v>
                </c:pt>
                <c:pt idx="54">
                  <c:v>30.547000000000004</c:v>
                </c:pt>
                <c:pt idx="55">
                  <c:v>33.289000000000009</c:v>
                </c:pt>
                <c:pt idx="56">
                  <c:v>35.854999999999997</c:v>
                </c:pt>
                <c:pt idx="57">
                  <c:v>41.086999999999996</c:v>
                </c:pt>
                <c:pt idx="58">
                  <c:v>48.176000000000002</c:v>
                </c:pt>
                <c:pt idx="59">
                  <c:v>51.037000000000006</c:v>
                </c:pt>
                <c:pt idx="60">
                  <c:v>47.819000000000003</c:v>
                </c:pt>
                <c:pt idx="61">
                  <c:v>37.613</c:v>
                </c:pt>
                <c:pt idx="62">
                  <c:v>37.353999999999999</c:v>
                </c:pt>
                <c:pt idx="63">
                  <c:v>38.384</c:v>
                </c:pt>
                <c:pt idx="64">
                  <c:v>29.652000000000001</c:v>
                </c:pt>
                <c:pt idx="65">
                  <c:v>29.380999999999993</c:v>
                </c:pt>
                <c:pt idx="66">
                  <c:v>30.547000000000004</c:v>
                </c:pt>
                <c:pt idx="67">
                  <c:v>33.289000000000009</c:v>
                </c:pt>
                <c:pt idx="68">
                  <c:v>35.854999999999997</c:v>
                </c:pt>
                <c:pt idx="69">
                  <c:v>41.086999999999996</c:v>
                </c:pt>
                <c:pt idx="70">
                  <c:v>48.176000000000002</c:v>
                </c:pt>
                <c:pt idx="71">
                  <c:v>51.037000000000006</c:v>
                </c:pt>
                <c:pt idx="72">
                  <c:v>47.819000000000003</c:v>
                </c:pt>
                <c:pt idx="73">
                  <c:v>37.613</c:v>
                </c:pt>
                <c:pt idx="74">
                  <c:v>37.353999999999999</c:v>
                </c:pt>
                <c:pt idx="75">
                  <c:v>38.384</c:v>
                </c:pt>
                <c:pt idx="76">
                  <c:v>29.652000000000001</c:v>
                </c:pt>
                <c:pt idx="77">
                  <c:v>29.380999999999993</c:v>
                </c:pt>
                <c:pt idx="78">
                  <c:v>30.547000000000004</c:v>
                </c:pt>
                <c:pt idx="79">
                  <c:v>33.289000000000009</c:v>
                </c:pt>
                <c:pt idx="80">
                  <c:v>35.854999999999997</c:v>
                </c:pt>
                <c:pt idx="81">
                  <c:v>41.086999999999996</c:v>
                </c:pt>
                <c:pt idx="82">
                  <c:v>48.176000000000002</c:v>
                </c:pt>
                <c:pt idx="83">
                  <c:v>51.037000000000006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3882032"/>
        <c:axId val="903882592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51.564999999999998</c:v>
                </c:pt>
                <c:pt idx="1">
                  <c:v>42.808</c:v>
                </c:pt>
                <c:pt idx="2">
                  <c:v>35.853999999999999</c:v>
                </c:pt>
                <c:pt idx="3">
                  <c:v>35.506</c:v>
                </c:pt>
                <c:pt idx="4">
                  <c:v>42.506999999999998</c:v>
                </c:pt>
                <c:pt idx="5">
                  <c:v>50.439</c:v>
                </c:pt>
                <c:pt idx="6">
                  <c:v>55.261000000000003</c:v>
                </c:pt>
                <c:pt idx="7">
                  <c:v>60.87</c:v>
                </c:pt>
                <c:pt idx="8">
                  <c:v>63.12</c:v>
                </c:pt>
                <c:pt idx="9">
                  <c:v>58.127000000000002</c:v>
                </c:pt>
                <c:pt idx="10">
                  <c:v>51.600999999999999</c:v>
                </c:pt>
                <c:pt idx="11">
                  <c:v>40.341999999999999</c:v>
                </c:pt>
                <c:pt idx="12">
                  <c:v>26.88</c:v>
                </c:pt>
                <c:pt idx="13">
                  <c:v>23.622</c:v>
                </c:pt>
                <c:pt idx="14">
                  <c:v>24.407</c:v>
                </c:pt>
                <c:pt idx="15">
                  <c:v>30.382000000000001</c:v>
                </c:pt>
                <c:pt idx="16">
                  <c:v>41.997</c:v>
                </c:pt>
                <c:pt idx="17">
                  <c:v>52.515000000000001</c:v>
                </c:pt>
                <c:pt idx="18">
                  <c:v>62.774999999999999</c:v>
                </c:pt>
                <c:pt idx="19">
                  <c:v>71.921999999999997</c:v>
                </c:pt>
                <c:pt idx="20">
                  <c:v>76.191000000000003</c:v>
                </c:pt>
                <c:pt idx="21">
                  <c:v>76.733999999999995</c:v>
                </c:pt>
                <c:pt idx="22">
                  <c:v>75.091999999999999</c:v>
                </c:pt>
                <c:pt idx="23">
                  <c:v>72.296999999999997</c:v>
                </c:pt>
                <c:pt idx="24">
                  <c:v>62.917999999999999</c:v>
                </c:pt>
                <c:pt idx="25">
                  <c:v>50.23</c:v>
                </c:pt>
                <c:pt idx="26">
                  <c:v>53.320999999999998</c:v>
                </c:pt>
                <c:pt idx="27">
                  <c:v>61.402000000000001</c:v>
                </c:pt>
                <c:pt idx="28">
                  <c:v>71.649000000000001</c:v>
                </c:pt>
                <c:pt idx="29">
                  <c:v>78.064999999999998</c:v>
                </c:pt>
                <c:pt idx="30">
                  <c:v>84.828000000000003</c:v>
                </c:pt>
                <c:pt idx="31">
                  <c:v>91.41</c:v>
                </c:pt>
                <c:pt idx="32">
                  <c:v>94.433999999999997</c:v>
                </c:pt>
                <c:pt idx="33">
                  <c:v>99.213999999999999</c:v>
                </c:pt>
                <c:pt idx="34">
                  <c:v>99.777000000000001</c:v>
                </c:pt>
                <c:pt idx="35">
                  <c:v>91.379000000000005</c:v>
                </c:pt>
                <c:pt idx="36">
                  <c:v>74.698999999999998</c:v>
                </c:pt>
                <c:pt idx="37">
                  <c:v>61.234999999999999</c:v>
                </c:pt>
                <c:pt idx="38">
                  <c:v>61.761000000000003</c:v>
                </c:pt>
                <c:pt idx="39">
                  <c:v>68.766000000000005</c:v>
                </c:pt>
                <c:pt idx="40">
                  <c:v>71.302000000000007</c:v>
                </c:pt>
                <c:pt idx="41">
                  <c:v>79.819999999999993</c:v>
                </c:pt>
                <c:pt idx="42">
                  <c:v>85.808000000000007</c:v>
                </c:pt>
                <c:pt idx="43">
                  <c:v>94.159000000000006</c:v>
                </c:pt>
                <c:pt idx="44">
                  <c:v>98.974999999999994</c:v>
                </c:pt>
                <c:pt idx="45">
                  <c:v>96.251999999999995</c:v>
                </c:pt>
                <c:pt idx="46">
                  <c:v>94.394000000000005</c:v>
                </c:pt>
                <c:pt idx="47">
                  <c:v>77.046999999999997</c:v>
                </c:pt>
                <c:pt idx="48">
                  <c:v>53.362000000000002</c:v>
                </c:pt>
                <c:pt idx="49">
                  <c:v>47.26</c:v>
                </c:pt>
                <c:pt idx="50">
                  <c:v>40.182000000000002</c:v>
                </c:pt>
                <c:pt idx="51">
                  <c:v>38.515000000000001</c:v>
                </c:pt>
                <c:pt idx="52">
                  <c:v>46.17</c:v>
                </c:pt>
                <c:pt idx="53">
                  <c:v>56.920999999999999</c:v>
                </c:pt>
                <c:pt idx="54">
                  <c:v>63.698</c:v>
                </c:pt>
                <c:pt idx="55">
                  <c:v>73.896000000000001</c:v>
                </c:pt>
                <c:pt idx="56">
                  <c:v>71.418000000000006</c:v>
                </c:pt>
                <c:pt idx="57">
                  <c:v>72.965999999999994</c:v>
                </c:pt>
                <c:pt idx="58">
                  <c:v>69.951999999999998</c:v>
                </c:pt>
                <c:pt idx="59">
                  <c:v>62.21</c:v>
                </c:pt>
                <c:pt idx="60">
                  <c:v>45.719000000000001</c:v>
                </c:pt>
                <c:pt idx="61">
                  <c:v>38.656999999999996</c:v>
                </c:pt>
                <c:pt idx="62">
                  <c:v>33.825000000000003</c:v>
                </c:pt>
                <c:pt idx="63">
                  <c:v>34.874000000000002</c:v>
                </c:pt>
                <c:pt idx="64">
                  <c:v>43.844000000000001</c:v>
                </c:pt>
                <c:pt idx="65">
                  <c:v>56.505000000000003</c:v>
                </c:pt>
                <c:pt idx="66">
                  <c:v>60.075000000000003</c:v>
                </c:pt>
                <c:pt idx="67">
                  <c:v>66.531999999999996</c:v>
                </c:pt>
                <c:pt idx="68">
                  <c:v>72.098004228999997</c:v>
                </c:pt>
                <c:pt idx="69">
                  <c:v>76.478016557999993</c:v>
                </c:pt>
                <c:pt idx="70">
                  <c:v>73.533749999999998</c:v>
                </c:pt>
                <c:pt idx="71">
                  <c:v>63.377299999999998</c:v>
                </c:pt>
                <c:pt idx="72">
                  <c:v>48.730080000000001</c:v>
                </c:pt>
                <c:pt idx="73">
                  <c:v>40.577979999999997</c:v>
                </c:pt>
                <c:pt idx="74">
                  <c:v>40.326059999999998</c:v>
                </c:pt>
                <c:pt idx="75">
                  <c:v>47.093330000000002</c:v>
                </c:pt>
                <c:pt idx="76">
                  <c:v>57.376950000000001</c:v>
                </c:pt>
                <c:pt idx="77">
                  <c:v>67.013620000000003</c:v>
                </c:pt>
                <c:pt idx="78">
                  <c:v>76.020499999999998</c:v>
                </c:pt>
                <c:pt idx="79">
                  <c:v>84.949979999999996</c:v>
                </c:pt>
                <c:pt idx="80">
                  <c:v>90.083669999999998</c:v>
                </c:pt>
                <c:pt idx="81">
                  <c:v>91.649559999999994</c:v>
                </c:pt>
                <c:pt idx="82">
                  <c:v>90.533829999999995</c:v>
                </c:pt>
                <c:pt idx="83">
                  <c:v>81.355919999999998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3882032"/>
        <c:axId val="903882592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70</c:v>
                </c:pt>
                <c:pt idx="1">
                  <c:v>70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3883152"/>
        <c:axId val="903883712"/>
      </c:scatterChart>
      <c:dateAx>
        <c:axId val="9038820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90388259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9038825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903882032"/>
        <c:crosses val="autoZero"/>
        <c:crossBetween val="midCat"/>
        <c:majorUnit val="25"/>
      </c:valAx>
      <c:valAx>
        <c:axId val="903883152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903883712"/>
        <c:crosses val="max"/>
        <c:crossBetween val="midCat"/>
      </c:valAx>
      <c:valAx>
        <c:axId val="90388371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90388315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153802141514317"/>
          <c:y val="0.13019614967300092"/>
          <c:w val="0.80785040278269715"/>
          <c:h val="0.70942788401449819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-0.25905859929999986</c:v>
                </c:pt>
                <c:pt idx="1">
                  <c:v>-0.37558647460000039</c:v>
                </c:pt>
                <c:pt idx="2">
                  <c:v>-0.18423961919999998</c:v>
                </c:pt>
                <c:pt idx="3">
                  <c:v>0.27949249590000003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-0.940406940999992</c:v>
                </c:pt>
                <c:pt idx="1">
                  <c:v>2.7373473759999882</c:v>
                </c:pt>
                <c:pt idx="2">
                  <c:v>9.7573618580000101</c:v>
                </c:pt>
                <c:pt idx="3">
                  <c:v>6.8481576899999936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3890432"/>
        <c:axId val="903890992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407407407393E-2"/>
                  <c:y val="3.77280964879390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-1.1994655402999919</c:v>
                </c:pt>
                <c:pt idx="1">
                  <c:v>2.3617609013999878</c:v>
                </c:pt>
                <c:pt idx="2">
                  <c:v>9.5731222388000106</c:v>
                </c:pt>
                <c:pt idx="3">
                  <c:v>7.1276501858999932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3890432"/>
        <c:axId val="903890992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3892112"/>
        <c:axId val="903891552"/>
      </c:scatterChart>
      <c:catAx>
        <c:axId val="90389043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3890992"/>
        <c:crosses val="autoZero"/>
        <c:auto val="1"/>
        <c:lblAlgn val="ctr"/>
        <c:lblOffset val="100"/>
        <c:tickLblSkip val="1"/>
        <c:noMultiLvlLbl val="0"/>
      </c:catAx>
      <c:valAx>
        <c:axId val="903890992"/>
        <c:scaling>
          <c:orientation val="minMax"/>
          <c:max val="12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3890432"/>
        <c:crosses val="autoZero"/>
        <c:crossBetween val="between"/>
        <c:majorUnit val="3"/>
      </c:valAx>
      <c:valAx>
        <c:axId val="903891552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903892112"/>
        <c:crosses val="max"/>
        <c:crossBetween val="midCat"/>
      </c:valAx>
      <c:valAx>
        <c:axId val="9038921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038915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3538328008095027"/>
          <c:w val="0.80381889763779524"/>
          <c:h val="0.7091266716660417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78.560495516000003</c:v>
                </c:pt>
                <c:pt idx="1">
                  <c:v>79.673152793</c:v>
                </c:pt>
                <c:pt idx="2">
                  <c:v>78.773416452000006</c:v>
                </c:pt>
                <c:pt idx="3">
                  <c:v>78.718453533000002</c:v>
                </c:pt>
                <c:pt idx="4">
                  <c:v>77.821785289999994</c:v>
                </c:pt>
                <c:pt idx="5">
                  <c:v>77.076280967000002</c:v>
                </c:pt>
                <c:pt idx="6">
                  <c:v>77.706927194000002</c:v>
                </c:pt>
                <c:pt idx="7">
                  <c:v>77.090734257999998</c:v>
                </c:pt>
                <c:pt idx="8">
                  <c:v>76.580057832999998</c:v>
                </c:pt>
                <c:pt idx="9">
                  <c:v>76.279981226000004</c:v>
                </c:pt>
                <c:pt idx="10">
                  <c:v>76.916482966999993</c:v>
                </c:pt>
                <c:pt idx="11">
                  <c:v>76.050186354999994</c:v>
                </c:pt>
                <c:pt idx="12">
                  <c:v>75.979681515999999</c:v>
                </c:pt>
                <c:pt idx="13">
                  <c:v>76.625913749999995</c:v>
                </c:pt>
                <c:pt idx="14">
                  <c:v>78.418810065000002</c:v>
                </c:pt>
                <c:pt idx="15">
                  <c:v>78.502159832999993</c:v>
                </c:pt>
                <c:pt idx="16">
                  <c:v>78.371707870999998</c:v>
                </c:pt>
                <c:pt idx="17">
                  <c:v>78.987322599999999</c:v>
                </c:pt>
                <c:pt idx="18">
                  <c:v>79.955689226000004</c:v>
                </c:pt>
                <c:pt idx="19">
                  <c:v>79.936718225999996</c:v>
                </c:pt>
                <c:pt idx="20">
                  <c:v>81.133553966999997</c:v>
                </c:pt>
                <c:pt idx="21">
                  <c:v>82.268117064999998</c:v>
                </c:pt>
                <c:pt idx="22">
                  <c:v>84.499417367000007</c:v>
                </c:pt>
                <c:pt idx="23">
                  <c:v>84.999681386999995</c:v>
                </c:pt>
                <c:pt idx="24">
                  <c:v>83.432426323000001</c:v>
                </c:pt>
                <c:pt idx="25">
                  <c:v>85.163614499999994</c:v>
                </c:pt>
                <c:pt idx="26">
                  <c:v>86.223440934999999</c:v>
                </c:pt>
                <c:pt idx="27">
                  <c:v>86.596001200000003</c:v>
                </c:pt>
                <c:pt idx="28">
                  <c:v>87.530164612999997</c:v>
                </c:pt>
                <c:pt idx="29">
                  <c:v>88.033588899999998</c:v>
                </c:pt>
                <c:pt idx="30">
                  <c:v>89.752436516000003</c:v>
                </c:pt>
                <c:pt idx="31">
                  <c:v>91.733751515999998</c:v>
                </c:pt>
                <c:pt idx="32">
                  <c:v>92.869169999999997</c:v>
                </c:pt>
                <c:pt idx="33">
                  <c:v>93.661559999999994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93.661559999999994</c:v>
                </c:pt>
                <c:pt idx="34">
                  <c:v>94.377510000000001</c:v>
                </c:pt>
                <c:pt idx="35">
                  <c:v>94.917069999999995</c:v>
                </c:pt>
                <c:pt idx="36">
                  <c:v>95.367239999999995</c:v>
                </c:pt>
                <c:pt idx="37">
                  <c:v>95.820930000000004</c:v>
                </c:pt>
                <c:pt idx="38">
                  <c:v>96.162139999999994</c:v>
                </c:pt>
                <c:pt idx="39">
                  <c:v>96.369969999999995</c:v>
                </c:pt>
                <c:pt idx="40">
                  <c:v>96.558080000000004</c:v>
                </c:pt>
                <c:pt idx="41">
                  <c:v>96.641099999999994</c:v>
                </c:pt>
                <c:pt idx="42">
                  <c:v>96.663920000000005</c:v>
                </c:pt>
                <c:pt idx="43">
                  <c:v>96.957939999999994</c:v>
                </c:pt>
                <c:pt idx="44">
                  <c:v>97.064369999999997</c:v>
                </c:pt>
                <c:pt idx="45">
                  <c:v>97.217830000000006</c:v>
                </c:pt>
                <c:pt idx="46">
                  <c:v>97.386880000000005</c:v>
                </c:pt>
                <c:pt idx="47">
                  <c:v>97.513679999999994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77.603996198666664</c:v>
                </c:pt>
                <c:pt idx="2">
                  <c:v>77.603996198666664</c:v>
                </c:pt>
                <c:pt idx="3">
                  <c:v>77.603996198666664</c:v>
                </c:pt>
                <c:pt idx="4">
                  <c:v>77.603996198666664</c:v>
                </c:pt>
                <c:pt idx="5">
                  <c:v>77.603996198666664</c:v>
                </c:pt>
                <c:pt idx="6">
                  <c:v>77.603996198666664</c:v>
                </c:pt>
                <c:pt idx="7">
                  <c:v>77.603996198666664</c:v>
                </c:pt>
                <c:pt idx="8">
                  <c:v>77.603996198666664</c:v>
                </c:pt>
                <c:pt idx="9">
                  <c:v>77.603996198666664</c:v>
                </c:pt>
                <c:pt idx="10">
                  <c:v>77.603996198666664</c:v>
                </c:pt>
                <c:pt idx="13">
                  <c:v>79.973231072749996</c:v>
                </c:pt>
                <c:pt idx="14">
                  <c:v>79.973231072749996</c:v>
                </c:pt>
                <c:pt idx="15">
                  <c:v>79.973231072749996</c:v>
                </c:pt>
                <c:pt idx="16">
                  <c:v>79.973231072749996</c:v>
                </c:pt>
                <c:pt idx="17">
                  <c:v>79.973231072749996</c:v>
                </c:pt>
                <c:pt idx="18">
                  <c:v>79.973231072749996</c:v>
                </c:pt>
                <c:pt idx="19">
                  <c:v>79.973231072749996</c:v>
                </c:pt>
                <c:pt idx="20">
                  <c:v>79.973231072749996</c:v>
                </c:pt>
                <c:pt idx="21">
                  <c:v>79.973231072749996</c:v>
                </c:pt>
                <c:pt idx="22">
                  <c:v>79.973231072749996</c:v>
                </c:pt>
                <c:pt idx="25">
                  <c:v>89.524227875250006</c:v>
                </c:pt>
                <c:pt idx="26">
                  <c:v>89.524227875250006</c:v>
                </c:pt>
                <c:pt idx="27">
                  <c:v>89.524227875250006</c:v>
                </c:pt>
                <c:pt idx="28">
                  <c:v>89.524227875250006</c:v>
                </c:pt>
                <c:pt idx="29">
                  <c:v>89.524227875250006</c:v>
                </c:pt>
                <c:pt idx="30">
                  <c:v>89.524227875250006</c:v>
                </c:pt>
                <c:pt idx="31">
                  <c:v>89.524227875250006</c:v>
                </c:pt>
                <c:pt idx="32">
                  <c:v>89.524227875250006</c:v>
                </c:pt>
                <c:pt idx="33">
                  <c:v>89.524227875250006</c:v>
                </c:pt>
                <c:pt idx="34">
                  <c:v>89.524227875250006</c:v>
                </c:pt>
                <c:pt idx="37">
                  <c:v>96.643673333333354</c:v>
                </c:pt>
                <c:pt idx="38">
                  <c:v>96.643673333333354</c:v>
                </c:pt>
                <c:pt idx="39">
                  <c:v>96.643673333333354</c:v>
                </c:pt>
                <c:pt idx="40">
                  <c:v>96.643673333333354</c:v>
                </c:pt>
                <c:pt idx="41">
                  <c:v>96.643673333333354</c:v>
                </c:pt>
                <c:pt idx="42">
                  <c:v>96.643673333333354</c:v>
                </c:pt>
                <c:pt idx="43">
                  <c:v>96.643673333333354</c:v>
                </c:pt>
                <c:pt idx="44">
                  <c:v>96.643673333333354</c:v>
                </c:pt>
                <c:pt idx="45">
                  <c:v>96.643673333333354</c:v>
                </c:pt>
                <c:pt idx="46">
                  <c:v>96.643673333333354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3896032"/>
        <c:axId val="903896592"/>
      </c:lineChart>
      <c:catAx>
        <c:axId val="903896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389659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903896592"/>
        <c:scaling>
          <c:orientation val="minMax"/>
          <c:max val="1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3896032"/>
        <c:crosses val="autoZero"/>
        <c:crossBetween val="midCat"/>
        <c:majorUnit val="2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0.94415813199999832</c:v>
                </c:pt>
                <c:pt idx="1">
                  <c:v>-1.8969752890000002</c:v>
                </c:pt>
                <c:pt idx="2">
                  <c:v>3.7495436360000021</c:v>
                </c:pt>
                <c:pt idx="3">
                  <c:v>-5.6215948000001958E-2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0.50868050000000054</c:v>
                </c:pt>
                <c:pt idx="1">
                  <c:v>0.66199621300000189</c:v>
                </c:pt>
                <c:pt idx="2">
                  <c:v>0.83928153399999772</c:v>
                </c:pt>
                <c:pt idx="3">
                  <c:v>5.9180931000000214E-2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-1.0378658354000017</c:v>
                </c:pt>
                <c:pt idx="1">
                  <c:v>0.3850904933999999</c:v>
                </c:pt>
                <c:pt idx="2">
                  <c:v>1.5189231859999985</c:v>
                </c:pt>
                <c:pt idx="3">
                  <c:v>3.7261170500002549E-2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-7.1461156599994524E-2</c:v>
                </c:pt>
                <c:pt idx="1">
                  <c:v>0.18292142960000035</c:v>
                </c:pt>
                <c:pt idx="2">
                  <c:v>0.68364899899999898</c:v>
                </c:pt>
                <c:pt idx="3">
                  <c:v>0.59793809749999127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3903312"/>
        <c:axId val="903903872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9004811898512722E-2"/>
                  <c:y val="-9.16766654168229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6088145231846024E-2"/>
                  <c:y val="9.08630171228594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6030183727034036E-2"/>
                  <c:y val="-2.973222097237845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0659813356663756E-2"/>
                  <c:y val="-6.94147606549181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0.34351164000000267</c:v>
                </c:pt>
                <c:pt idx="1">
                  <c:v>-0.66696715299999809</c:v>
                </c:pt>
                <c:pt idx="2">
                  <c:v>6.7913973549999973</c:v>
                </c:pt>
                <c:pt idx="3">
                  <c:v>0.63816425099999208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3903312"/>
        <c:axId val="903903872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3904992"/>
        <c:axId val="903904432"/>
      </c:scatterChart>
      <c:catAx>
        <c:axId val="90390331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3903872"/>
        <c:crosses val="autoZero"/>
        <c:auto val="1"/>
        <c:lblAlgn val="ctr"/>
        <c:lblOffset val="100"/>
        <c:tickLblSkip val="1"/>
        <c:noMultiLvlLbl val="0"/>
      </c:catAx>
      <c:valAx>
        <c:axId val="903903872"/>
        <c:scaling>
          <c:orientation val="minMax"/>
          <c:max val="7"/>
          <c:min val="-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3903312"/>
        <c:crosses val="autoZero"/>
        <c:crossBetween val="between"/>
        <c:majorUnit val="2"/>
      </c:valAx>
      <c:valAx>
        <c:axId val="903904432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903904992"/>
        <c:crosses val="max"/>
        <c:crossBetween val="midCat"/>
      </c:valAx>
      <c:valAx>
        <c:axId val="9039049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03904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99.732019773999994</c:v>
                </c:pt>
                <c:pt idx="1">
                  <c:v>91.457169726999993</c:v>
                </c:pt>
                <c:pt idx="2">
                  <c:v>76.009562127999999</c:v>
                </c:pt>
                <c:pt idx="3">
                  <c:v>69.461554766999996</c:v>
                </c:pt>
                <c:pt idx="4">
                  <c:v>63.412751839000002</c:v>
                </c:pt>
                <c:pt idx="5">
                  <c:v>66.688463866999996</c:v>
                </c:pt>
                <c:pt idx="6">
                  <c:v>70.535909384999997</c:v>
                </c:pt>
                <c:pt idx="7">
                  <c:v>71.237811579999999</c:v>
                </c:pt>
                <c:pt idx="8">
                  <c:v>64.924982063000002</c:v>
                </c:pt>
                <c:pt idx="9">
                  <c:v>62.103255230000002</c:v>
                </c:pt>
                <c:pt idx="10">
                  <c:v>71.981428532999999</c:v>
                </c:pt>
                <c:pt idx="11">
                  <c:v>92.460310518</c:v>
                </c:pt>
                <c:pt idx="12">
                  <c:v>93.971454484000006</c:v>
                </c:pt>
                <c:pt idx="13">
                  <c:v>83.542541893000006</c:v>
                </c:pt>
                <c:pt idx="14">
                  <c:v>81.372219096999999</c:v>
                </c:pt>
                <c:pt idx="15">
                  <c:v>64.367193932999996</c:v>
                </c:pt>
                <c:pt idx="16">
                  <c:v>60.993230032</c:v>
                </c:pt>
                <c:pt idx="17">
                  <c:v>63.633924</c:v>
                </c:pt>
                <c:pt idx="18">
                  <c:v>69.040276516000006</c:v>
                </c:pt>
                <c:pt idx="19">
                  <c:v>67.523258451999993</c:v>
                </c:pt>
                <c:pt idx="20">
                  <c:v>63.991618899999999</c:v>
                </c:pt>
                <c:pt idx="21">
                  <c:v>65.473677871000007</c:v>
                </c:pt>
                <c:pt idx="22">
                  <c:v>78.487295099999997</c:v>
                </c:pt>
                <c:pt idx="23">
                  <c:v>99.437875903000005</c:v>
                </c:pt>
                <c:pt idx="24">
                  <c:v>106.69614132</c:v>
                </c:pt>
                <c:pt idx="25">
                  <c:v>96.398085893000001</c:v>
                </c:pt>
                <c:pt idx="26">
                  <c:v>89.410471903000001</c:v>
                </c:pt>
                <c:pt idx="27">
                  <c:v>77.842040467000004</c:v>
                </c:pt>
                <c:pt idx="28">
                  <c:v>65.987014483999999</c:v>
                </c:pt>
                <c:pt idx="29">
                  <c:v>68.299358832999999</c:v>
                </c:pt>
                <c:pt idx="30">
                  <c:v>75.520662451999996</c:v>
                </c:pt>
                <c:pt idx="31">
                  <c:v>74.600278451999998</c:v>
                </c:pt>
                <c:pt idx="32">
                  <c:v>69.539043500000005</c:v>
                </c:pt>
                <c:pt idx="33">
                  <c:v>70.782407500000005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70.782407500000005</c:v>
                </c:pt>
                <c:pt idx="34">
                  <c:v>81.226370000000003</c:v>
                </c:pt>
                <c:pt idx="35">
                  <c:v>97.592479999999995</c:v>
                </c:pt>
                <c:pt idx="36">
                  <c:v>106.40519999999999</c:v>
                </c:pt>
                <c:pt idx="37">
                  <c:v>100.46120000000001</c:v>
                </c:pt>
                <c:pt idx="38">
                  <c:v>88.36891</c:v>
                </c:pt>
                <c:pt idx="39">
                  <c:v>73.804770000000005</c:v>
                </c:pt>
                <c:pt idx="40">
                  <c:v>67.695329999999998</c:v>
                </c:pt>
                <c:pt idx="41">
                  <c:v>70.082989999999995</c:v>
                </c:pt>
                <c:pt idx="42">
                  <c:v>74.807850000000002</c:v>
                </c:pt>
                <c:pt idx="43">
                  <c:v>75.112229999999997</c:v>
                </c:pt>
                <c:pt idx="44">
                  <c:v>69.876390000000001</c:v>
                </c:pt>
                <c:pt idx="45">
                  <c:v>70.917259999999999</c:v>
                </c:pt>
                <c:pt idx="46">
                  <c:v>84.245679999999993</c:v>
                </c:pt>
                <c:pt idx="47">
                  <c:v>100.0592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75.000434950916656</c:v>
                </c:pt>
                <c:pt idx="2">
                  <c:v>75.000434950916656</c:v>
                </c:pt>
                <c:pt idx="3">
                  <c:v>75.000434950916656</c:v>
                </c:pt>
                <c:pt idx="4">
                  <c:v>75.000434950916656</c:v>
                </c:pt>
                <c:pt idx="5">
                  <c:v>75.000434950916656</c:v>
                </c:pt>
                <c:pt idx="6">
                  <c:v>75.000434950916656</c:v>
                </c:pt>
                <c:pt idx="7">
                  <c:v>75.000434950916656</c:v>
                </c:pt>
                <c:pt idx="8">
                  <c:v>75.000434950916656</c:v>
                </c:pt>
                <c:pt idx="9">
                  <c:v>75.000434950916656</c:v>
                </c:pt>
                <c:pt idx="10">
                  <c:v>75.000434950916656</c:v>
                </c:pt>
                <c:pt idx="13">
                  <c:v>74.319547181749996</c:v>
                </c:pt>
                <c:pt idx="14">
                  <c:v>74.319547181749996</c:v>
                </c:pt>
                <c:pt idx="15">
                  <c:v>74.319547181749996</c:v>
                </c:pt>
                <c:pt idx="16">
                  <c:v>74.319547181749996</c:v>
                </c:pt>
                <c:pt idx="17">
                  <c:v>74.319547181749996</c:v>
                </c:pt>
                <c:pt idx="18">
                  <c:v>74.319547181749996</c:v>
                </c:pt>
                <c:pt idx="19">
                  <c:v>74.319547181749996</c:v>
                </c:pt>
                <c:pt idx="20">
                  <c:v>74.319547181749996</c:v>
                </c:pt>
                <c:pt idx="21">
                  <c:v>74.319547181749996</c:v>
                </c:pt>
                <c:pt idx="22">
                  <c:v>74.319547181749996</c:v>
                </c:pt>
                <c:pt idx="25">
                  <c:v>81.157862900333328</c:v>
                </c:pt>
                <c:pt idx="26">
                  <c:v>81.157862900333328</c:v>
                </c:pt>
                <c:pt idx="27">
                  <c:v>81.157862900333328</c:v>
                </c:pt>
                <c:pt idx="28">
                  <c:v>81.157862900333328</c:v>
                </c:pt>
                <c:pt idx="29">
                  <c:v>81.157862900333328</c:v>
                </c:pt>
                <c:pt idx="30">
                  <c:v>81.157862900333328</c:v>
                </c:pt>
                <c:pt idx="31">
                  <c:v>81.157862900333328</c:v>
                </c:pt>
                <c:pt idx="32">
                  <c:v>81.157862900333328</c:v>
                </c:pt>
                <c:pt idx="33">
                  <c:v>81.157862900333328</c:v>
                </c:pt>
                <c:pt idx="34">
                  <c:v>81.157862900333328</c:v>
                </c:pt>
                <c:pt idx="37">
                  <c:v>81.819750833333345</c:v>
                </c:pt>
                <c:pt idx="38">
                  <c:v>81.819750833333345</c:v>
                </c:pt>
                <c:pt idx="39">
                  <c:v>81.819750833333345</c:v>
                </c:pt>
                <c:pt idx="40">
                  <c:v>81.819750833333345</c:v>
                </c:pt>
                <c:pt idx="41">
                  <c:v>81.819750833333345</c:v>
                </c:pt>
                <c:pt idx="42">
                  <c:v>81.819750833333345</c:v>
                </c:pt>
                <c:pt idx="43">
                  <c:v>81.819750833333345</c:v>
                </c:pt>
                <c:pt idx="44">
                  <c:v>81.819750833333345</c:v>
                </c:pt>
                <c:pt idx="45">
                  <c:v>81.819750833333345</c:v>
                </c:pt>
                <c:pt idx="46">
                  <c:v>81.819750833333345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3414464"/>
        <c:axId val="903415024"/>
      </c:lineChart>
      <c:catAx>
        <c:axId val="903414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341502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903415024"/>
        <c:scaling>
          <c:orientation val="minMax"/>
          <c:max val="14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3414464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3581000291630213"/>
          <c:y val="0.64973128358955123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10.395516484</c:v>
                </c:pt>
                <c:pt idx="2">
                  <c:v>9.9945326087000002</c:v>
                </c:pt>
                <c:pt idx="3">
                  <c:v>0</c:v>
                </c:pt>
                <c:pt idx="4">
                  <c:v>0</c:v>
                </c:pt>
                <c:pt idx="5">
                  <c:v>13.024571429</c:v>
                </c:pt>
                <c:pt idx="6">
                  <c:v>13.287673913000001</c:v>
                </c:pt>
                <c:pt idx="7">
                  <c:v>0</c:v>
                </c:pt>
                <c:pt idx="8">
                  <c:v>0</c:v>
                </c:pt>
                <c:pt idx="9">
                  <c:v>13.256956044000001</c:v>
                </c:pt>
                <c:pt idx="10">
                  <c:v>10.751391304</c:v>
                </c:pt>
                <c:pt idx="11">
                  <c:v>0.54411956522000005</c:v>
                </c:pt>
                <c:pt idx="12">
                  <c:v>0</c:v>
                </c:pt>
                <c:pt idx="13">
                  <c:v>8.0905714286000006</c:v>
                </c:pt>
                <c:pt idx="14">
                  <c:v>5.8496847825999998</c:v>
                </c:pt>
                <c:pt idx="15">
                  <c:v>0</c:v>
                </c:pt>
                <c:pt idx="16">
                  <c:v>0</c:v>
                </c:pt>
                <c:pt idx="17">
                  <c:v>9.0154945054999995</c:v>
                </c:pt>
                <c:pt idx="18">
                  <c:v>7.1957608695999999</c:v>
                </c:pt>
                <c:pt idx="19">
                  <c:v>0</c:v>
                </c:pt>
                <c:pt idx="20">
                  <c:v>0</c:v>
                </c:pt>
                <c:pt idx="21">
                  <c:v>8.8574175824000001</c:v>
                </c:pt>
                <c:pt idx="22">
                  <c:v>8.0075900621000002</c:v>
                </c:pt>
                <c:pt idx="23">
                  <c:v>0</c:v>
                </c:pt>
                <c:pt idx="24">
                  <c:v>0</c:v>
                </c:pt>
                <c:pt idx="25">
                  <c:v>11.862378901</c:v>
                </c:pt>
                <c:pt idx="26">
                  <c:v>8.7236242283000003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-19.238800000000001</c:v>
                </c:pt>
                <c:pt idx="1">
                  <c:v>0</c:v>
                </c:pt>
                <c:pt idx="2">
                  <c:v>0</c:v>
                </c:pt>
                <c:pt idx="3">
                  <c:v>-7.3930108696000003</c:v>
                </c:pt>
                <c:pt idx="4">
                  <c:v>-23.335100000000001</c:v>
                </c:pt>
                <c:pt idx="5">
                  <c:v>0</c:v>
                </c:pt>
                <c:pt idx="6">
                  <c:v>0</c:v>
                </c:pt>
                <c:pt idx="7">
                  <c:v>-0.58723913042999998</c:v>
                </c:pt>
                <c:pt idx="8">
                  <c:v>-18.874111111000001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-13.242186813</c:v>
                </c:pt>
                <c:pt idx="13">
                  <c:v>0</c:v>
                </c:pt>
                <c:pt idx="14">
                  <c:v>0</c:v>
                </c:pt>
                <c:pt idx="15">
                  <c:v>-4.4541413043000002</c:v>
                </c:pt>
                <c:pt idx="16">
                  <c:v>-13.737655556</c:v>
                </c:pt>
                <c:pt idx="17">
                  <c:v>0</c:v>
                </c:pt>
                <c:pt idx="18">
                  <c:v>0</c:v>
                </c:pt>
                <c:pt idx="19">
                  <c:v>-5.7643586957000004</c:v>
                </c:pt>
                <c:pt idx="20">
                  <c:v>-18.314755556000001</c:v>
                </c:pt>
                <c:pt idx="21">
                  <c:v>0</c:v>
                </c:pt>
                <c:pt idx="22">
                  <c:v>0</c:v>
                </c:pt>
                <c:pt idx="23">
                  <c:v>-2.5005169115000001</c:v>
                </c:pt>
                <c:pt idx="24">
                  <c:v>-13.929397233</c:v>
                </c:pt>
                <c:pt idx="25">
                  <c:v>0</c:v>
                </c:pt>
                <c:pt idx="26">
                  <c:v>0</c:v>
                </c:pt>
                <c:pt idx="27">
                  <c:v>-2.9314808696000001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903423424"/>
        <c:axId val="903423984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3423424"/>
        <c:axId val="90342398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65.322388888999996</c:v>
                      </c:pt>
                      <c:pt idx="1">
                        <c:v>65.931626374000004</c:v>
                      </c:pt>
                      <c:pt idx="2">
                        <c:v>66.938793477999994</c:v>
                      </c:pt>
                      <c:pt idx="3">
                        <c:v>67.047358696000003</c:v>
                      </c:pt>
                      <c:pt idx="4">
                        <c:v>67.987677778000005</c:v>
                      </c:pt>
                      <c:pt idx="5">
                        <c:v>70.404945054999999</c:v>
                      </c:pt>
                      <c:pt idx="6">
                        <c:v>72.273456522000004</c:v>
                      </c:pt>
                      <c:pt idx="7">
                        <c:v>72.985858695999994</c:v>
                      </c:pt>
                      <c:pt idx="8">
                        <c:v>73.796366667000001</c:v>
                      </c:pt>
                      <c:pt idx="9">
                        <c:v>74.423439560000006</c:v>
                      </c:pt>
                      <c:pt idx="10">
                        <c:v>74.394119564999997</c:v>
                      </c:pt>
                      <c:pt idx="11">
                        <c:v>73.989010870000001</c:v>
                      </c:pt>
                      <c:pt idx="12">
                        <c:v>73.959274725</c:v>
                      </c:pt>
                      <c:pt idx="13">
                        <c:v>72.914340659000004</c:v>
                      </c:pt>
                      <c:pt idx="14">
                        <c:v>72.221652173999999</c:v>
                      </c:pt>
                      <c:pt idx="15">
                        <c:v>71.545858695999996</c:v>
                      </c:pt>
                      <c:pt idx="16">
                        <c:v>71.993366667000004</c:v>
                      </c:pt>
                      <c:pt idx="17">
                        <c:v>73.485934065999999</c:v>
                      </c:pt>
                      <c:pt idx="18">
                        <c:v>75.089652173999994</c:v>
                      </c:pt>
                      <c:pt idx="19">
                        <c:v>78.438543478</c:v>
                      </c:pt>
                      <c:pt idx="20">
                        <c:v>79.143855556000005</c:v>
                      </c:pt>
                      <c:pt idx="21">
                        <c:v>81.194439560000006</c:v>
                      </c:pt>
                      <c:pt idx="22">
                        <c:v>84.915638043000001</c:v>
                      </c:pt>
                      <c:pt idx="23">
                        <c:v>87.538180542999996</c:v>
                      </c:pt>
                      <c:pt idx="24">
                        <c:v>88.847547000000006</c:v>
                      </c:pt>
                      <c:pt idx="25">
                        <c:v>89.485962197999996</c:v>
                      </c:pt>
                      <c:pt idx="26">
                        <c:v>89.779911196</c:v>
                      </c:pt>
                      <c:pt idx="27">
                        <c:v>90.173484348000002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88.522688286999994</c:v>
                      </c:pt>
                      <c:pt idx="1">
                        <c:v>60.031168428999997</c:v>
                      </c:pt>
                      <c:pt idx="2">
                        <c:v>61.094280042000001</c:v>
                      </c:pt>
                      <c:pt idx="3">
                        <c:v>77.222712228999995</c:v>
                      </c:pt>
                      <c:pt idx="4">
                        <c:v>94.480549389000004</c:v>
                      </c:pt>
                      <c:pt idx="5">
                        <c:v>60.629018051999999</c:v>
                      </c:pt>
                      <c:pt idx="6">
                        <c:v>61.123470302999998</c:v>
                      </c:pt>
                      <c:pt idx="7">
                        <c:v>75.537899134</c:v>
                      </c:pt>
                      <c:pt idx="8">
                        <c:v>95.905291656000003</c:v>
                      </c:pt>
                      <c:pt idx="9">
                        <c:v>63.362289979000003</c:v>
                      </c:pt>
                      <c:pt idx="10">
                        <c:v>65.454016856999999</c:v>
                      </c:pt>
                      <c:pt idx="11">
                        <c:v>74.180554001000004</c:v>
                      </c:pt>
                      <c:pt idx="12">
                        <c:v>89.013702867999996</c:v>
                      </c:pt>
                      <c:pt idx="13">
                        <c:v>66.486767757999999</c:v>
                      </c:pt>
                      <c:pt idx="14">
                        <c:v>68.942769694000006</c:v>
                      </c:pt>
                      <c:pt idx="15">
                        <c:v>75.553406457999998</c:v>
                      </c:pt>
                      <c:pt idx="16">
                        <c:v>86.387167266999995</c:v>
                      </c:pt>
                      <c:pt idx="17">
                        <c:v>62.976084274999998</c:v>
                      </c:pt>
                      <c:pt idx="18">
                        <c:v>66.882805989000005</c:v>
                      </c:pt>
                      <c:pt idx="19">
                        <c:v>81.161706738999996</c:v>
                      </c:pt>
                      <c:pt idx="20">
                        <c:v>97.538349056000001</c:v>
                      </c:pt>
                      <c:pt idx="21">
                        <c:v>70.657576132000003</c:v>
                      </c:pt>
                      <c:pt idx="22">
                        <c:v>73.260005140999994</c:v>
                      </c:pt>
                      <c:pt idx="23">
                        <c:v>83.221876222999995</c:v>
                      </c:pt>
                      <c:pt idx="24">
                        <c:v>98.343455667000001</c:v>
                      </c:pt>
                      <c:pt idx="25">
                        <c:v>70.496571758000002</c:v>
                      </c:pt>
                      <c:pt idx="26">
                        <c:v>73.302328043000003</c:v>
                      </c:pt>
                      <c:pt idx="27">
                        <c:v>85.083050651999997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8.4804834000000007</c:v>
                      </c:pt>
                      <c:pt idx="1">
                        <c:v>7.5987026373999997</c:v>
                      </c:pt>
                      <c:pt idx="2">
                        <c:v>7.7861628913000001</c:v>
                      </c:pt>
                      <c:pt idx="3">
                        <c:v>7.7424245217000003</c:v>
                      </c:pt>
                      <c:pt idx="4">
                        <c:v>8.6107464999999994</c:v>
                      </c:pt>
                      <c:pt idx="5">
                        <c:v>6.6920889670000001</c:v>
                      </c:pt>
                      <c:pt idx="6">
                        <c:v>6.6233909999999998</c:v>
                      </c:pt>
                      <c:pt idx="7">
                        <c:v>7.6312957390999996</c:v>
                      </c:pt>
                      <c:pt idx="8">
                        <c:v>8.7877897888999996</c:v>
                      </c:pt>
                      <c:pt idx="9">
                        <c:v>6.7663856043999999</c:v>
                      </c:pt>
                      <c:pt idx="10">
                        <c:v>6.9528910978000003</c:v>
                      </c:pt>
                      <c:pt idx="11">
                        <c:v>7.3020150978</c:v>
                      </c:pt>
                      <c:pt idx="12">
                        <c:v>8.4191165274999999</c:v>
                      </c:pt>
                      <c:pt idx="13">
                        <c:v>8.0386799451000002</c:v>
                      </c:pt>
                      <c:pt idx="14">
                        <c:v>8.3206048696000003</c:v>
                      </c:pt>
                      <c:pt idx="15">
                        <c:v>8.0791769457000004</c:v>
                      </c:pt>
                      <c:pt idx="16">
                        <c:v>9.1868909777999992</c:v>
                      </c:pt>
                      <c:pt idx="17">
                        <c:v>7.9388673625999999</c:v>
                      </c:pt>
                      <c:pt idx="18">
                        <c:v>7.9117121303999998</c:v>
                      </c:pt>
                      <c:pt idx="19">
                        <c:v>8.3180007499999995</c:v>
                      </c:pt>
                      <c:pt idx="20">
                        <c:v>9.0944984666999993</c:v>
                      </c:pt>
                      <c:pt idx="21">
                        <c:v>7.7307749780000004</c:v>
                      </c:pt>
                      <c:pt idx="22">
                        <c:v>7.7106646196000002</c:v>
                      </c:pt>
                      <c:pt idx="23">
                        <c:v>7.6675990978000002</c:v>
                      </c:pt>
                      <c:pt idx="24">
                        <c:v>8.9266839555999997</c:v>
                      </c:pt>
                      <c:pt idx="25">
                        <c:v>6.9596353077000002</c:v>
                      </c:pt>
                      <c:pt idx="26">
                        <c:v>6.5023101738999998</c:v>
                      </c:pt>
                      <c:pt idx="27">
                        <c:v>7.3549792717000004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-19.238800000000001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-7.3930108696000003</c:v>
                      </c:pt>
                      <c:pt idx="4">
                        <c:v>-23.335100000000001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-0.58723913042999998</c:v>
                      </c:pt>
                      <c:pt idx="8">
                        <c:v>-18.874111111000001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-13.242186813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-4.4541413043000002</c:v>
                      </c:pt>
                      <c:pt idx="16">
                        <c:v>-13.737655556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-5.7643586957000004</c:v>
                      </c:pt>
                      <c:pt idx="20">
                        <c:v>-18.314755556000001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-2.5005169115000001</c:v>
                      </c:pt>
                      <c:pt idx="24">
                        <c:v>-13.929397233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-2.9314808696000001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23.5</c:v>
                </c:pt>
                <c:pt idx="1">
                  <c:v>23.5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3423424"/>
        <c:axId val="903423984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4.8443237222000004</c:v>
                      </c:pt>
                      <c:pt idx="1">
                        <c:v>4.4137313407000001</c:v>
                      </c:pt>
                      <c:pt idx="2">
                        <c:v>4.1451894238999998</c:v>
                      </c:pt>
                      <c:pt idx="3">
                        <c:v>3.8414906196</c:v>
                      </c:pt>
                      <c:pt idx="4">
                        <c:v>4.6984960221999996</c:v>
                      </c:pt>
                      <c:pt idx="5">
                        <c:v>3.9109554065999999</c:v>
                      </c:pt>
                      <c:pt idx="6">
                        <c:v>3.9409544457000001</c:v>
                      </c:pt>
                      <c:pt idx="7">
                        <c:v>4.0533962065000004</c:v>
                      </c:pt>
                      <c:pt idx="8">
                        <c:v>5.0382644222000001</c:v>
                      </c:pt>
                      <c:pt idx="9">
                        <c:v>4.4261689010999996</c:v>
                      </c:pt>
                      <c:pt idx="10">
                        <c:v>4.905183837</c:v>
                      </c:pt>
                      <c:pt idx="11">
                        <c:v>5.1740261521999997</c:v>
                      </c:pt>
                      <c:pt idx="12">
                        <c:v>5.7823350658999999</c:v>
                      </c:pt>
                      <c:pt idx="13">
                        <c:v>6.0345073626000003</c:v>
                      </c:pt>
                      <c:pt idx="14">
                        <c:v>6.5749401086999999</c:v>
                      </c:pt>
                      <c:pt idx="15">
                        <c:v>7.1219676957000004</c:v>
                      </c:pt>
                      <c:pt idx="16">
                        <c:v>8.8739609999999995</c:v>
                      </c:pt>
                      <c:pt idx="17">
                        <c:v>8.2905142526999995</c:v>
                      </c:pt>
                      <c:pt idx="18">
                        <c:v>8.1046388478000004</c:v>
                      </c:pt>
                      <c:pt idx="19">
                        <c:v>9.4471386848000005</c:v>
                      </c:pt>
                      <c:pt idx="20">
                        <c:v>9.6587011999999994</c:v>
                      </c:pt>
                      <c:pt idx="21">
                        <c:v>8.9434747363000007</c:v>
                      </c:pt>
                      <c:pt idx="22">
                        <c:v>10.03620388</c:v>
                      </c:pt>
                      <c:pt idx="23">
                        <c:v>11.667520543</c:v>
                      </c:pt>
                      <c:pt idx="24">
                        <c:v>13.525631777999999</c:v>
                      </c:pt>
                      <c:pt idx="25">
                        <c:v>12.647909780000001</c:v>
                      </c:pt>
                      <c:pt idx="26">
                        <c:v>13.442715217</c:v>
                      </c:pt>
                      <c:pt idx="27">
                        <c:v>14.765664783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3.6361596778000003</c:v>
                      </c:pt>
                      <c:pt idx="1">
                        <c:v>3.1849712966999997</c:v>
                      </c:pt>
                      <c:pt idx="2">
                        <c:v>3.6409734674000003</c:v>
                      </c:pt>
                      <c:pt idx="3">
                        <c:v>3.9009339021000002</c:v>
                      </c:pt>
                      <c:pt idx="4">
                        <c:v>3.9122504777999998</c:v>
                      </c:pt>
                      <c:pt idx="5">
                        <c:v>2.7811335604000003</c:v>
                      </c:pt>
                      <c:pt idx="6">
                        <c:v>2.6824365542999997</c:v>
                      </c:pt>
                      <c:pt idx="7">
                        <c:v>3.5778995325999992</c:v>
                      </c:pt>
                      <c:pt idx="8">
                        <c:v>3.7495253666999995</c:v>
                      </c:pt>
                      <c:pt idx="9">
                        <c:v>2.3402167033000003</c:v>
                      </c:pt>
                      <c:pt idx="10">
                        <c:v>2.0477072608000002</c:v>
                      </c:pt>
                      <c:pt idx="11">
                        <c:v>2.1279889456000003</c:v>
                      </c:pt>
                      <c:pt idx="12">
                        <c:v>2.6367814616</c:v>
                      </c:pt>
                      <c:pt idx="13">
                        <c:v>2.0041725824999999</c:v>
                      </c:pt>
                      <c:pt idx="14">
                        <c:v>1.7456647609000004</c:v>
                      </c:pt>
                      <c:pt idx="15">
                        <c:v>0.95720925000000001</c:v>
                      </c:pt>
                      <c:pt idx="16">
                        <c:v>0.31292997779999965</c:v>
                      </c:pt>
                      <c:pt idx="17">
                        <c:v>-0.35164689009999961</c:v>
                      </c:pt>
                      <c:pt idx="18">
                        <c:v>-0.19292671740000067</c:v>
                      </c:pt>
                      <c:pt idx="19">
                        <c:v>-1.129137934800001</c:v>
                      </c:pt>
                      <c:pt idx="20">
                        <c:v>-0.56420273330000015</c:v>
                      </c:pt>
                      <c:pt idx="21">
                        <c:v>-1.2126997583000003</c:v>
                      </c:pt>
                      <c:pt idx="22">
                        <c:v>-2.3255392604000003</c:v>
                      </c:pt>
                      <c:pt idx="23">
                        <c:v>-3.9999214452</c:v>
                      </c:pt>
                      <c:pt idx="24">
                        <c:v>-4.5989478223999996</c:v>
                      </c:pt>
                      <c:pt idx="25">
                        <c:v>-5.6882744723000007</c:v>
                      </c:pt>
                      <c:pt idx="26">
                        <c:v>-6.9404050431000002</c:v>
                      </c:pt>
                      <c:pt idx="27">
                        <c:v>-7.4106855112999996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903423424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903423984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903423984"/>
        <c:scaling>
          <c:orientation val="minMax"/>
          <c:max val="50"/>
          <c:min val="-5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903423424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2013</c:v>
                  </c:pt>
                  <c:pt idx="4">
                    <c:v>2014</c:v>
                  </c:pt>
                  <c:pt idx="8">
                    <c:v>2015</c:v>
                  </c:pt>
                  <c:pt idx="12">
                    <c:v>2016</c:v>
                  </c:pt>
                  <c:pt idx="16">
                    <c:v>2017</c:v>
                  </c:pt>
                  <c:pt idx="20">
                    <c:v>2018</c:v>
                  </c:pt>
                  <c:pt idx="24">
                    <c:v>2019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65.322388888999996</c:v>
                </c:pt>
                <c:pt idx="1">
                  <c:v>65.931626374000004</c:v>
                </c:pt>
                <c:pt idx="2">
                  <c:v>66.938793477999994</c:v>
                </c:pt>
                <c:pt idx="3">
                  <c:v>67.047358696000003</c:v>
                </c:pt>
                <c:pt idx="4">
                  <c:v>67.987677778000005</c:v>
                </c:pt>
                <c:pt idx="5">
                  <c:v>70.404945054999999</c:v>
                </c:pt>
                <c:pt idx="6">
                  <c:v>72.273456522000004</c:v>
                </c:pt>
                <c:pt idx="7">
                  <c:v>72.985858695999994</c:v>
                </c:pt>
                <c:pt idx="8">
                  <c:v>73.796366667000001</c:v>
                </c:pt>
                <c:pt idx="9">
                  <c:v>74.423439560000006</c:v>
                </c:pt>
                <c:pt idx="10">
                  <c:v>74.394119564999997</c:v>
                </c:pt>
                <c:pt idx="11">
                  <c:v>73.989010870000001</c:v>
                </c:pt>
                <c:pt idx="12">
                  <c:v>73.959274725</c:v>
                </c:pt>
                <c:pt idx="13">
                  <c:v>72.914340659000004</c:v>
                </c:pt>
                <c:pt idx="14">
                  <c:v>72.221652173999999</c:v>
                </c:pt>
                <c:pt idx="15">
                  <c:v>71.545858695999996</c:v>
                </c:pt>
                <c:pt idx="16">
                  <c:v>71.993366667000004</c:v>
                </c:pt>
                <c:pt idx="17">
                  <c:v>73.485934065999999</c:v>
                </c:pt>
                <c:pt idx="18">
                  <c:v>75.089652173999994</c:v>
                </c:pt>
                <c:pt idx="19">
                  <c:v>78.438543478</c:v>
                </c:pt>
                <c:pt idx="20">
                  <c:v>79.143855556000005</c:v>
                </c:pt>
                <c:pt idx="21">
                  <c:v>81.194439560000006</c:v>
                </c:pt>
                <c:pt idx="22">
                  <c:v>84.915638043000001</c:v>
                </c:pt>
                <c:pt idx="23">
                  <c:v>87.538180542999996</c:v>
                </c:pt>
                <c:pt idx="24">
                  <c:v>88.847547000000006</c:v>
                </c:pt>
                <c:pt idx="25">
                  <c:v>89.485962197999996</c:v>
                </c:pt>
                <c:pt idx="26">
                  <c:v>89.779911196</c:v>
                </c:pt>
                <c:pt idx="27">
                  <c:v>90.173484348000002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2013</c:v>
                  </c:pt>
                  <c:pt idx="4">
                    <c:v>2014</c:v>
                  </c:pt>
                  <c:pt idx="8">
                    <c:v>2015</c:v>
                  </c:pt>
                  <c:pt idx="12">
                    <c:v>2016</c:v>
                  </c:pt>
                  <c:pt idx="16">
                    <c:v>2017</c:v>
                  </c:pt>
                  <c:pt idx="20">
                    <c:v>2018</c:v>
                  </c:pt>
                  <c:pt idx="24">
                    <c:v>2019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88.522688286999994</c:v>
                </c:pt>
                <c:pt idx="1">
                  <c:v>60.031168428999997</c:v>
                </c:pt>
                <c:pt idx="2">
                  <c:v>61.094280042000001</c:v>
                </c:pt>
                <c:pt idx="3">
                  <c:v>77.222712228999995</c:v>
                </c:pt>
                <c:pt idx="4">
                  <c:v>94.480549389000004</c:v>
                </c:pt>
                <c:pt idx="5">
                  <c:v>60.629018051999999</c:v>
                </c:pt>
                <c:pt idx="6">
                  <c:v>61.123470302999998</c:v>
                </c:pt>
                <c:pt idx="7">
                  <c:v>75.537899134</c:v>
                </c:pt>
                <c:pt idx="8">
                  <c:v>95.905291656000003</c:v>
                </c:pt>
                <c:pt idx="9">
                  <c:v>63.362289979000003</c:v>
                </c:pt>
                <c:pt idx="10">
                  <c:v>65.454016856999999</c:v>
                </c:pt>
                <c:pt idx="11">
                  <c:v>74.180554001000004</c:v>
                </c:pt>
                <c:pt idx="12">
                  <c:v>89.013702867999996</c:v>
                </c:pt>
                <c:pt idx="13">
                  <c:v>66.486767757999999</c:v>
                </c:pt>
                <c:pt idx="14">
                  <c:v>68.942769694000006</c:v>
                </c:pt>
                <c:pt idx="15">
                  <c:v>75.553406457999998</c:v>
                </c:pt>
                <c:pt idx="16">
                  <c:v>86.387167266999995</c:v>
                </c:pt>
                <c:pt idx="17">
                  <c:v>62.976084274999998</c:v>
                </c:pt>
                <c:pt idx="18">
                  <c:v>66.882805989000005</c:v>
                </c:pt>
                <c:pt idx="19">
                  <c:v>81.161706738999996</c:v>
                </c:pt>
                <c:pt idx="20">
                  <c:v>97.538349056000001</c:v>
                </c:pt>
                <c:pt idx="21">
                  <c:v>70.657576132000003</c:v>
                </c:pt>
                <c:pt idx="22">
                  <c:v>73.260005140999994</c:v>
                </c:pt>
                <c:pt idx="23">
                  <c:v>83.221876222999995</c:v>
                </c:pt>
                <c:pt idx="24">
                  <c:v>98.343455667000001</c:v>
                </c:pt>
                <c:pt idx="25">
                  <c:v>70.496571758000002</c:v>
                </c:pt>
                <c:pt idx="26">
                  <c:v>73.302328043000003</c:v>
                </c:pt>
                <c:pt idx="27">
                  <c:v>85.083050651999997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3.6361596778000003</c:v>
                </c:pt>
                <c:pt idx="1">
                  <c:v>3.1849712966999997</c:v>
                </c:pt>
                <c:pt idx="2">
                  <c:v>3.6409734674000003</c:v>
                </c:pt>
                <c:pt idx="3">
                  <c:v>3.9009339021000002</c:v>
                </c:pt>
                <c:pt idx="4">
                  <c:v>3.9122504777999998</c:v>
                </c:pt>
                <c:pt idx="5">
                  <c:v>2.7811335604000003</c:v>
                </c:pt>
                <c:pt idx="6">
                  <c:v>2.6824365542999997</c:v>
                </c:pt>
                <c:pt idx="7">
                  <c:v>3.5778995325999992</c:v>
                </c:pt>
                <c:pt idx="8">
                  <c:v>3.7495253666999995</c:v>
                </c:pt>
                <c:pt idx="9">
                  <c:v>2.3402167033000003</c:v>
                </c:pt>
                <c:pt idx="10">
                  <c:v>2.0477072608000002</c:v>
                </c:pt>
                <c:pt idx="11">
                  <c:v>2.1279889456000003</c:v>
                </c:pt>
                <c:pt idx="12">
                  <c:v>2.6367814616</c:v>
                </c:pt>
                <c:pt idx="13">
                  <c:v>2.0041725824999999</c:v>
                </c:pt>
                <c:pt idx="14">
                  <c:v>1.7456647609000004</c:v>
                </c:pt>
                <c:pt idx="15">
                  <c:v>0.95720925000000001</c:v>
                </c:pt>
                <c:pt idx="16">
                  <c:v>0.31292997779999965</c:v>
                </c:pt>
                <c:pt idx="17">
                  <c:v>-0.35164689009999961</c:v>
                </c:pt>
                <c:pt idx="18">
                  <c:v>-0.19292671740000067</c:v>
                </c:pt>
                <c:pt idx="19">
                  <c:v>-1.129137934800001</c:v>
                </c:pt>
                <c:pt idx="20">
                  <c:v>-0.56420273330000015</c:v>
                </c:pt>
                <c:pt idx="21">
                  <c:v>-1.2126997583000003</c:v>
                </c:pt>
                <c:pt idx="22">
                  <c:v>-2.3255392604000003</c:v>
                </c:pt>
                <c:pt idx="23">
                  <c:v>-3.9999214452</c:v>
                </c:pt>
                <c:pt idx="24">
                  <c:v>-4.5989478223999996</c:v>
                </c:pt>
                <c:pt idx="25">
                  <c:v>-5.6882744723000007</c:v>
                </c:pt>
                <c:pt idx="26">
                  <c:v>-6.9404050431000002</c:v>
                </c:pt>
                <c:pt idx="27">
                  <c:v>-7.4106855112999996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3431264"/>
        <c:axId val="903431824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2013</c:v>
                        </c:pt>
                        <c:pt idx="4">
                          <c:v>2014</c:v>
                        </c:pt>
                        <c:pt idx="8">
                          <c:v>2015</c:v>
                        </c:pt>
                        <c:pt idx="12">
                          <c:v>2016</c:v>
                        </c:pt>
                        <c:pt idx="16">
                          <c:v>2017</c:v>
                        </c:pt>
                        <c:pt idx="20">
                          <c:v>2018</c:v>
                        </c:pt>
                        <c:pt idx="24">
                          <c:v>2019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8.4804834000000007</c:v>
                      </c:pt>
                      <c:pt idx="1">
                        <c:v>7.5987026373999997</c:v>
                      </c:pt>
                      <c:pt idx="2">
                        <c:v>7.7861628913000001</c:v>
                      </c:pt>
                      <c:pt idx="3">
                        <c:v>7.7424245217000003</c:v>
                      </c:pt>
                      <c:pt idx="4">
                        <c:v>8.6107464999999994</c:v>
                      </c:pt>
                      <c:pt idx="5">
                        <c:v>6.6920889670000001</c:v>
                      </c:pt>
                      <c:pt idx="6">
                        <c:v>6.6233909999999998</c:v>
                      </c:pt>
                      <c:pt idx="7">
                        <c:v>7.6312957390999996</c:v>
                      </c:pt>
                      <c:pt idx="8">
                        <c:v>8.7877897888999996</c:v>
                      </c:pt>
                      <c:pt idx="9">
                        <c:v>6.7663856043999999</c:v>
                      </c:pt>
                      <c:pt idx="10">
                        <c:v>6.9528910978000003</c:v>
                      </c:pt>
                      <c:pt idx="11">
                        <c:v>7.3020150978</c:v>
                      </c:pt>
                      <c:pt idx="12">
                        <c:v>8.4191165274999999</c:v>
                      </c:pt>
                      <c:pt idx="13">
                        <c:v>8.0386799451000002</c:v>
                      </c:pt>
                      <c:pt idx="14">
                        <c:v>8.3206048696000003</c:v>
                      </c:pt>
                      <c:pt idx="15">
                        <c:v>8.0791769457000004</c:v>
                      </c:pt>
                      <c:pt idx="16">
                        <c:v>9.1868909777999992</c:v>
                      </c:pt>
                      <c:pt idx="17">
                        <c:v>7.9388673625999999</c:v>
                      </c:pt>
                      <c:pt idx="18">
                        <c:v>7.9117121303999998</c:v>
                      </c:pt>
                      <c:pt idx="19">
                        <c:v>8.3180007499999995</c:v>
                      </c:pt>
                      <c:pt idx="20">
                        <c:v>9.0944984666999993</c:v>
                      </c:pt>
                      <c:pt idx="21">
                        <c:v>7.7307749780000004</c:v>
                      </c:pt>
                      <c:pt idx="22">
                        <c:v>7.7106646196000002</c:v>
                      </c:pt>
                      <c:pt idx="23">
                        <c:v>7.6675990978000002</c:v>
                      </c:pt>
                      <c:pt idx="24">
                        <c:v>8.9266839555999997</c:v>
                      </c:pt>
                      <c:pt idx="25">
                        <c:v>6.9596353077000002</c:v>
                      </c:pt>
                      <c:pt idx="26">
                        <c:v>6.5023101738999998</c:v>
                      </c:pt>
                      <c:pt idx="27">
                        <c:v>7.3549792717000004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2013</c:v>
                        </c:pt>
                        <c:pt idx="4">
                          <c:v>2014</c:v>
                        </c:pt>
                        <c:pt idx="8">
                          <c:v>2015</c:v>
                        </c:pt>
                        <c:pt idx="12">
                          <c:v>2016</c:v>
                        </c:pt>
                        <c:pt idx="16">
                          <c:v>2017</c:v>
                        </c:pt>
                        <c:pt idx="20">
                          <c:v>2018</c:v>
                        </c:pt>
                        <c:pt idx="24">
                          <c:v>2019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-19.238800000000001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-7.3930108696000003</c:v>
                      </c:pt>
                      <c:pt idx="4">
                        <c:v>-23.335100000000001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-0.58723913042999998</c:v>
                      </c:pt>
                      <c:pt idx="8">
                        <c:v>-18.874111111000001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-13.242186813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-4.4541413043000002</c:v>
                      </c:pt>
                      <c:pt idx="16">
                        <c:v>-13.737655556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-5.7643586957000004</c:v>
                      </c:pt>
                      <c:pt idx="20">
                        <c:v>-18.314755556000001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-2.5005169115000001</c:v>
                      </c:pt>
                      <c:pt idx="24">
                        <c:v>-13.929397233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-2.9314808696000001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23.5</c:v>
                </c:pt>
                <c:pt idx="1">
                  <c:v>23.5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3431264"/>
        <c:axId val="903431824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4.8443237222000004</c:v>
                      </c:pt>
                      <c:pt idx="1">
                        <c:v>4.4137313407000001</c:v>
                      </c:pt>
                      <c:pt idx="2">
                        <c:v>4.1451894238999998</c:v>
                      </c:pt>
                      <c:pt idx="3">
                        <c:v>3.8414906196</c:v>
                      </c:pt>
                      <c:pt idx="4">
                        <c:v>4.6984960221999996</c:v>
                      </c:pt>
                      <c:pt idx="5">
                        <c:v>3.9109554065999999</c:v>
                      </c:pt>
                      <c:pt idx="6">
                        <c:v>3.9409544457000001</c:v>
                      </c:pt>
                      <c:pt idx="7">
                        <c:v>4.0533962065000004</c:v>
                      </c:pt>
                      <c:pt idx="8">
                        <c:v>5.0382644222000001</c:v>
                      </c:pt>
                      <c:pt idx="9">
                        <c:v>4.4261689010999996</c:v>
                      </c:pt>
                      <c:pt idx="10">
                        <c:v>4.905183837</c:v>
                      </c:pt>
                      <c:pt idx="11">
                        <c:v>5.1740261521999997</c:v>
                      </c:pt>
                      <c:pt idx="12">
                        <c:v>5.7823350658999999</c:v>
                      </c:pt>
                      <c:pt idx="13">
                        <c:v>6.0345073626000003</c:v>
                      </c:pt>
                      <c:pt idx="14">
                        <c:v>6.5749401086999999</c:v>
                      </c:pt>
                      <c:pt idx="15">
                        <c:v>7.1219676957000004</c:v>
                      </c:pt>
                      <c:pt idx="16">
                        <c:v>8.8739609999999995</c:v>
                      </c:pt>
                      <c:pt idx="17">
                        <c:v>8.2905142526999995</c:v>
                      </c:pt>
                      <c:pt idx="18">
                        <c:v>8.1046388478000004</c:v>
                      </c:pt>
                      <c:pt idx="19">
                        <c:v>9.4471386848000005</c:v>
                      </c:pt>
                      <c:pt idx="20">
                        <c:v>9.6587011999999994</c:v>
                      </c:pt>
                      <c:pt idx="21">
                        <c:v>8.9434747363000007</c:v>
                      </c:pt>
                      <c:pt idx="22">
                        <c:v>10.03620388</c:v>
                      </c:pt>
                      <c:pt idx="23">
                        <c:v>11.667520543</c:v>
                      </c:pt>
                      <c:pt idx="24">
                        <c:v>13.525631777999999</c:v>
                      </c:pt>
                      <c:pt idx="25">
                        <c:v>12.647909780000001</c:v>
                      </c:pt>
                      <c:pt idx="26">
                        <c:v>13.442715217</c:v>
                      </c:pt>
                      <c:pt idx="27">
                        <c:v>14.765664783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903431264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903431824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903431824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903431264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7.1953191151000002</c:v>
                </c:pt>
                <c:pt idx="1">
                  <c:v>7.9720594179999997</c:v>
                </c:pt>
                <c:pt idx="2">
                  <c:v>8.1206433562000004</c:v>
                </c:pt>
                <c:pt idx="3">
                  <c:v>7.8537444329000001</c:v>
                </c:pt>
                <c:pt idx="4">
                  <c:v>7.2122177342000002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0.25071439177999999</c:v>
                </c:pt>
                <c:pt idx="1">
                  <c:v>0.24144010929000001</c:v>
                </c:pt>
                <c:pt idx="2">
                  <c:v>0.21372901095999999</c:v>
                </c:pt>
                <c:pt idx="3">
                  <c:v>0.19162738191000001</c:v>
                </c:pt>
                <c:pt idx="4">
                  <c:v>0.21682072297999999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-4.8085807096000002</c:v>
                </c:pt>
                <c:pt idx="1">
                  <c:v>-5.8705115519</c:v>
                </c:pt>
                <c:pt idx="2">
                  <c:v>-6.7405887699000004</c:v>
                </c:pt>
                <c:pt idx="3">
                  <c:v>-7.1358987561999996</c:v>
                </c:pt>
                <c:pt idx="4">
                  <c:v>-8.3493650136999999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-7.7754871232999997E-2</c:v>
                </c:pt>
                <c:pt idx="1">
                  <c:v>-0.51049440164000004</c:v>
                </c:pt>
                <c:pt idx="2">
                  <c:v>-1.9384710110000001</c:v>
                </c:pt>
                <c:pt idx="3">
                  <c:v>-2.9459692</c:v>
                </c:pt>
                <c:pt idx="4">
                  <c:v>-5.2490949315000002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3437424"/>
        <c:axId val="903437984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592592592615E-2"/>
                  <c:y val="-0.178571428571428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77777777818E-2"/>
                  <c:y val="-0.1984126984126984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8205927384077076E-2"/>
                  <c:y val="0.2619047619047619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4.0520742198891888E-2"/>
                  <c:y val="0.2619047619047620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3.820592738407716E-2"/>
                  <c:y val="0.2579365079365079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2.5596979260469999</c:v>
                </c:pt>
                <c:pt idx="1">
                  <c:v>1.832493573749999</c:v>
                </c:pt>
                <c:pt idx="2">
                  <c:v>-0.34468741374000023</c:v>
                </c:pt>
                <c:pt idx="3">
                  <c:v>-2.0364961413899993</c:v>
                </c:pt>
                <c:pt idx="4">
                  <c:v>-6.1694214880200002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3437424"/>
        <c:axId val="903437984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3439104"/>
        <c:axId val="903438544"/>
      </c:scatterChart>
      <c:dateAx>
        <c:axId val="903437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903437984"/>
        <c:crosses val="autoZero"/>
        <c:auto val="0"/>
        <c:lblOffset val="100"/>
        <c:baseTimeUnit val="days"/>
      </c:dateAx>
      <c:valAx>
        <c:axId val="90343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903437424"/>
        <c:crosses val="autoZero"/>
        <c:crossBetween val="between"/>
      </c:valAx>
      <c:valAx>
        <c:axId val="903438544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903439104"/>
        <c:crosses val="max"/>
        <c:crossBetween val="midCat"/>
      </c:valAx>
      <c:valAx>
        <c:axId val="9034391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0343854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7.184313628319261E-2</c:v>
                </c:pt>
                <c:pt idx="1">
                  <c:v>6.7123183502444617E-2</c:v>
                </c:pt>
                <c:pt idx="2">
                  <c:v>2.0517697328137352E-4</c:v>
                </c:pt>
                <c:pt idx="3">
                  <c:v>-3.8908919818684495E-2</c:v>
                </c:pt>
                <c:pt idx="4">
                  <c:v>-2.989540429819415E-2</c:v>
                </c:pt>
                <c:pt idx="5">
                  <c:v>-1.3016325084242664E-2</c:v>
                </c:pt>
                <c:pt idx="6">
                  <c:v>3.4680579900296937E-3</c:v>
                </c:pt>
                <c:pt idx="7">
                  <c:v>9.2233795522422835E-3</c:v>
                </c:pt>
                <c:pt idx="8">
                  <c:v>1.0462133750055003E-2</c:v>
                </c:pt>
                <c:pt idx="9">
                  <c:v>-4.7345182561966404E-3</c:v>
                </c:pt>
                <c:pt idx="10">
                  <c:v>-3.3156037022516127E-2</c:v>
                </c:pt>
                <c:pt idx="11">
                  <c:v>-9.8446518503969349E-2</c:v>
                </c:pt>
                <c:pt idx="12">
                  <c:v>-0.23562738593192423</c:v>
                </c:pt>
                <c:pt idx="13">
                  <c:v>-0.39003429264357115</c:v>
                </c:pt>
                <c:pt idx="14">
                  <c:v>-0.50141646552189401</c:v>
                </c:pt>
                <c:pt idx="15">
                  <c:v>-0.44755525664865514</c:v>
                </c:pt>
                <c:pt idx="16">
                  <c:v>-0.33834505220210409</c:v>
                </c:pt>
                <c:pt idx="17">
                  <c:v>-0.25098950543103804</c:v>
                </c:pt>
                <c:pt idx="18">
                  <c:v>-0.17997546733362713</c:v>
                </c:pt>
                <c:pt idx="19">
                  <c:v>-0.13015978628132419</c:v>
                </c:pt>
                <c:pt idx="20">
                  <c:v>-9.6547798051127121E-2</c:v>
                </c:pt>
                <c:pt idx="21">
                  <c:v>-6.4634351185921535E-2</c:v>
                </c:pt>
                <c:pt idx="22">
                  <c:v>-8.1015850472542783E-2</c:v>
                </c:pt>
                <c:pt idx="23">
                  <c:v>-2.0039631151639981E-2</c:v>
                </c:pt>
                <c:pt idx="24">
                  <c:v>-4.4149648064617408E-2</c:v>
                </c:pt>
                <c:pt idx="25">
                  <c:v>-0.15338485837256133</c:v>
                </c:pt>
                <c:pt idx="26">
                  <c:v>-0.14423755120119242</c:v>
                </c:pt>
                <c:pt idx="27">
                  <c:v>-7.108072631061213E-2</c:v>
                </c:pt>
                <c:pt idx="28">
                  <c:v>-2.23403821511865E-2</c:v>
                </c:pt>
                <c:pt idx="29">
                  <c:v>-1.1565344258552823E-2</c:v>
                </c:pt>
                <c:pt idx="30">
                  <c:v>-7.8039846790423084E-4</c:v>
                </c:pt>
                <c:pt idx="31">
                  <c:v>1.8531656877762703E-2</c:v>
                </c:pt>
                <c:pt idx="32">
                  <c:v>2.4515890105158755E-2</c:v>
                </c:pt>
                <c:pt idx="33">
                  <c:v>2.793276074594786E-2</c:v>
                </c:pt>
                <c:pt idx="34">
                  <c:v>5.3056953467629508E-2</c:v>
                </c:pt>
                <c:pt idx="35">
                  <c:v>0.14387141282952931</c:v>
                </c:pt>
                <c:pt idx="36">
                  <c:v>0.16669390723086885</c:v>
                </c:pt>
                <c:pt idx="37">
                  <c:v>0.28820663259496859</c:v>
                </c:pt>
                <c:pt idx="38">
                  <c:v>0.44596378277481175</c:v>
                </c:pt>
                <c:pt idx="39">
                  <c:v>0.37054869298053572</c:v>
                </c:pt>
                <c:pt idx="40">
                  <c:v>0.26790369272384895</c:v>
                </c:pt>
                <c:pt idx="41">
                  <c:v>0.18992827336792506</c:v>
                </c:pt>
                <c:pt idx="42">
                  <c:v>0.13374369172210443</c:v>
                </c:pt>
                <c:pt idx="43">
                  <c:v>8.1276201426031092E-2</c:v>
                </c:pt>
                <c:pt idx="44">
                  <c:v>5.033544357012576E-2</c:v>
                </c:pt>
                <c:pt idx="45">
                  <c:v>4.6300739115309186E-2</c:v>
                </c:pt>
                <c:pt idx="46">
                  <c:v>6.6400838407562057E-2</c:v>
                </c:pt>
                <c:pt idx="47">
                  <c:v>2.8540631102286662E-2</c:v>
                </c:pt>
                <c:pt idx="48">
                  <c:v>4.1239990482480504E-2</c:v>
                </c:pt>
                <c:pt idx="49">
                  <c:v>0.18808933491871915</c:v>
                </c:pt>
                <c:pt idx="50">
                  <c:v>0.19948505697499352</c:v>
                </c:pt>
                <c:pt idx="51">
                  <c:v>0.18699620979741627</c:v>
                </c:pt>
                <c:pt idx="52">
                  <c:v>0.12267714592763568</c:v>
                </c:pt>
                <c:pt idx="53">
                  <c:v>8.5642901405909022E-2</c:v>
                </c:pt>
                <c:pt idx="54">
                  <c:v>4.3544116089397233E-2</c:v>
                </c:pt>
                <c:pt idx="55">
                  <c:v>2.1128548425287663E-2</c:v>
                </c:pt>
                <c:pt idx="56">
                  <c:v>1.1234330625787159E-2</c:v>
                </c:pt>
                <c:pt idx="57">
                  <c:v>-4.8646304191389822E-3</c:v>
                </c:pt>
                <c:pt idx="58">
                  <c:v>-5.2859043801324335E-3</c:v>
                </c:pt>
                <c:pt idx="59">
                  <c:v>-5.3925894276206754E-2</c:v>
                </c:pt>
                <c:pt idx="60">
                  <c:v>-0.14987639296173694</c:v>
                </c:pt>
                <c:pt idx="61">
                  <c:v>-0.14943071283804665</c:v>
                </c:pt>
                <c:pt idx="62">
                  <c:v>-0.19105837819931837</c:v>
                </c:pt>
                <c:pt idx="63">
                  <c:v>-0.26048050953518653</c:v>
                </c:pt>
                <c:pt idx="64">
                  <c:v>-0.21025205605599895</c:v>
                </c:pt>
                <c:pt idx="65">
                  <c:v>-0.1799564309860483</c:v>
                </c:pt>
                <c:pt idx="66">
                  <c:v>-0.18621284650682846</c:v>
                </c:pt>
                <c:pt idx="67">
                  <c:v>-0.17766609171623959</c:v>
                </c:pt>
                <c:pt idx="68">
                  <c:v>-0.16906703885006402</c:v>
                </c:pt>
                <c:pt idx="69">
                  <c:v>-0.1609678991912864</c:v>
                </c:pt>
                <c:pt idx="70">
                  <c:v>-0.14443490354183208</c:v>
                </c:pt>
                <c:pt idx="71">
                  <c:v>-0.1573279601649461</c:v>
                </c:pt>
                <c:pt idx="72">
                  <c:v>-0.19564212919238633</c:v>
                </c:pt>
                <c:pt idx="73">
                  <c:v>-0.20132258263904934</c:v>
                </c:pt>
                <c:pt idx="74">
                  <c:v>-0.15817888454445128</c:v>
                </c:pt>
                <c:pt idx="75">
                  <c:v>-0.11350434643949836</c:v>
                </c:pt>
                <c:pt idx="76">
                  <c:v>-7.2754499950716145E-2</c:v>
                </c:pt>
                <c:pt idx="77">
                  <c:v>-5.6215964508971483E-2</c:v>
                </c:pt>
                <c:pt idx="78">
                  <c:v>-5.5785164912136809E-2</c:v>
                </c:pt>
                <c:pt idx="79">
                  <c:v>-6.16951678525125E-2</c:v>
                </c:pt>
                <c:pt idx="80">
                  <c:v>-5.614126417699894E-2</c:v>
                </c:pt>
                <c:pt idx="81">
                  <c:v>-4.1593547020788657E-2</c:v>
                </c:pt>
                <c:pt idx="82">
                  <c:v>-3.4022763366008957E-2</c:v>
                </c:pt>
                <c:pt idx="83">
                  <c:v>-4.5422585763245871E-2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903443024"/>
        <c:axId val="903443584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70</c:v>
                </c:pt>
                <c:pt idx="1">
                  <c:v>70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3444704"/>
        <c:axId val="903444144"/>
      </c:scatterChart>
      <c:catAx>
        <c:axId val="903443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903443584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903443584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903443024"/>
        <c:crosses val="max"/>
        <c:crossBetween val="between"/>
        <c:majorUnit val="0.25"/>
      </c:valAx>
      <c:valAx>
        <c:axId val="903444144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903444704"/>
        <c:crosses val="autoZero"/>
        <c:crossBetween val="midCat"/>
        <c:majorUnit val="0.25"/>
      </c:valAx>
      <c:valAx>
        <c:axId val="9034447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03444144"/>
        <c:crosses val="autoZero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2399.9740000000002</c:v>
                </c:pt>
                <c:pt idx="7">
                  <c:v>2768.3980000000001</c:v>
                </c:pt>
                <c:pt idx="8">
                  <c:v>3187.0160000000001</c:v>
                </c:pt>
                <c:pt idx="9">
                  <c:v>3587.27</c:v>
                </c:pt>
                <c:pt idx="10">
                  <c:v>3426.8679999999999</c:v>
                </c:pt>
                <c:pt idx="11">
                  <c:v>2889.8919999999998</c:v>
                </c:pt>
                <c:pt idx="12">
                  <c:v>1924.922</c:v>
                </c:pt>
                <c:pt idx="13">
                  <c:v>1199.9870000000001</c:v>
                </c:pt>
                <c:pt idx="14">
                  <c:v>857.31</c:v>
                </c:pt>
                <c:pt idx="15">
                  <c:v>1066.3800000000001</c:v>
                </c:pt>
                <c:pt idx="16">
                  <c:v>1547.944</c:v>
                </c:pt>
                <c:pt idx="17">
                  <c:v>2005.4749999999999</c:v>
                </c:pt>
                <c:pt idx="18">
                  <c:v>2399.9740000000002</c:v>
                </c:pt>
                <c:pt idx="19">
                  <c:v>2768.3980000000001</c:v>
                </c:pt>
                <c:pt idx="20">
                  <c:v>3187.0160000000001</c:v>
                </c:pt>
                <c:pt idx="21">
                  <c:v>3587.27</c:v>
                </c:pt>
                <c:pt idx="22">
                  <c:v>3426.8679999999999</c:v>
                </c:pt>
                <c:pt idx="23">
                  <c:v>2889.8919999999998</c:v>
                </c:pt>
                <c:pt idx="24">
                  <c:v>1924.922</c:v>
                </c:pt>
                <c:pt idx="25">
                  <c:v>1199.9870000000001</c:v>
                </c:pt>
                <c:pt idx="26">
                  <c:v>857.31</c:v>
                </c:pt>
                <c:pt idx="27">
                  <c:v>1066.3800000000001</c:v>
                </c:pt>
                <c:pt idx="28">
                  <c:v>1547.944</c:v>
                </c:pt>
                <c:pt idx="29">
                  <c:v>2005.4749999999999</c:v>
                </c:pt>
                <c:pt idx="30">
                  <c:v>2399.9740000000002</c:v>
                </c:pt>
                <c:pt idx="31">
                  <c:v>2768.3980000000001</c:v>
                </c:pt>
                <c:pt idx="32">
                  <c:v>3187.0160000000001</c:v>
                </c:pt>
                <c:pt idx="33">
                  <c:v>3587.27</c:v>
                </c:pt>
                <c:pt idx="34">
                  <c:v>3426.8679999999999</c:v>
                </c:pt>
                <c:pt idx="35">
                  <c:v>2889.8919999999998</c:v>
                </c:pt>
                <c:pt idx="36">
                  <c:v>1924.922</c:v>
                </c:pt>
                <c:pt idx="37">
                  <c:v>1199.9870000000001</c:v>
                </c:pt>
                <c:pt idx="38">
                  <c:v>857.31</c:v>
                </c:pt>
                <c:pt idx="39">
                  <c:v>1066.3800000000001</c:v>
                </c:pt>
                <c:pt idx="40">
                  <c:v>1547.944</c:v>
                </c:pt>
                <c:pt idx="41">
                  <c:v>2005.4749999999999</c:v>
                </c:pt>
                <c:pt idx="42">
                  <c:v>2399.9740000000002</c:v>
                </c:pt>
                <c:pt idx="43">
                  <c:v>2768.3980000000001</c:v>
                </c:pt>
                <c:pt idx="44">
                  <c:v>3187.0160000000001</c:v>
                </c:pt>
                <c:pt idx="45">
                  <c:v>3587.27</c:v>
                </c:pt>
                <c:pt idx="46">
                  <c:v>3426.8679999999999</c:v>
                </c:pt>
                <c:pt idx="47">
                  <c:v>2889.8919999999998</c:v>
                </c:pt>
                <c:pt idx="48">
                  <c:v>1924.922</c:v>
                </c:pt>
                <c:pt idx="49">
                  <c:v>1199.9870000000001</c:v>
                </c:pt>
                <c:pt idx="50">
                  <c:v>857.31</c:v>
                </c:pt>
                <c:pt idx="51">
                  <c:v>1066.3800000000001</c:v>
                </c:pt>
                <c:pt idx="52">
                  <c:v>1547.944</c:v>
                </c:pt>
                <c:pt idx="53">
                  <c:v>2005.4749999999999</c:v>
                </c:pt>
                <c:pt idx="54">
                  <c:v>2399.9740000000002</c:v>
                </c:pt>
                <c:pt idx="55">
                  <c:v>2768.3980000000001</c:v>
                </c:pt>
                <c:pt idx="56">
                  <c:v>3187.0160000000001</c:v>
                </c:pt>
                <c:pt idx="57">
                  <c:v>3587.27</c:v>
                </c:pt>
                <c:pt idx="58">
                  <c:v>3426.8679999999999</c:v>
                </c:pt>
                <c:pt idx="59">
                  <c:v>2889.8919999999998</c:v>
                </c:pt>
                <c:pt idx="60">
                  <c:v>1924.922</c:v>
                </c:pt>
                <c:pt idx="61">
                  <c:v>1199.9870000000001</c:v>
                </c:pt>
                <c:pt idx="62">
                  <c:v>857.31</c:v>
                </c:pt>
                <c:pt idx="63">
                  <c:v>1066.3800000000001</c:v>
                </c:pt>
                <c:pt idx="64">
                  <c:v>1547.944</c:v>
                </c:pt>
                <c:pt idx="65">
                  <c:v>2005.4749999999999</c:v>
                </c:pt>
                <c:pt idx="66">
                  <c:v>2399.9740000000002</c:v>
                </c:pt>
                <c:pt idx="67">
                  <c:v>2768.3980000000001</c:v>
                </c:pt>
                <c:pt idx="68">
                  <c:v>3187.0160000000001</c:v>
                </c:pt>
                <c:pt idx="69">
                  <c:v>3587.27</c:v>
                </c:pt>
                <c:pt idx="70">
                  <c:v>3426.8679999999999</c:v>
                </c:pt>
                <c:pt idx="71">
                  <c:v>2889.8919999999998</c:v>
                </c:pt>
                <c:pt idx="72">
                  <c:v>1924.922</c:v>
                </c:pt>
                <c:pt idx="73">
                  <c:v>1199.9870000000001</c:v>
                </c:pt>
                <c:pt idx="74">
                  <c:v>857.31</c:v>
                </c:pt>
                <c:pt idx="75">
                  <c:v>1066.3800000000001</c:v>
                </c:pt>
                <c:pt idx="76">
                  <c:v>1547.944</c:v>
                </c:pt>
                <c:pt idx="77">
                  <c:v>2005.4749999999999</c:v>
                </c:pt>
                <c:pt idx="78">
                  <c:v>2399.9740000000002</c:v>
                </c:pt>
                <c:pt idx="79">
                  <c:v>2768.3980000000001</c:v>
                </c:pt>
                <c:pt idx="80">
                  <c:v>3187.0160000000001</c:v>
                </c:pt>
                <c:pt idx="81">
                  <c:v>3587.27</c:v>
                </c:pt>
                <c:pt idx="82">
                  <c:v>3426.8679999999999</c:v>
                </c:pt>
                <c:pt idx="83">
                  <c:v>2889.8919999999998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1013.1669999999999</c:v>
                </c:pt>
                <c:pt idx="1">
                  <c:v>1334.3049999999998</c:v>
                </c:pt>
                <c:pt idx="2">
                  <c:v>1629.0120000000002</c:v>
                </c:pt>
                <c:pt idx="3">
                  <c:v>1579.1799999999998</c:v>
                </c:pt>
                <c:pt idx="4">
                  <c:v>1418.3209999999999</c:v>
                </c:pt>
                <c:pt idx="5">
                  <c:v>1180.5570000000002</c:v>
                </c:pt>
                <c:pt idx="6">
                  <c:v>918.16499999999996</c:v>
                </c:pt>
                <c:pt idx="7">
                  <c:v>672.92699999999968</c:v>
                </c:pt>
                <c:pt idx="8">
                  <c:v>518.14499999999998</c:v>
                </c:pt>
                <c:pt idx="9">
                  <c:v>425.45299999999997</c:v>
                </c:pt>
                <c:pt idx="10">
                  <c:v>549.71300000000019</c:v>
                </c:pt>
                <c:pt idx="11">
                  <c:v>776.74000000000024</c:v>
                </c:pt>
                <c:pt idx="12">
                  <c:v>1013.1669999999999</c:v>
                </c:pt>
                <c:pt idx="13">
                  <c:v>1334.3049999999998</c:v>
                </c:pt>
                <c:pt idx="14">
                  <c:v>1629.0120000000002</c:v>
                </c:pt>
                <c:pt idx="15">
                  <c:v>1579.1799999999998</c:v>
                </c:pt>
                <c:pt idx="16">
                  <c:v>1418.3209999999999</c:v>
                </c:pt>
                <c:pt idx="17">
                  <c:v>1180.5570000000002</c:v>
                </c:pt>
                <c:pt idx="18">
                  <c:v>918.16499999999996</c:v>
                </c:pt>
                <c:pt idx="19">
                  <c:v>672.92699999999968</c:v>
                </c:pt>
                <c:pt idx="20">
                  <c:v>518.14499999999998</c:v>
                </c:pt>
                <c:pt idx="21">
                  <c:v>425.45299999999997</c:v>
                </c:pt>
                <c:pt idx="22">
                  <c:v>549.71300000000019</c:v>
                </c:pt>
                <c:pt idx="23">
                  <c:v>776.74000000000024</c:v>
                </c:pt>
                <c:pt idx="24">
                  <c:v>1013.1669999999999</c:v>
                </c:pt>
                <c:pt idx="25">
                  <c:v>1334.3049999999998</c:v>
                </c:pt>
                <c:pt idx="26">
                  <c:v>1629.0120000000002</c:v>
                </c:pt>
                <c:pt idx="27">
                  <c:v>1579.1799999999998</c:v>
                </c:pt>
                <c:pt idx="28">
                  <c:v>1418.3209999999999</c:v>
                </c:pt>
                <c:pt idx="29">
                  <c:v>1180.5570000000002</c:v>
                </c:pt>
                <c:pt idx="30">
                  <c:v>918.16499999999996</c:v>
                </c:pt>
                <c:pt idx="31">
                  <c:v>672.92699999999968</c:v>
                </c:pt>
                <c:pt idx="32">
                  <c:v>518.14499999999998</c:v>
                </c:pt>
                <c:pt idx="33">
                  <c:v>425.45299999999997</c:v>
                </c:pt>
                <c:pt idx="34">
                  <c:v>549.71300000000019</c:v>
                </c:pt>
                <c:pt idx="35">
                  <c:v>776.74000000000024</c:v>
                </c:pt>
                <c:pt idx="36">
                  <c:v>1013.1669999999999</c:v>
                </c:pt>
                <c:pt idx="37">
                  <c:v>1334.3049999999998</c:v>
                </c:pt>
                <c:pt idx="38">
                  <c:v>1629.0120000000002</c:v>
                </c:pt>
                <c:pt idx="39">
                  <c:v>1579.1799999999998</c:v>
                </c:pt>
                <c:pt idx="40">
                  <c:v>1418.3209999999999</c:v>
                </c:pt>
                <c:pt idx="41">
                  <c:v>1180.5570000000002</c:v>
                </c:pt>
                <c:pt idx="42">
                  <c:v>918.16499999999996</c:v>
                </c:pt>
                <c:pt idx="43">
                  <c:v>672.92699999999968</c:v>
                </c:pt>
                <c:pt idx="44">
                  <c:v>518.14499999999998</c:v>
                </c:pt>
                <c:pt idx="45">
                  <c:v>425.45299999999997</c:v>
                </c:pt>
                <c:pt idx="46">
                  <c:v>549.71300000000019</c:v>
                </c:pt>
                <c:pt idx="47">
                  <c:v>776.74000000000024</c:v>
                </c:pt>
                <c:pt idx="48">
                  <c:v>1013.1669999999999</c:v>
                </c:pt>
                <c:pt idx="49">
                  <c:v>1334.3049999999998</c:v>
                </c:pt>
                <c:pt idx="50">
                  <c:v>1629.0120000000002</c:v>
                </c:pt>
                <c:pt idx="51">
                  <c:v>1579.1799999999998</c:v>
                </c:pt>
                <c:pt idx="52">
                  <c:v>1418.3209999999999</c:v>
                </c:pt>
                <c:pt idx="53">
                  <c:v>1180.5570000000002</c:v>
                </c:pt>
                <c:pt idx="54">
                  <c:v>918.16499999999996</c:v>
                </c:pt>
                <c:pt idx="55">
                  <c:v>672.92699999999968</c:v>
                </c:pt>
                <c:pt idx="56">
                  <c:v>518.14499999999998</c:v>
                </c:pt>
                <c:pt idx="57">
                  <c:v>425.45299999999997</c:v>
                </c:pt>
                <c:pt idx="58">
                  <c:v>549.71300000000019</c:v>
                </c:pt>
                <c:pt idx="59">
                  <c:v>776.74000000000024</c:v>
                </c:pt>
                <c:pt idx="60">
                  <c:v>1013.1669999999999</c:v>
                </c:pt>
                <c:pt idx="61">
                  <c:v>1334.3049999999998</c:v>
                </c:pt>
                <c:pt idx="62">
                  <c:v>1629.0120000000002</c:v>
                </c:pt>
                <c:pt idx="63">
                  <c:v>1579.1799999999998</c:v>
                </c:pt>
                <c:pt idx="64">
                  <c:v>1418.3209999999999</c:v>
                </c:pt>
                <c:pt idx="65">
                  <c:v>1180.5570000000002</c:v>
                </c:pt>
                <c:pt idx="66">
                  <c:v>918.16499999999996</c:v>
                </c:pt>
                <c:pt idx="67">
                  <c:v>672.92699999999968</c:v>
                </c:pt>
                <c:pt idx="68">
                  <c:v>518.14499999999998</c:v>
                </c:pt>
                <c:pt idx="69">
                  <c:v>425.45299999999997</c:v>
                </c:pt>
                <c:pt idx="70">
                  <c:v>549.71300000000019</c:v>
                </c:pt>
                <c:pt idx="71">
                  <c:v>776.74000000000024</c:v>
                </c:pt>
                <c:pt idx="72">
                  <c:v>1013.1669999999999</c:v>
                </c:pt>
                <c:pt idx="73">
                  <c:v>1334.3049999999998</c:v>
                </c:pt>
                <c:pt idx="74">
                  <c:v>1629.0120000000002</c:v>
                </c:pt>
                <c:pt idx="75">
                  <c:v>1579.1799999999998</c:v>
                </c:pt>
                <c:pt idx="76">
                  <c:v>1418.3209999999999</c:v>
                </c:pt>
                <c:pt idx="77">
                  <c:v>1180.5570000000002</c:v>
                </c:pt>
                <c:pt idx="78">
                  <c:v>918.16499999999996</c:v>
                </c:pt>
                <c:pt idx="79">
                  <c:v>672.92699999999968</c:v>
                </c:pt>
                <c:pt idx="80">
                  <c:v>518.14499999999998</c:v>
                </c:pt>
                <c:pt idx="81">
                  <c:v>425.45299999999997</c:v>
                </c:pt>
                <c:pt idx="82">
                  <c:v>549.71300000000019</c:v>
                </c:pt>
                <c:pt idx="83">
                  <c:v>776.74000000000024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3333168"/>
        <c:axId val="903333728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2699.2260000000001</c:v>
                </c:pt>
                <c:pt idx="1">
                  <c:v>2099.3539999999998</c:v>
                </c:pt>
                <c:pt idx="2">
                  <c:v>1719.8440000000001</c:v>
                </c:pt>
                <c:pt idx="3">
                  <c:v>1855.1869999999999</c:v>
                </c:pt>
                <c:pt idx="4">
                  <c:v>2269.5630000000001</c:v>
                </c:pt>
                <c:pt idx="5">
                  <c:v>2642.6480000000001</c:v>
                </c:pt>
                <c:pt idx="6">
                  <c:v>2936.86</c:v>
                </c:pt>
                <c:pt idx="7">
                  <c:v>3212.0059999999999</c:v>
                </c:pt>
                <c:pt idx="8">
                  <c:v>3564.5039999999999</c:v>
                </c:pt>
                <c:pt idx="9">
                  <c:v>3816.9949999999999</c:v>
                </c:pt>
                <c:pt idx="10">
                  <c:v>3605.3359999999998</c:v>
                </c:pt>
                <c:pt idx="11">
                  <c:v>2889.8919999999998</c:v>
                </c:pt>
                <c:pt idx="12">
                  <c:v>1924.922</c:v>
                </c:pt>
                <c:pt idx="13">
                  <c:v>1199.9870000000001</c:v>
                </c:pt>
                <c:pt idx="14">
                  <c:v>857.31</c:v>
                </c:pt>
                <c:pt idx="15">
                  <c:v>1066.3800000000001</c:v>
                </c:pt>
                <c:pt idx="16">
                  <c:v>1547.944</c:v>
                </c:pt>
                <c:pt idx="17">
                  <c:v>2005.4749999999999</c:v>
                </c:pt>
                <c:pt idx="18">
                  <c:v>2399.9740000000002</c:v>
                </c:pt>
                <c:pt idx="19">
                  <c:v>2768.3980000000001</c:v>
                </c:pt>
                <c:pt idx="20">
                  <c:v>3187.0160000000001</c:v>
                </c:pt>
                <c:pt idx="21">
                  <c:v>3587.27</c:v>
                </c:pt>
                <c:pt idx="22">
                  <c:v>3426.8679999999999</c:v>
                </c:pt>
                <c:pt idx="23">
                  <c:v>3141.2220000000002</c:v>
                </c:pt>
                <c:pt idx="24">
                  <c:v>2407.1210000000001</c:v>
                </c:pt>
                <c:pt idx="25">
                  <c:v>1665.548</c:v>
                </c:pt>
                <c:pt idx="26">
                  <c:v>1471.4760000000001</c:v>
                </c:pt>
                <c:pt idx="27">
                  <c:v>1793.086</c:v>
                </c:pt>
                <c:pt idx="28">
                  <c:v>2287.2379999999998</c:v>
                </c:pt>
                <c:pt idx="29">
                  <c:v>2646.5329999999999</c:v>
                </c:pt>
                <c:pt idx="30">
                  <c:v>2924.4259999999999</c:v>
                </c:pt>
                <c:pt idx="31">
                  <c:v>3241.6309999999999</c:v>
                </c:pt>
                <c:pt idx="32">
                  <c:v>3614.08</c:v>
                </c:pt>
                <c:pt idx="33">
                  <c:v>3942.279</c:v>
                </c:pt>
                <c:pt idx="34">
                  <c:v>3926.8220000000001</c:v>
                </c:pt>
                <c:pt idx="35">
                  <c:v>3666.6320000000001</c:v>
                </c:pt>
                <c:pt idx="36">
                  <c:v>2938.0889999999999</c:v>
                </c:pt>
                <c:pt idx="37">
                  <c:v>2534.2919999999999</c:v>
                </c:pt>
                <c:pt idx="38">
                  <c:v>2486.3220000000001</c:v>
                </c:pt>
                <c:pt idx="39">
                  <c:v>2645.56</c:v>
                </c:pt>
                <c:pt idx="40">
                  <c:v>2966.2649999999999</c:v>
                </c:pt>
                <c:pt idx="41">
                  <c:v>3186.0320000000002</c:v>
                </c:pt>
                <c:pt idx="42">
                  <c:v>3318.1390000000001</c:v>
                </c:pt>
                <c:pt idx="43">
                  <c:v>3441.3249999999998</c:v>
                </c:pt>
                <c:pt idx="44">
                  <c:v>3705.1610000000001</c:v>
                </c:pt>
                <c:pt idx="45">
                  <c:v>4012.723</c:v>
                </c:pt>
                <c:pt idx="46">
                  <c:v>3976.5810000000001</c:v>
                </c:pt>
                <c:pt idx="47">
                  <c:v>3296.944</c:v>
                </c:pt>
                <c:pt idx="48">
                  <c:v>2622.1579999999999</c:v>
                </c:pt>
                <c:pt idx="49">
                  <c:v>2337.3310000000001</c:v>
                </c:pt>
                <c:pt idx="50">
                  <c:v>2062.5039999999999</c:v>
                </c:pt>
                <c:pt idx="51">
                  <c:v>2291.25</c:v>
                </c:pt>
                <c:pt idx="52">
                  <c:v>2626.5070000000001</c:v>
                </c:pt>
                <c:pt idx="53">
                  <c:v>2906.808</c:v>
                </c:pt>
                <c:pt idx="54">
                  <c:v>3054.1509999999998</c:v>
                </c:pt>
                <c:pt idx="55">
                  <c:v>3249.8960000000002</c:v>
                </c:pt>
                <c:pt idx="56">
                  <c:v>3567.2280000000001</c:v>
                </c:pt>
                <c:pt idx="57">
                  <c:v>3816.4960000000001</c:v>
                </c:pt>
                <c:pt idx="58">
                  <c:v>3709.2629999999999</c:v>
                </c:pt>
                <c:pt idx="59">
                  <c:v>3032.6010000000001</c:v>
                </c:pt>
                <c:pt idx="60">
                  <c:v>2140.8690000000001</c:v>
                </c:pt>
                <c:pt idx="61">
                  <c:v>1673.327</c:v>
                </c:pt>
                <c:pt idx="62">
                  <c:v>1390.9680000000001</c:v>
                </c:pt>
                <c:pt idx="63">
                  <c:v>1427.489</c:v>
                </c:pt>
                <c:pt idx="64">
                  <c:v>1847.6179999999999</c:v>
                </c:pt>
                <c:pt idx="65">
                  <c:v>2195.6660000000002</c:v>
                </c:pt>
                <c:pt idx="66">
                  <c:v>2381.7190000000001</c:v>
                </c:pt>
                <c:pt idx="67">
                  <c:v>2617.2020000000002</c:v>
                </c:pt>
                <c:pt idx="68">
                  <c:v>2931.1972857000001</c:v>
                </c:pt>
                <c:pt idx="69">
                  <c:v>3217.8161429000002</c:v>
                </c:pt>
                <c:pt idx="70">
                  <c:v>3190.38</c:v>
                </c:pt>
                <c:pt idx="71">
                  <c:v>2701.15</c:v>
                </c:pt>
                <c:pt idx="72">
                  <c:v>2025.617</c:v>
                </c:pt>
                <c:pt idx="73">
                  <c:v>1571.24</c:v>
                </c:pt>
                <c:pt idx="74">
                  <c:v>1447.5039999999999</c:v>
                </c:pt>
                <c:pt idx="75">
                  <c:v>1711.1959999999999</c:v>
                </c:pt>
                <c:pt idx="76">
                  <c:v>2169.2939999999999</c:v>
                </c:pt>
                <c:pt idx="77">
                  <c:v>2526.9810000000002</c:v>
                </c:pt>
                <c:pt idx="78">
                  <c:v>2763.4430000000002</c:v>
                </c:pt>
                <c:pt idx="79">
                  <c:v>2986.297</c:v>
                </c:pt>
                <c:pt idx="80">
                  <c:v>3329.5540000000001</c:v>
                </c:pt>
                <c:pt idx="81">
                  <c:v>3675.6350000000002</c:v>
                </c:pt>
                <c:pt idx="82">
                  <c:v>3602.1039999999998</c:v>
                </c:pt>
                <c:pt idx="83">
                  <c:v>3059.8580000000002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3333168"/>
        <c:axId val="903333728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70</c:v>
                </c:pt>
                <c:pt idx="1">
                  <c:v>70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3334848"/>
        <c:axId val="903334288"/>
      </c:scatterChart>
      <c:catAx>
        <c:axId val="903333168"/>
        <c:scaling>
          <c:orientation val="minMax"/>
          <c:min val="1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903333728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903333728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903333168"/>
        <c:crosses val="autoZero"/>
        <c:crossBetween val="midCat"/>
        <c:majorUnit val="1000"/>
      </c:valAx>
      <c:valAx>
        <c:axId val="903334288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903334848"/>
        <c:crosses val="max"/>
        <c:crossBetween val="midCat"/>
      </c:valAx>
      <c:valAx>
        <c:axId val="9033348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03334288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-103.42228999999998</c:v>
                </c:pt>
                <c:pt idx="1">
                  <c:v>26.249821999999995</c:v>
                </c:pt>
                <c:pt idx="2">
                  <c:v>-15.347784110000021</c:v>
                </c:pt>
                <c:pt idx="3">
                  <c:v>-16.576525889999971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-41.681308999999999</c:v>
                </c:pt>
                <c:pt idx="1">
                  <c:v>18.174505000000011</c:v>
                </c:pt>
                <c:pt idx="2">
                  <c:v>2.2144932999999867</c:v>
                </c:pt>
                <c:pt idx="3">
                  <c:v>-12.493750299999988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-23.472466000000026</c:v>
                </c:pt>
                <c:pt idx="1">
                  <c:v>1.3294280000000072</c:v>
                </c:pt>
                <c:pt idx="2">
                  <c:v>-4.6340832399999954</c:v>
                </c:pt>
                <c:pt idx="3">
                  <c:v>1.4577032400000007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3340448"/>
        <c:axId val="903341008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8.2208690743139551E-2"/>
                  <c:y val="4.026703248522792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2652811848123602E-2"/>
                  <c:y val="-4.343561878918952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9785163196905531E-2"/>
                  <c:y val="6.81679162433671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482338336489619E-2"/>
                  <c:y val="5.6210394632736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-168.576065</c:v>
                </c:pt>
                <c:pt idx="1">
                  <c:v>45.753755000000012</c:v>
                </c:pt>
                <c:pt idx="2">
                  <c:v>-17.767374050000029</c:v>
                </c:pt>
                <c:pt idx="3">
                  <c:v>-27.612572949999958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3340448"/>
        <c:axId val="903341008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3342128"/>
        <c:axId val="903341568"/>
      </c:scatterChart>
      <c:catAx>
        <c:axId val="90334044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3341008"/>
        <c:crosses val="autoZero"/>
        <c:auto val="1"/>
        <c:lblAlgn val="ctr"/>
        <c:lblOffset val="100"/>
        <c:tickLblSkip val="1"/>
        <c:noMultiLvlLbl val="0"/>
      </c:catAx>
      <c:valAx>
        <c:axId val="903341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3340448"/>
        <c:crosses val="autoZero"/>
        <c:crossBetween val="between"/>
      </c:valAx>
      <c:valAx>
        <c:axId val="903341568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903342128"/>
        <c:crosses val="max"/>
        <c:crossBetween val="midCat"/>
        <c:majorUnit val="30"/>
      </c:valAx>
      <c:valAx>
        <c:axId val="9033421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03341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86.596905000000007</c:v>
                </c:pt>
                <c:pt idx="1">
                  <c:v>72.250698</c:v>
                </c:pt>
                <c:pt idx="2">
                  <c:v>81.476183000000006</c:v>
                </c:pt>
                <c:pt idx="3">
                  <c:v>75.208629999999999</c:v>
                </c:pt>
                <c:pt idx="4">
                  <c:v>70.414557000000002</c:v>
                </c:pt>
                <c:pt idx="5">
                  <c:v>66.933364999999995</c:v>
                </c:pt>
                <c:pt idx="6">
                  <c:v>76.476217000000005</c:v>
                </c:pt>
                <c:pt idx="7">
                  <c:v>82.623422000000005</c:v>
                </c:pt>
                <c:pt idx="8">
                  <c:v>77.723740000000006</c:v>
                </c:pt>
                <c:pt idx="9">
                  <c:v>75.662374</c:v>
                </c:pt>
                <c:pt idx="10">
                  <c:v>68.573907000000005</c:v>
                </c:pt>
                <c:pt idx="11">
                  <c:v>63.000565000000002</c:v>
                </c:pt>
                <c:pt idx="12">
                  <c:v>60.568714999999997</c:v>
                </c:pt>
                <c:pt idx="13">
                  <c:v>57.328505999999997</c:v>
                </c:pt>
                <c:pt idx="14">
                  <c:v>55.327888000000002</c:v>
                </c:pt>
                <c:pt idx="15">
                  <c:v>48.216355</c:v>
                </c:pt>
                <c:pt idx="16">
                  <c:v>53.123077000000002</c:v>
                </c:pt>
                <c:pt idx="17">
                  <c:v>59.513340999999997</c:v>
                </c:pt>
                <c:pt idx="18">
                  <c:v>61.783814</c:v>
                </c:pt>
                <c:pt idx="19">
                  <c:v>68.246998000000005</c:v>
                </c:pt>
                <c:pt idx="20">
                  <c:v>65.069716999999997</c:v>
                </c:pt>
                <c:pt idx="21">
                  <c:v>68.725230999999994</c:v>
                </c:pt>
                <c:pt idx="22">
                  <c:v>67.149752000000007</c:v>
                </c:pt>
                <c:pt idx="23">
                  <c:v>63.311104</c:v>
                </c:pt>
                <c:pt idx="24">
                  <c:v>68.377663999999996</c:v>
                </c:pt>
                <c:pt idx="25">
                  <c:v>64.354432000000003</c:v>
                </c:pt>
                <c:pt idx="26">
                  <c:v>64.300555000000003</c:v>
                </c:pt>
                <c:pt idx="27">
                  <c:v>58.748719999999999</c:v>
                </c:pt>
                <c:pt idx="28">
                  <c:v>62.110104</c:v>
                </c:pt>
                <c:pt idx="29">
                  <c:v>66.223313000000005</c:v>
                </c:pt>
                <c:pt idx="30">
                  <c:v>62.876919999999998</c:v>
                </c:pt>
                <c:pt idx="31">
                  <c:v>70.482042000000007</c:v>
                </c:pt>
                <c:pt idx="32">
                  <c:v>62.802154999999999</c:v>
                </c:pt>
                <c:pt idx="33">
                  <c:v>66.336682999999994</c:v>
                </c:pt>
                <c:pt idx="34">
                  <c:v>64.315301000000005</c:v>
                </c:pt>
                <c:pt idx="35">
                  <c:v>63.190364000000002</c:v>
                </c:pt>
                <c:pt idx="36">
                  <c:v>61.936683000000002</c:v>
                </c:pt>
                <c:pt idx="37">
                  <c:v>60.235142000000003</c:v>
                </c:pt>
                <c:pt idx="38">
                  <c:v>65.467141999999996</c:v>
                </c:pt>
                <c:pt idx="39">
                  <c:v>58.032114</c:v>
                </c:pt>
                <c:pt idx="40">
                  <c:v>61.195974999999997</c:v>
                </c:pt>
                <c:pt idx="41">
                  <c:v>61.557372000000001</c:v>
                </c:pt>
                <c:pt idx="42">
                  <c:v>63.666983999999999</c:v>
                </c:pt>
                <c:pt idx="43">
                  <c:v>69.490904999999998</c:v>
                </c:pt>
                <c:pt idx="44">
                  <c:v>62.639769000000001</c:v>
                </c:pt>
                <c:pt idx="45">
                  <c:v>64.905312946999999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64.905312946999999</c:v>
                </c:pt>
                <c:pt idx="46">
                  <c:v>62.408119999999997</c:v>
                </c:pt>
                <c:pt idx="47">
                  <c:v>64.815349999999995</c:v>
                </c:pt>
                <c:pt idx="48">
                  <c:v>68.478110000000001</c:v>
                </c:pt>
                <c:pt idx="49">
                  <c:v>58.920999999999999</c:v>
                </c:pt>
                <c:pt idx="50">
                  <c:v>61.573</c:v>
                </c:pt>
                <c:pt idx="51">
                  <c:v>47.272629999999999</c:v>
                </c:pt>
                <c:pt idx="52">
                  <c:v>55.996690000000001</c:v>
                </c:pt>
                <c:pt idx="53">
                  <c:v>55.246769999999998</c:v>
                </c:pt>
                <c:pt idx="54">
                  <c:v>69.330950000000001</c:v>
                </c:pt>
                <c:pt idx="55">
                  <c:v>70.465950000000007</c:v>
                </c:pt>
                <c:pt idx="56">
                  <c:v>57.123170000000002</c:v>
                </c:pt>
                <c:pt idx="57">
                  <c:v>61.439610000000002</c:v>
                </c:pt>
                <c:pt idx="58">
                  <c:v>60.917569999999998</c:v>
                </c:pt>
                <c:pt idx="59">
                  <c:v>61.972850000000001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74.745046916666666</c:v>
                </c:pt>
                <c:pt idx="2">
                  <c:v>74.745046916666666</c:v>
                </c:pt>
                <c:pt idx="3">
                  <c:v>74.745046916666666</c:v>
                </c:pt>
                <c:pt idx="4">
                  <c:v>74.745046916666666</c:v>
                </c:pt>
                <c:pt idx="5">
                  <c:v>74.745046916666666</c:v>
                </c:pt>
                <c:pt idx="6">
                  <c:v>74.745046916666666</c:v>
                </c:pt>
                <c:pt idx="7">
                  <c:v>74.745046916666666</c:v>
                </c:pt>
                <c:pt idx="8">
                  <c:v>74.745046916666666</c:v>
                </c:pt>
                <c:pt idx="9">
                  <c:v>74.745046916666666</c:v>
                </c:pt>
                <c:pt idx="10">
                  <c:v>74.745046916666666</c:v>
                </c:pt>
                <c:pt idx="13">
                  <c:v>60.697041500000012</c:v>
                </c:pt>
                <c:pt idx="14">
                  <c:v>60.697041500000012</c:v>
                </c:pt>
                <c:pt idx="15">
                  <c:v>60.697041500000012</c:v>
                </c:pt>
                <c:pt idx="16">
                  <c:v>60.697041500000012</c:v>
                </c:pt>
                <c:pt idx="17">
                  <c:v>60.697041500000012</c:v>
                </c:pt>
                <c:pt idx="18">
                  <c:v>60.697041500000012</c:v>
                </c:pt>
                <c:pt idx="19">
                  <c:v>60.697041500000012</c:v>
                </c:pt>
                <c:pt idx="20">
                  <c:v>60.697041500000012</c:v>
                </c:pt>
                <c:pt idx="21">
                  <c:v>60.697041500000012</c:v>
                </c:pt>
                <c:pt idx="22">
                  <c:v>60.697041500000012</c:v>
                </c:pt>
                <c:pt idx="25">
                  <c:v>64.50985441666667</c:v>
                </c:pt>
                <c:pt idx="26">
                  <c:v>64.50985441666667</c:v>
                </c:pt>
                <c:pt idx="27">
                  <c:v>64.50985441666667</c:v>
                </c:pt>
                <c:pt idx="28">
                  <c:v>64.50985441666667</c:v>
                </c:pt>
                <c:pt idx="29">
                  <c:v>64.50985441666667</c:v>
                </c:pt>
                <c:pt idx="30">
                  <c:v>64.50985441666667</c:v>
                </c:pt>
                <c:pt idx="31">
                  <c:v>64.50985441666667</c:v>
                </c:pt>
                <c:pt idx="32">
                  <c:v>64.50985441666667</c:v>
                </c:pt>
                <c:pt idx="33">
                  <c:v>64.50985441666667</c:v>
                </c:pt>
                <c:pt idx="34">
                  <c:v>64.50985441666667</c:v>
                </c:pt>
                <c:pt idx="37">
                  <c:v>63.029239078916653</c:v>
                </c:pt>
                <c:pt idx="38">
                  <c:v>63.029239078916653</c:v>
                </c:pt>
                <c:pt idx="39">
                  <c:v>63.029239078916653</c:v>
                </c:pt>
                <c:pt idx="40">
                  <c:v>63.029239078916653</c:v>
                </c:pt>
                <c:pt idx="41">
                  <c:v>63.029239078916653</c:v>
                </c:pt>
                <c:pt idx="42">
                  <c:v>63.029239078916653</c:v>
                </c:pt>
                <c:pt idx="43">
                  <c:v>63.029239078916653</c:v>
                </c:pt>
                <c:pt idx="44">
                  <c:v>63.029239078916653</c:v>
                </c:pt>
                <c:pt idx="45">
                  <c:v>63.029239078916653</c:v>
                </c:pt>
                <c:pt idx="46">
                  <c:v>63.029239078916653</c:v>
                </c:pt>
                <c:pt idx="49">
                  <c:v>60.728191666666667</c:v>
                </c:pt>
                <c:pt idx="50">
                  <c:v>60.728191666666667</c:v>
                </c:pt>
                <c:pt idx="51">
                  <c:v>60.728191666666667</c:v>
                </c:pt>
                <c:pt idx="52">
                  <c:v>60.728191666666667</c:v>
                </c:pt>
                <c:pt idx="53">
                  <c:v>60.728191666666667</c:v>
                </c:pt>
                <c:pt idx="54">
                  <c:v>60.728191666666667</c:v>
                </c:pt>
                <c:pt idx="55">
                  <c:v>60.728191666666667</c:v>
                </c:pt>
                <c:pt idx="56">
                  <c:v>60.728191666666667</c:v>
                </c:pt>
                <c:pt idx="57">
                  <c:v>60.728191666666667</c:v>
                </c:pt>
                <c:pt idx="58">
                  <c:v>60.728191666666667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3346048"/>
        <c:axId val="903346608"/>
      </c:lineChart>
      <c:catAx>
        <c:axId val="903346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334660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903346608"/>
        <c:scaling>
          <c:orientation val="minMax"/>
          <c:max val="9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3346048"/>
        <c:crosses val="autoZero"/>
        <c:crossBetween val="midCat"/>
        <c:majorUnit val="1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898549139690869"/>
          <c:y val="0.12642753126884751"/>
          <c:w val="0.7893478419364246"/>
          <c:h val="0.697646544181977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-59.889596359999928</c:v>
                </c:pt>
                <c:pt idx="1">
                  <c:v>-13.562325820000069</c:v>
                </c:pt>
                <c:pt idx="2">
                  <c:v>-25.908308359999978</c:v>
                </c:pt>
                <c:pt idx="3">
                  <c:v>-48.86753213999998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-3.930703887</c:v>
                </c:pt>
                <c:pt idx="1">
                  <c:v>-1.3574301789999978</c:v>
                </c:pt>
                <c:pt idx="2">
                  <c:v>-2.8978597629999996</c:v>
                </c:pt>
                <c:pt idx="3">
                  <c:v>-1.4253851439999998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-3.2236890470000006</c:v>
                </c:pt>
                <c:pt idx="1">
                  <c:v>1.0529550059999977</c:v>
                </c:pt>
                <c:pt idx="2">
                  <c:v>2.4919345980000003</c:v>
                </c:pt>
                <c:pt idx="3">
                  <c:v>0.8116973999999999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3352768"/>
        <c:axId val="903353328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-67.043989293999928</c:v>
                </c:pt>
                <c:pt idx="1">
                  <c:v>-13.866800993000069</c:v>
                </c:pt>
                <c:pt idx="2">
                  <c:v>-26.314233524999977</c:v>
                </c:pt>
                <c:pt idx="3">
                  <c:v>-49.481219883999984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3352768"/>
        <c:axId val="903353328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3354448"/>
        <c:axId val="903353888"/>
      </c:scatterChart>
      <c:catAx>
        <c:axId val="90335276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3353328"/>
        <c:crosses val="autoZero"/>
        <c:auto val="1"/>
        <c:lblAlgn val="ctr"/>
        <c:lblOffset val="100"/>
        <c:tickLblSkip val="1"/>
        <c:noMultiLvlLbl val="0"/>
      </c:catAx>
      <c:valAx>
        <c:axId val="903353328"/>
        <c:scaling>
          <c:orientation val="minMax"/>
          <c:max val="20"/>
          <c:min val="-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3352768"/>
        <c:crosses val="autoZero"/>
        <c:crossBetween val="between"/>
        <c:majorUnit val="20"/>
      </c:valAx>
      <c:valAx>
        <c:axId val="903353888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903354448"/>
        <c:crosses val="max"/>
        <c:crossBetween val="midCat"/>
      </c:valAx>
      <c:valAx>
        <c:axId val="9033544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033538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76.894689783999993</c:v>
                </c:pt>
                <c:pt idx="1">
                  <c:v>72.317598724000007</c:v>
                </c:pt>
                <c:pt idx="2">
                  <c:v>63.559966283000001</c:v>
                </c:pt>
                <c:pt idx="3">
                  <c:v>53.207419049999999</c:v>
                </c:pt>
                <c:pt idx="4">
                  <c:v>61.923189532999999</c:v>
                </c:pt>
                <c:pt idx="5">
                  <c:v>73.844880239999995</c:v>
                </c:pt>
                <c:pt idx="6">
                  <c:v>81.448948888000004</c:v>
                </c:pt>
                <c:pt idx="7">
                  <c:v>78.574441152000006</c:v>
                </c:pt>
                <c:pt idx="8">
                  <c:v>69.369491819999993</c:v>
                </c:pt>
                <c:pt idx="9">
                  <c:v>58.404551583</c:v>
                </c:pt>
                <c:pt idx="10">
                  <c:v>53.639953409999997</c:v>
                </c:pt>
                <c:pt idx="11">
                  <c:v>54.929549233000003</c:v>
                </c:pt>
                <c:pt idx="12">
                  <c:v>66.662224447</c:v>
                </c:pt>
                <c:pt idx="13">
                  <c:v>55.210717475999999</c:v>
                </c:pt>
                <c:pt idx="14">
                  <c:v>44.574606430000003</c:v>
                </c:pt>
                <c:pt idx="15">
                  <c:v>43.383704280000003</c:v>
                </c:pt>
                <c:pt idx="16">
                  <c:v>49.342932779000002</c:v>
                </c:pt>
                <c:pt idx="17">
                  <c:v>67.551228989999998</c:v>
                </c:pt>
                <c:pt idx="18">
                  <c:v>78.568539092999998</c:v>
                </c:pt>
                <c:pt idx="19">
                  <c:v>78.174536501999995</c:v>
                </c:pt>
                <c:pt idx="20">
                  <c:v>66.614897790000001</c:v>
                </c:pt>
                <c:pt idx="21">
                  <c:v>58.952702821000003</c:v>
                </c:pt>
                <c:pt idx="22">
                  <c:v>52.533241680000003</c:v>
                </c:pt>
                <c:pt idx="23">
                  <c:v>69.501358113999999</c:v>
                </c:pt>
                <c:pt idx="24">
                  <c:v>68.008320996999998</c:v>
                </c:pt>
                <c:pt idx="25">
                  <c:v>52.382653054000002</c:v>
                </c:pt>
                <c:pt idx="26">
                  <c:v>53.321301478999999</c:v>
                </c:pt>
                <c:pt idx="27">
                  <c:v>48.561637617999999</c:v>
                </c:pt>
                <c:pt idx="28">
                  <c:v>55.201886416000001</c:v>
                </c:pt>
                <c:pt idx="29">
                  <c:v>63.106302249999999</c:v>
                </c:pt>
                <c:pt idx="30">
                  <c:v>74.331451563000002</c:v>
                </c:pt>
                <c:pt idx="31">
                  <c:v>70.346457384000004</c:v>
                </c:pt>
                <c:pt idx="32">
                  <c:v>59.149956279999998</c:v>
                </c:pt>
                <c:pt idx="33">
                  <c:v>54.439589482000002</c:v>
                </c:pt>
                <c:pt idx="34">
                  <c:v>55.355176278999998</c:v>
                </c:pt>
                <c:pt idx="35">
                  <c:v>62.999156607000003</c:v>
                </c:pt>
                <c:pt idx="36">
                  <c:v>68.912900769999993</c:v>
                </c:pt>
                <c:pt idx="37">
                  <c:v>49.896834054000003</c:v>
                </c:pt>
                <c:pt idx="38">
                  <c:v>48.758311839000001</c:v>
                </c:pt>
                <c:pt idx="39">
                  <c:v>44.776378948999998</c:v>
                </c:pt>
                <c:pt idx="40">
                  <c:v>51.693596382999999</c:v>
                </c:pt>
                <c:pt idx="41">
                  <c:v>60.172459602000004</c:v>
                </c:pt>
                <c:pt idx="42">
                  <c:v>67.853297835999996</c:v>
                </c:pt>
                <c:pt idx="43">
                  <c:v>68.124811613000006</c:v>
                </c:pt>
                <c:pt idx="44">
                  <c:v>59.271540000000002</c:v>
                </c:pt>
                <c:pt idx="45">
                  <c:v>59.388338040000001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59.388338040000001</c:v>
                </c:pt>
                <c:pt idx="46">
                  <c:v>51.620089999999998</c:v>
                </c:pt>
                <c:pt idx="47">
                  <c:v>60.421080000000003</c:v>
                </c:pt>
                <c:pt idx="48">
                  <c:v>66.136830000000003</c:v>
                </c:pt>
                <c:pt idx="49">
                  <c:v>52.192019999999999</c:v>
                </c:pt>
                <c:pt idx="50">
                  <c:v>48.468730000000001</c:v>
                </c:pt>
                <c:pt idx="51">
                  <c:v>41.156100000000002</c:v>
                </c:pt>
                <c:pt idx="52">
                  <c:v>46.453409999999998</c:v>
                </c:pt>
                <c:pt idx="53">
                  <c:v>53.400230000000001</c:v>
                </c:pt>
                <c:pt idx="54">
                  <c:v>63.802340000000001</c:v>
                </c:pt>
                <c:pt idx="55">
                  <c:v>65.766440000000003</c:v>
                </c:pt>
                <c:pt idx="56">
                  <c:v>51.709910000000001</c:v>
                </c:pt>
                <c:pt idx="57">
                  <c:v>47.170009999999998</c:v>
                </c:pt>
                <c:pt idx="58">
                  <c:v>48.411639999999998</c:v>
                </c:pt>
                <c:pt idx="59">
                  <c:v>56.740789999999997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66.509556641666663</c:v>
                </c:pt>
                <c:pt idx="3">
                  <c:v>66.509556641666663</c:v>
                </c:pt>
                <c:pt idx="4">
                  <c:v>66.509556641666663</c:v>
                </c:pt>
                <c:pt idx="5">
                  <c:v>66.509556641666663</c:v>
                </c:pt>
                <c:pt idx="6">
                  <c:v>66.509556641666663</c:v>
                </c:pt>
                <c:pt idx="7">
                  <c:v>66.509556641666663</c:v>
                </c:pt>
                <c:pt idx="8">
                  <c:v>66.509556641666663</c:v>
                </c:pt>
                <c:pt idx="9">
                  <c:v>66.509556641666663</c:v>
                </c:pt>
                <c:pt idx="14">
                  <c:v>60.922557533500019</c:v>
                </c:pt>
                <c:pt idx="15">
                  <c:v>60.922557533500019</c:v>
                </c:pt>
                <c:pt idx="16">
                  <c:v>60.922557533500019</c:v>
                </c:pt>
                <c:pt idx="17">
                  <c:v>60.922557533500019</c:v>
                </c:pt>
                <c:pt idx="18">
                  <c:v>60.922557533500019</c:v>
                </c:pt>
                <c:pt idx="19">
                  <c:v>60.922557533500019</c:v>
                </c:pt>
                <c:pt idx="20">
                  <c:v>60.922557533500019</c:v>
                </c:pt>
                <c:pt idx="21">
                  <c:v>60.922557533500019</c:v>
                </c:pt>
                <c:pt idx="26">
                  <c:v>59.766990784083333</c:v>
                </c:pt>
                <c:pt idx="27">
                  <c:v>59.766990784083333</c:v>
                </c:pt>
                <c:pt idx="28">
                  <c:v>59.766990784083333</c:v>
                </c:pt>
                <c:pt idx="29">
                  <c:v>59.766990784083333</c:v>
                </c:pt>
                <c:pt idx="30">
                  <c:v>59.766990784083333</c:v>
                </c:pt>
                <c:pt idx="31">
                  <c:v>59.766990784083333</c:v>
                </c:pt>
                <c:pt idx="32">
                  <c:v>59.766990784083333</c:v>
                </c:pt>
                <c:pt idx="33">
                  <c:v>59.766990784083333</c:v>
                </c:pt>
                <c:pt idx="38">
                  <c:v>57.574136590499997</c:v>
                </c:pt>
                <c:pt idx="39">
                  <c:v>57.574136590499997</c:v>
                </c:pt>
                <c:pt idx="40">
                  <c:v>57.574136590499997</c:v>
                </c:pt>
                <c:pt idx="41">
                  <c:v>57.574136590499997</c:v>
                </c:pt>
                <c:pt idx="42">
                  <c:v>57.574136590499997</c:v>
                </c:pt>
                <c:pt idx="43">
                  <c:v>57.574136590499997</c:v>
                </c:pt>
                <c:pt idx="44">
                  <c:v>57.574136590499997</c:v>
                </c:pt>
                <c:pt idx="45">
                  <c:v>57.574136590499997</c:v>
                </c:pt>
                <c:pt idx="50">
                  <c:v>53.450704166666668</c:v>
                </c:pt>
                <c:pt idx="51">
                  <c:v>53.450704166666668</c:v>
                </c:pt>
                <c:pt idx="52">
                  <c:v>53.450704166666668</c:v>
                </c:pt>
                <c:pt idx="53">
                  <c:v>53.450704166666668</c:v>
                </c:pt>
                <c:pt idx="54">
                  <c:v>53.450704166666668</c:v>
                </c:pt>
                <c:pt idx="55">
                  <c:v>53.450704166666668</c:v>
                </c:pt>
                <c:pt idx="56">
                  <c:v>53.450704166666668</c:v>
                </c:pt>
                <c:pt idx="57">
                  <c:v>53.450704166666668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3358368"/>
        <c:axId val="903358928"/>
      </c:lineChart>
      <c:catAx>
        <c:axId val="903358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335892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903358928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3358368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7027245020126971"/>
          <c:w val="0.57275517643627882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electric power coal inventories</a:t>
            </a:r>
          </a:p>
          <a:p>
            <a:pPr algn="l">
              <a:defRPr baseline="0"/>
            </a:pPr>
            <a:r>
              <a:rPr lang="en-US" sz="1000" b="0" baseline="0"/>
              <a:t>million short tons</a:t>
            </a:r>
          </a:p>
        </c:rich>
      </c:tx>
      <c:layout>
        <c:manualLayout>
          <c:xMode val="edge"/>
          <c:yMode val="edge"/>
          <c:x val="7.9914156029642133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5145009240708818"/>
          <c:w val="0.92594126953642986"/>
          <c:h val="0.66874155523458978"/>
        </c:manualLayout>
      </c:layout>
      <c:areaChart>
        <c:grouping val="stacked"/>
        <c:varyColors val="0"/>
        <c:ser>
          <c:idx val="1"/>
          <c:order val="1"/>
          <c:tx>
            <c:v>Historical range (low)</c:v>
          </c:tx>
          <c:spPr>
            <a:noFill/>
            <a:ln>
              <a:noFill/>
            </a:ln>
          </c:spPr>
          <c:cat>
            <c:numRef>
              <c:f>'31'!$A$28:$A$147</c:f>
              <c:numCache>
                <c:formatCode>mmm\ yyyy</c:formatCode>
                <c:ptCount val="1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  <c:pt idx="97">
                  <c:v>43132</c:v>
                </c:pt>
                <c:pt idx="98">
                  <c:v>43160</c:v>
                </c:pt>
                <c:pt idx="99">
                  <c:v>43191</c:v>
                </c:pt>
                <c:pt idx="100">
                  <c:v>43221</c:v>
                </c:pt>
                <c:pt idx="101">
                  <c:v>43252</c:v>
                </c:pt>
                <c:pt idx="102">
                  <c:v>43282</c:v>
                </c:pt>
                <c:pt idx="103">
                  <c:v>43313</c:v>
                </c:pt>
                <c:pt idx="104">
                  <c:v>43344</c:v>
                </c:pt>
                <c:pt idx="105">
                  <c:v>43374</c:v>
                </c:pt>
                <c:pt idx="106">
                  <c:v>43405</c:v>
                </c:pt>
                <c:pt idx="107">
                  <c:v>43435</c:v>
                </c:pt>
                <c:pt idx="108">
                  <c:v>43466</c:v>
                </c:pt>
                <c:pt idx="109">
                  <c:v>43497</c:v>
                </c:pt>
                <c:pt idx="110">
                  <c:v>43525</c:v>
                </c:pt>
                <c:pt idx="111">
                  <c:v>43556</c:v>
                </c:pt>
                <c:pt idx="112">
                  <c:v>43586</c:v>
                </c:pt>
                <c:pt idx="113">
                  <c:v>43617</c:v>
                </c:pt>
                <c:pt idx="114">
                  <c:v>43647</c:v>
                </c:pt>
                <c:pt idx="115">
                  <c:v>43678</c:v>
                </c:pt>
                <c:pt idx="116">
                  <c:v>43709</c:v>
                </c:pt>
                <c:pt idx="117">
                  <c:v>43739</c:v>
                </c:pt>
                <c:pt idx="118">
                  <c:v>43770</c:v>
                </c:pt>
                <c:pt idx="119">
                  <c:v>43800</c:v>
                </c:pt>
              </c:numCache>
            </c:numRef>
          </c:cat>
          <c:val>
            <c:numRef>
              <c:f>'31'!$C$28:$C$147</c:f>
              <c:numCache>
                <c:formatCode>0</c:formatCode>
                <c:ptCount val="120"/>
                <c:pt idx="0">
                  <c:v>133.70472699999999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136.92056299999999</c:v>
                </c:pt>
                <c:pt idx="5">
                  <c:v>133.479434</c:v>
                </c:pt>
                <c:pt idx="6">
                  <c:v>125.869913</c:v>
                </c:pt>
                <c:pt idx="7">
                  <c:v>121.36913199999999</c:v>
                </c:pt>
                <c:pt idx="8">
                  <c:v>124.54611800000001</c:v>
                </c:pt>
                <c:pt idx="9">
                  <c:v>136.96425400000001</c:v>
                </c:pt>
                <c:pt idx="10">
                  <c:v>142.59539599999999</c:v>
                </c:pt>
                <c:pt idx="11">
                  <c:v>137.72130899999999</c:v>
                </c:pt>
                <c:pt idx="12">
                  <c:v>133.70472699999999</c:v>
                </c:pt>
                <c:pt idx="13">
                  <c:v>119.90428300000001</c:v>
                </c:pt>
                <c:pt idx="14">
                  <c:v>118.260238</c:v>
                </c:pt>
                <c:pt idx="15">
                  <c:v>128.92501799999999</c:v>
                </c:pt>
                <c:pt idx="16">
                  <c:v>136.92056299999999</c:v>
                </c:pt>
                <c:pt idx="17">
                  <c:v>133.479434</c:v>
                </c:pt>
                <c:pt idx="18">
                  <c:v>125.869913</c:v>
                </c:pt>
                <c:pt idx="19">
                  <c:v>121.36913199999999</c:v>
                </c:pt>
                <c:pt idx="20">
                  <c:v>124.54611800000001</c:v>
                </c:pt>
                <c:pt idx="21">
                  <c:v>136.96425400000001</c:v>
                </c:pt>
                <c:pt idx="22">
                  <c:v>142.59539599999999</c:v>
                </c:pt>
                <c:pt idx="23">
                  <c:v>137.72130899999999</c:v>
                </c:pt>
                <c:pt idx="24">
                  <c:v>133.70472699999999</c:v>
                </c:pt>
                <c:pt idx="25">
                  <c:v>119.90428300000001</c:v>
                </c:pt>
                <c:pt idx="26">
                  <c:v>118.260238</c:v>
                </c:pt>
                <c:pt idx="27">
                  <c:v>128.92501799999999</c:v>
                </c:pt>
                <c:pt idx="28">
                  <c:v>136.92056299999999</c:v>
                </c:pt>
                <c:pt idx="29">
                  <c:v>133.479434</c:v>
                </c:pt>
                <c:pt idx="30">
                  <c:v>125.869913</c:v>
                </c:pt>
                <c:pt idx="31">
                  <c:v>121.36913199999999</c:v>
                </c:pt>
                <c:pt idx="32">
                  <c:v>124.54611800000001</c:v>
                </c:pt>
                <c:pt idx="33">
                  <c:v>136.96425400000001</c:v>
                </c:pt>
                <c:pt idx="34">
                  <c:v>142.59539599999999</c:v>
                </c:pt>
                <c:pt idx="35">
                  <c:v>137.72130899999999</c:v>
                </c:pt>
                <c:pt idx="36">
                  <c:v>133.70472699999999</c:v>
                </c:pt>
                <c:pt idx="37">
                  <c:v>119.90428300000001</c:v>
                </c:pt>
                <c:pt idx="38">
                  <c:v>118.260238</c:v>
                </c:pt>
                <c:pt idx="39">
                  <c:v>128.92501799999999</c:v>
                </c:pt>
                <c:pt idx="40">
                  <c:v>136.92056299999999</c:v>
                </c:pt>
                <c:pt idx="41">
                  <c:v>133.479434</c:v>
                </c:pt>
                <c:pt idx="42">
                  <c:v>125.869913</c:v>
                </c:pt>
                <c:pt idx="43">
                  <c:v>121.36913199999999</c:v>
                </c:pt>
                <c:pt idx="44">
                  <c:v>124.54611800000001</c:v>
                </c:pt>
                <c:pt idx="45">
                  <c:v>136.96425400000001</c:v>
                </c:pt>
                <c:pt idx="46">
                  <c:v>142.59539599999999</c:v>
                </c:pt>
                <c:pt idx="47">
                  <c:v>137.72130899999999</c:v>
                </c:pt>
                <c:pt idx="48">
                  <c:v>133.70472699999999</c:v>
                </c:pt>
                <c:pt idx="49">
                  <c:v>119.90428300000001</c:v>
                </c:pt>
                <c:pt idx="50">
                  <c:v>118.260238</c:v>
                </c:pt>
                <c:pt idx="51">
                  <c:v>128.92501799999999</c:v>
                </c:pt>
                <c:pt idx="52">
                  <c:v>136.92056299999999</c:v>
                </c:pt>
                <c:pt idx="53">
                  <c:v>133.479434</c:v>
                </c:pt>
                <c:pt idx="54">
                  <c:v>125.869913</c:v>
                </c:pt>
                <c:pt idx="55">
                  <c:v>121.36913199999999</c:v>
                </c:pt>
                <c:pt idx="56">
                  <c:v>124.54611800000001</c:v>
                </c:pt>
                <c:pt idx="57">
                  <c:v>136.96425400000001</c:v>
                </c:pt>
                <c:pt idx="58">
                  <c:v>142.59539599999999</c:v>
                </c:pt>
                <c:pt idx="59">
                  <c:v>137.72130899999999</c:v>
                </c:pt>
                <c:pt idx="60">
                  <c:v>133.70472699999999</c:v>
                </c:pt>
                <c:pt idx="61">
                  <c:v>119.90428300000001</c:v>
                </c:pt>
                <c:pt idx="62">
                  <c:v>118.260238</c:v>
                </c:pt>
                <c:pt idx="63">
                  <c:v>128.92501799999999</c:v>
                </c:pt>
                <c:pt idx="64">
                  <c:v>136.92056299999999</c:v>
                </c:pt>
                <c:pt idx="65">
                  <c:v>133.479434</c:v>
                </c:pt>
                <c:pt idx="66">
                  <c:v>125.869913</c:v>
                </c:pt>
                <c:pt idx="67">
                  <c:v>121.36913199999999</c:v>
                </c:pt>
                <c:pt idx="68">
                  <c:v>124.54611800000001</c:v>
                </c:pt>
                <c:pt idx="69">
                  <c:v>136.96425400000001</c:v>
                </c:pt>
                <c:pt idx="70">
                  <c:v>142.59539599999999</c:v>
                </c:pt>
                <c:pt idx="71">
                  <c:v>137.72130899999999</c:v>
                </c:pt>
                <c:pt idx="72">
                  <c:v>133.70472699999999</c:v>
                </c:pt>
                <c:pt idx="73">
                  <c:v>119.90428300000001</c:v>
                </c:pt>
                <c:pt idx="74">
                  <c:v>118.260238</c:v>
                </c:pt>
                <c:pt idx="75">
                  <c:v>128.92501799999999</c:v>
                </c:pt>
                <c:pt idx="76">
                  <c:v>136.92056299999999</c:v>
                </c:pt>
                <c:pt idx="77">
                  <c:v>133.479434</c:v>
                </c:pt>
                <c:pt idx="78">
                  <c:v>125.869913</c:v>
                </c:pt>
                <c:pt idx="79">
                  <c:v>121.36913199999999</c:v>
                </c:pt>
                <c:pt idx="80">
                  <c:v>124.54611800000001</c:v>
                </c:pt>
                <c:pt idx="81">
                  <c:v>136.96425400000001</c:v>
                </c:pt>
                <c:pt idx="82">
                  <c:v>142.59539599999999</c:v>
                </c:pt>
                <c:pt idx="83">
                  <c:v>137.72130899999999</c:v>
                </c:pt>
                <c:pt idx="84">
                  <c:v>133.70472699999999</c:v>
                </c:pt>
                <c:pt idx="85">
                  <c:v>119.90428300000001</c:v>
                </c:pt>
                <c:pt idx="86">
                  <c:v>118.260238</c:v>
                </c:pt>
                <c:pt idx="87">
                  <c:v>128.92501799999999</c:v>
                </c:pt>
                <c:pt idx="88">
                  <c:v>136.92056299999999</c:v>
                </c:pt>
                <c:pt idx="89">
                  <c:v>133.479434</c:v>
                </c:pt>
                <c:pt idx="90">
                  <c:v>125.869913</c:v>
                </c:pt>
                <c:pt idx="91">
                  <c:v>121.36913199999999</c:v>
                </c:pt>
                <c:pt idx="92">
                  <c:v>124.54611800000001</c:v>
                </c:pt>
                <c:pt idx="93">
                  <c:v>136.96425400000001</c:v>
                </c:pt>
                <c:pt idx="94">
                  <c:v>142.59539599999999</c:v>
                </c:pt>
                <c:pt idx="95">
                  <c:v>137.72130899999999</c:v>
                </c:pt>
                <c:pt idx="96">
                  <c:v>133.70472699999999</c:v>
                </c:pt>
                <c:pt idx="97">
                  <c:v>119.90428300000001</c:v>
                </c:pt>
                <c:pt idx="98">
                  <c:v>118.260238</c:v>
                </c:pt>
                <c:pt idx="99">
                  <c:v>128.92501799999999</c:v>
                </c:pt>
                <c:pt idx="100">
                  <c:v>136.92056299999999</c:v>
                </c:pt>
                <c:pt idx="101">
                  <c:v>133.479434</c:v>
                </c:pt>
                <c:pt idx="102">
                  <c:v>125.869913</c:v>
                </c:pt>
                <c:pt idx="103">
                  <c:v>121.36913199999999</c:v>
                </c:pt>
                <c:pt idx="104">
                  <c:v>124.54611800000001</c:v>
                </c:pt>
                <c:pt idx="105">
                  <c:v>136.96425400000001</c:v>
                </c:pt>
                <c:pt idx="106">
                  <c:v>142.59539599999999</c:v>
                </c:pt>
                <c:pt idx="107">
                  <c:v>137.72130899999999</c:v>
                </c:pt>
                <c:pt idx="108">
                  <c:v>133.70472699999999</c:v>
                </c:pt>
                <c:pt idx="109">
                  <c:v>119.90428300000001</c:v>
                </c:pt>
                <c:pt idx="110">
                  <c:v>118.260238</c:v>
                </c:pt>
                <c:pt idx="111">
                  <c:v>128.92501799999999</c:v>
                </c:pt>
                <c:pt idx="112">
                  <c:v>136.92056299999999</c:v>
                </c:pt>
                <c:pt idx="113">
                  <c:v>133.479434</c:v>
                </c:pt>
                <c:pt idx="114">
                  <c:v>125.869913</c:v>
                </c:pt>
                <c:pt idx="115">
                  <c:v>121.36913199999999</c:v>
                </c:pt>
                <c:pt idx="116">
                  <c:v>124.54611800000001</c:v>
                </c:pt>
                <c:pt idx="117">
                  <c:v>136.96425400000001</c:v>
                </c:pt>
                <c:pt idx="118">
                  <c:v>142.59539599999999</c:v>
                </c:pt>
                <c:pt idx="119">
                  <c:v>137.72130899999999</c:v>
                </c:pt>
              </c:numCache>
            </c:numRef>
          </c:val>
        </c:ser>
        <c:ser>
          <c:idx val="2"/>
          <c:order val="2"/>
          <c:tx>
            <c:v>Historical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'31'!$A$28:$A$147</c:f>
              <c:numCache>
                <c:formatCode>mmm\ yyyy</c:formatCode>
                <c:ptCount val="1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  <c:pt idx="97">
                  <c:v>43132</c:v>
                </c:pt>
                <c:pt idx="98">
                  <c:v>43160</c:v>
                </c:pt>
                <c:pt idx="99">
                  <c:v>43191</c:v>
                </c:pt>
                <c:pt idx="100">
                  <c:v>43221</c:v>
                </c:pt>
                <c:pt idx="101">
                  <c:v>43252</c:v>
                </c:pt>
                <c:pt idx="102">
                  <c:v>43282</c:v>
                </c:pt>
                <c:pt idx="103">
                  <c:v>43313</c:v>
                </c:pt>
                <c:pt idx="104">
                  <c:v>43344</c:v>
                </c:pt>
                <c:pt idx="105">
                  <c:v>43374</c:v>
                </c:pt>
                <c:pt idx="106">
                  <c:v>43405</c:v>
                </c:pt>
                <c:pt idx="107">
                  <c:v>43435</c:v>
                </c:pt>
                <c:pt idx="108">
                  <c:v>43466</c:v>
                </c:pt>
                <c:pt idx="109">
                  <c:v>43497</c:v>
                </c:pt>
                <c:pt idx="110">
                  <c:v>43525</c:v>
                </c:pt>
                <c:pt idx="111">
                  <c:v>43556</c:v>
                </c:pt>
                <c:pt idx="112">
                  <c:v>43586</c:v>
                </c:pt>
                <c:pt idx="113">
                  <c:v>43617</c:v>
                </c:pt>
                <c:pt idx="114">
                  <c:v>43647</c:v>
                </c:pt>
                <c:pt idx="115">
                  <c:v>43678</c:v>
                </c:pt>
                <c:pt idx="116">
                  <c:v>43709</c:v>
                </c:pt>
                <c:pt idx="117">
                  <c:v>43739</c:v>
                </c:pt>
                <c:pt idx="118">
                  <c:v>43770</c:v>
                </c:pt>
                <c:pt idx="119">
                  <c:v>43800</c:v>
                </c:pt>
              </c:numCache>
            </c:numRef>
          </c:cat>
          <c:val>
            <c:numRef>
              <c:f>'31'!$E$28:$E$147</c:f>
              <c:numCache>
                <c:formatCode>0</c:formatCode>
                <c:ptCount val="120"/>
                <c:pt idx="0">
                  <c:v>53.498320000000007</c:v>
                </c:pt>
                <c:pt idx="1">
                  <c:v>67.159334999999984</c:v>
                </c:pt>
                <c:pt idx="2">
                  <c:v>77.119572999999988</c:v>
                </c:pt>
                <c:pt idx="3">
                  <c:v>73.340374999999995</c:v>
                </c:pt>
                <c:pt idx="4">
                  <c:v>66.216882000000027</c:v>
                </c:pt>
                <c:pt idx="5">
                  <c:v>64.444556000000006</c:v>
                </c:pt>
                <c:pt idx="6">
                  <c:v>58.088540999999992</c:v>
                </c:pt>
                <c:pt idx="7">
                  <c:v>57.167815000000004</c:v>
                </c:pt>
                <c:pt idx="8">
                  <c:v>57.473533000000003</c:v>
                </c:pt>
                <c:pt idx="9">
                  <c:v>49.431879999999978</c:v>
                </c:pt>
                <c:pt idx="10">
                  <c:v>45.999175000000008</c:v>
                </c:pt>
                <c:pt idx="11">
                  <c:v>57.826728000000003</c:v>
                </c:pt>
                <c:pt idx="12">
                  <c:v>53.498320000000007</c:v>
                </c:pt>
                <c:pt idx="13">
                  <c:v>67.159334999999984</c:v>
                </c:pt>
                <c:pt idx="14">
                  <c:v>77.119572999999988</c:v>
                </c:pt>
                <c:pt idx="15">
                  <c:v>73.340374999999995</c:v>
                </c:pt>
                <c:pt idx="16">
                  <c:v>66.216882000000027</c:v>
                </c:pt>
                <c:pt idx="17">
                  <c:v>64.444556000000006</c:v>
                </c:pt>
                <c:pt idx="18">
                  <c:v>58.088540999999992</c:v>
                </c:pt>
                <c:pt idx="19">
                  <c:v>57.167815000000004</c:v>
                </c:pt>
                <c:pt idx="20">
                  <c:v>57.473533000000003</c:v>
                </c:pt>
                <c:pt idx="21">
                  <c:v>49.431879999999978</c:v>
                </c:pt>
                <c:pt idx="22">
                  <c:v>45.999175000000008</c:v>
                </c:pt>
                <c:pt idx="23">
                  <c:v>57.826728000000003</c:v>
                </c:pt>
                <c:pt idx="24">
                  <c:v>53.498320000000007</c:v>
                </c:pt>
                <c:pt idx="25">
                  <c:v>67.159334999999984</c:v>
                </c:pt>
                <c:pt idx="26">
                  <c:v>77.119572999999988</c:v>
                </c:pt>
                <c:pt idx="27">
                  <c:v>73.340374999999995</c:v>
                </c:pt>
                <c:pt idx="28">
                  <c:v>66.216882000000027</c:v>
                </c:pt>
                <c:pt idx="29">
                  <c:v>64.444556000000006</c:v>
                </c:pt>
                <c:pt idx="30">
                  <c:v>58.088540999999992</c:v>
                </c:pt>
                <c:pt idx="31">
                  <c:v>57.167815000000004</c:v>
                </c:pt>
                <c:pt idx="32">
                  <c:v>57.473533000000003</c:v>
                </c:pt>
                <c:pt idx="33">
                  <c:v>49.431879999999978</c:v>
                </c:pt>
                <c:pt idx="34">
                  <c:v>45.999175000000008</c:v>
                </c:pt>
                <c:pt idx="35">
                  <c:v>57.826728000000003</c:v>
                </c:pt>
                <c:pt idx="36">
                  <c:v>53.498320000000007</c:v>
                </c:pt>
                <c:pt idx="37">
                  <c:v>67.159334999999984</c:v>
                </c:pt>
                <c:pt idx="38">
                  <c:v>77.119572999999988</c:v>
                </c:pt>
                <c:pt idx="39">
                  <c:v>73.340374999999995</c:v>
                </c:pt>
                <c:pt idx="40">
                  <c:v>66.216882000000027</c:v>
                </c:pt>
                <c:pt idx="41">
                  <c:v>64.444556000000006</c:v>
                </c:pt>
                <c:pt idx="42">
                  <c:v>58.088540999999992</c:v>
                </c:pt>
                <c:pt idx="43">
                  <c:v>57.167815000000004</c:v>
                </c:pt>
                <c:pt idx="44">
                  <c:v>57.473533000000003</c:v>
                </c:pt>
                <c:pt idx="45">
                  <c:v>49.431879999999978</c:v>
                </c:pt>
                <c:pt idx="46">
                  <c:v>45.999175000000008</c:v>
                </c:pt>
                <c:pt idx="47">
                  <c:v>57.826728000000003</c:v>
                </c:pt>
                <c:pt idx="48">
                  <c:v>53.498320000000007</c:v>
                </c:pt>
                <c:pt idx="49">
                  <c:v>67.159334999999984</c:v>
                </c:pt>
                <c:pt idx="50">
                  <c:v>77.119572999999988</c:v>
                </c:pt>
                <c:pt idx="51">
                  <c:v>73.340374999999995</c:v>
                </c:pt>
                <c:pt idx="52">
                  <c:v>66.216882000000027</c:v>
                </c:pt>
                <c:pt idx="53">
                  <c:v>64.444556000000006</c:v>
                </c:pt>
                <c:pt idx="54">
                  <c:v>58.088540999999992</c:v>
                </c:pt>
                <c:pt idx="55">
                  <c:v>57.167815000000004</c:v>
                </c:pt>
                <c:pt idx="56">
                  <c:v>57.473533000000003</c:v>
                </c:pt>
                <c:pt idx="57">
                  <c:v>49.431879999999978</c:v>
                </c:pt>
                <c:pt idx="58">
                  <c:v>45.999175000000008</c:v>
                </c:pt>
                <c:pt idx="59">
                  <c:v>57.826728000000003</c:v>
                </c:pt>
                <c:pt idx="60">
                  <c:v>53.498320000000007</c:v>
                </c:pt>
                <c:pt idx="61">
                  <c:v>67.159334999999984</c:v>
                </c:pt>
                <c:pt idx="62">
                  <c:v>77.119572999999988</c:v>
                </c:pt>
                <c:pt idx="63">
                  <c:v>73.340374999999995</c:v>
                </c:pt>
                <c:pt idx="64">
                  <c:v>66.216882000000027</c:v>
                </c:pt>
                <c:pt idx="65">
                  <c:v>64.444556000000006</c:v>
                </c:pt>
                <c:pt idx="66">
                  <c:v>58.088540999999992</c:v>
                </c:pt>
                <c:pt idx="67">
                  <c:v>57.167815000000004</c:v>
                </c:pt>
                <c:pt idx="68">
                  <c:v>57.473533000000003</c:v>
                </c:pt>
                <c:pt idx="69">
                  <c:v>49.431879999999978</c:v>
                </c:pt>
                <c:pt idx="70">
                  <c:v>45.999175000000008</c:v>
                </c:pt>
                <c:pt idx="71">
                  <c:v>57.826728000000003</c:v>
                </c:pt>
                <c:pt idx="72">
                  <c:v>53.498320000000007</c:v>
                </c:pt>
                <c:pt idx="73">
                  <c:v>67.159334999999984</c:v>
                </c:pt>
                <c:pt idx="74">
                  <c:v>77.119572999999988</c:v>
                </c:pt>
                <c:pt idx="75">
                  <c:v>73.340374999999995</c:v>
                </c:pt>
                <c:pt idx="76">
                  <c:v>66.216882000000027</c:v>
                </c:pt>
                <c:pt idx="77">
                  <c:v>64.444556000000006</c:v>
                </c:pt>
                <c:pt idx="78">
                  <c:v>58.088540999999992</c:v>
                </c:pt>
                <c:pt idx="79">
                  <c:v>57.167815000000004</c:v>
                </c:pt>
                <c:pt idx="80">
                  <c:v>57.473533000000003</c:v>
                </c:pt>
                <c:pt idx="81">
                  <c:v>49.431879999999978</c:v>
                </c:pt>
                <c:pt idx="82">
                  <c:v>45.999175000000008</c:v>
                </c:pt>
                <c:pt idx="83">
                  <c:v>57.826728000000003</c:v>
                </c:pt>
                <c:pt idx="84">
                  <c:v>53.498320000000007</c:v>
                </c:pt>
                <c:pt idx="85">
                  <c:v>67.159334999999984</c:v>
                </c:pt>
                <c:pt idx="86">
                  <c:v>77.119572999999988</c:v>
                </c:pt>
                <c:pt idx="87">
                  <c:v>73.340374999999995</c:v>
                </c:pt>
                <c:pt idx="88">
                  <c:v>66.216882000000027</c:v>
                </c:pt>
                <c:pt idx="89">
                  <c:v>64.444556000000006</c:v>
                </c:pt>
                <c:pt idx="90">
                  <c:v>58.088540999999992</c:v>
                </c:pt>
                <c:pt idx="91">
                  <c:v>57.167815000000004</c:v>
                </c:pt>
                <c:pt idx="92">
                  <c:v>57.473533000000003</c:v>
                </c:pt>
                <c:pt idx="93">
                  <c:v>49.431879999999978</c:v>
                </c:pt>
                <c:pt idx="94">
                  <c:v>45.999175000000008</c:v>
                </c:pt>
                <c:pt idx="95">
                  <c:v>57.826728000000003</c:v>
                </c:pt>
                <c:pt idx="96">
                  <c:v>53.498320000000007</c:v>
                </c:pt>
                <c:pt idx="97">
                  <c:v>67.159334999999984</c:v>
                </c:pt>
                <c:pt idx="98">
                  <c:v>77.119572999999988</c:v>
                </c:pt>
                <c:pt idx="99">
                  <c:v>73.340374999999995</c:v>
                </c:pt>
                <c:pt idx="100">
                  <c:v>66.216882000000027</c:v>
                </c:pt>
                <c:pt idx="101">
                  <c:v>64.444556000000006</c:v>
                </c:pt>
                <c:pt idx="102">
                  <c:v>58.088540999999992</c:v>
                </c:pt>
                <c:pt idx="103">
                  <c:v>57.167815000000004</c:v>
                </c:pt>
                <c:pt idx="104">
                  <c:v>57.473533000000003</c:v>
                </c:pt>
                <c:pt idx="105">
                  <c:v>49.431879999999978</c:v>
                </c:pt>
                <c:pt idx="106">
                  <c:v>45.999175000000008</c:v>
                </c:pt>
                <c:pt idx="107">
                  <c:v>57.826728000000003</c:v>
                </c:pt>
                <c:pt idx="108">
                  <c:v>53.498320000000007</c:v>
                </c:pt>
                <c:pt idx="109">
                  <c:v>67.159334999999984</c:v>
                </c:pt>
                <c:pt idx="110">
                  <c:v>77.119572999999988</c:v>
                </c:pt>
                <c:pt idx="111">
                  <c:v>73.340374999999995</c:v>
                </c:pt>
                <c:pt idx="112">
                  <c:v>66.216882000000027</c:v>
                </c:pt>
                <c:pt idx="113">
                  <c:v>64.444556000000006</c:v>
                </c:pt>
                <c:pt idx="114">
                  <c:v>58.088540999999992</c:v>
                </c:pt>
                <c:pt idx="115">
                  <c:v>57.167815000000004</c:v>
                </c:pt>
                <c:pt idx="116">
                  <c:v>57.473533000000003</c:v>
                </c:pt>
                <c:pt idx="117">
                  <c:v>49.431879999999978</c:v>
                </c:pt>
                <c:pt idx="118">
                  <c:v>45.999175000000008</c:v>
                </c:pt>
                <c:pt idx="119">
                  <c:v>57.826728000000003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8571456"/>
        <c:axId val="908572016"/>
      </c:areaChart>
      <c:lineChart>
        <c:grouping val="standard"/>
        <c:varyColors val="0"/>
        <c:ser>
          <c:idx val="0"/>
          <c:order val="0"/>
          <c:tx>
            <c:v>U.S. electric power coal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'31'!$A$28:$A$147</c:f>
              <c:numCache>
                <c:formatCode>mmm\ yyyy</c:formatCode>
                <c:ptCount val="1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  <c:pt idx="97">
                  <c:v>43132</c:v>
                </c:pt>
                <c:pt idx="98">
                  <c:v>43160</c:v>
                </c:pt>
                <c:pt idx="99">
                  <c:v>43191</c:v>
                </c:pt>
                <c:pt idx="100">
                  <c:v>43221</c:v>
                </c:pt>
                <c:pt idx="101">
                  <c:v>43252</c:v>
                </c:pt>
                <c:pt idx="102">
                  <c:v>43282</c:v>
                </c:pt>
                <c:pt idx="103">
                  <c:v>43313</c:v>
                </c:pt>
                <c:pt idx="104">
                  <c:v>43344</c:v>
                </c:pt>
                <c:pt idx="105">
                  <c:v>43374</c:v>
                </c:pt>
                <c:pt idx="106">
                  <c:v>43405</c:v>
                </c:pt>
                <c:pt idx="107">
                  <c:v>43435</c:v>
                </c:pt>
                <c:pt idx="108">
                  <c:v>43466</c:v>
                </c:pt>
                <c:pt idx="109">
                  <c:v>43497</c:v>
                </c:pt>
                <c:pt idx="110">
                  <c:v>43525</c:v>
                </c:pt>
                <c:pt idx="111">
                  <c:v>43556</c:v>
                </c:pt>
                <c:pt idx="112">
                  <c:v>43586</c:v>
                </c:pt>
                <c:pt idx="113">
                  <c:v>43617</c:v>
                </c:pt>
                <c:pt idx="114">
                  <c:v>43647</c:v>
                </c:pt>
                <c:pt idx="115">
                  <c:v>43678</c:v>
                </c:pt>
                <c:pt idx="116">
                  <c:v>43709</c:v>
                </c:pt>
                <c:pt idx="117">
                  <c:v>43739</c:v>
                </c:pt>
                <c:pt idx="118">
                  <c:v>43770</c:v>
                </c:pt>
                <c:pt idx="119">
                  <c:v>43800</c:v>
                </c:pt>
              </c:numCache>
            </c:numRef>
          </c:cat>
          <c:val>
            <c:numRef>
              <c:f>'31'!$B$28:$B$147</c:f>
              <c:numCache>
                <c:formatCode>0</c:formatCode>
                <c:ptCount val="120"/>
                <c:pt idx="0">
                  <c:v>178.09109699999999</c:v>
                </c:pt>
                <c:pt idx="1">
                  <c:v>171.025848</c:v>
                </c:pt>
                <c:pt idx="2">
                  <c:v>177.74158700000001</c:v>
                </c:pt>
                <c:pt idx="3">
                  <c:v>189.26026899999999</c:v>
                </c:pt>
                <c:pt idx="4">
                  <c:v>191.66898599999999</c:v>
                </c:pt>
                <c:pt idx="5">
                  <c:v>181.489676</c:v>
                </c:pt>
                <c:pt idx="6">
                  <c:v>169.50435999999999</c:v>
                </c:pt>
                <c:pt idx="7">
                  <c:v>159.98734400000001</c:v>
                </c:pt>
                <c:pt idx="8">
                  <c:v>163.77565100000001</c:v>
                </c:pt>
                <c:pt idx="9">
                  <c:v>175.68646699999999</c:v>
                </c:pt>
                <c:pt idx="10">
                  <c:v>183.388507</c:v>
                </c:pt>
                <c:pt idx="11">
                  <c:v>174.91726</c:v>
                </c:pt>
                <c:pt idx="12">
                  <c:v>164.57453000000001</c:v>
                </c:pt>
                <c:pt idx="13">
                  <c:v>161.06355400000001</c:v>
                </c:pt>
                <c:pt idx="14">
                  <c:v>166.255223</c:v>
                </c:pt>
                <c:pt idx="15">
                  <c:v>173.42745400000001</c:v>
                </c:pt>
                <c:pt idx="16">
                  <c:v>174.09295800000001</c:v>
                </c:pt>
                <c:pt idx="17">
                  <c:v>165.14904999999999</c:v>
                </c:pt>
                <c:pt idx="18">
                  <c:v>147.296233</c:v>
                </c:pt>
                <c:pt idx="19">
                  <c:v>138.52697699999999</c:v>
                </c:pt>
                <c:pt idx="20">
                  <c:v>143.710892</c:v>
                </c:pt>
                <c:pt idx="21">
                  <c:v>156.195866</c:v>
                </c:pt>
                <c:pt idx="22">
                  <c:v>167.754198</c:v>
                </c:pt>
                <c:pt idx="23">
                  <c:v>172.38668000000001</c:v>
                </c:pt>
                <c:pt idx="24">
                  <c:v>180.091309</c:v>
                </c:pt>
                <c:pt idx="25">
                  <c:v>186.86552</c:v>
                </c:pt>
                <c:pt idx="26">
                  <c:v>195.37981099999999</c:v>
                </c:pt>
                <c:pt idx="27">
                  <c:v>202.26539299999999</c:v>
                </c:pt>
                <c:pt idx="28">
                  <c:v>203.13744500000001</c:v>
                </c:pt>
                <c:pt idx="29">
                  <c:v>197.92399</c:v>
                </c:pt>
                <c:pt idx="30">
                  <c:v>183.95845399999999</c:v>
                </c:pt>
                <c:pt idx="31">
                  <c:v>178.536947</c:v>
                </c:pt>
                <c:pt idx="32">
                  <c:v>182.01965100000001</c:v>
                </c:pt>
                <c:pt idx="33">
                  <c:v>186.39613399999999</c:v>
                </c:pt>
                <c:pt idx="34">
                  <c:v>188.291324</c:v>
                </c:pt>
                <c:pt idx="35">
                  <c:v>185.11583300000001</c:v>
                </c:pt>
                <c:pt idx="36">
                  <c:v>178.85896299999999</c:v>
                </c:pt>
                <c:pt idx="37">
                  <c:v>175.56505300000001</c:v>
                </c:pt>
                <c:pt idx="38">
                  <c:v>171.73636999999999</c:v>
                </c:pt>
                <c:pt idx="39">
                  <c:v>173.014216</c:v>
                </c:pt>
                <c:pt idx="40">
                  <c:v>177.17407700000001</c:v>
                </c:pt>
                <c:pt idx="41">
                  <c:v>171.12356399999999</c:v>
                </c:pt>
                <c:pt idx="42">
                  <c:v>160.019272</c:v>
                </c:pt>
                <c:pt idx="43">
                  <c:v>154.567047</c:v>
                </c:pt>
                <c:pt idx="44">
                  <c:v>152.693941</c:v>
                </c:pt>
                <c:pt idx="45">
                  <c:v>154.19420600000001</c:v>
                </c:pt>
                <c:pt idx="46">
                  <c:v>156.24880999999999</c:v>
                </c:pt>
                <c:pt idx="47">
                  <c:v>147.88424699999999</c:v>
                </c:pt>
                <c:pt idx="48">
                  <c:v>133.70472699999999</c:v>
                </c:pt>
                <c:pt idx="49">
                  <c:v>119.90428300000001</c:v>
                </c:pt>
                <c:pt idx="50">
                  <c:v>118.260238</c:v>
                </c:pt>
                <c:pt idx="51">
                  <c:v>128.92501799999999</c:v>
                </c:pt>
                <c:pt idx="52">
                  <c:v>136.92056299999999</c:v>
                </c:pt>
                <c:pt idx="53">
                  <c:v>133.479434</c:v>
                </c:pt>
                <c:pt idx="54">
                  <c:v>125.869913</c:v>
                </c:pt>
                <c:pt idx="55">
                  <c:v>121.36913199999999</c:v>
                </c:pt>
                <c:pt idx="56">
                  <c:v>124.54611800000001</c:v>
                </c:pt>
                <c:pt idx="57">
                  <c:v>136.96425400000001</c:v>
                </c:pt>
                <c:pt idx="58">
                  <c:v>142.59539599999999</c:v>
                </c:pt>
                <c:pt idx="59">
                  <c:v>151.54845399999999</c:v>
                </c:pt>
                <c:pt idx="60">
                  <c:v>154.389578</c:v>
                </c:pt>
                <c:pt idx="61">
                  <c:v>149.07128700000001</c:v>
                </c:pt>
                <c:pt idx="62">
                  <c:v>154.346698</c:v>
                </c:pt>
                <c:pt idx="63">
                  <c:v>167.06340900000001</c:v>
                </c:pt>
                <c:pt idx="64">
                  <c:v>172.809335</c:v>
                </c:pt>
                <c:pt idx="65">
                  <c:v>166.43659700000001</c:v>
                </c:pt>
                <c:pt idx="66">
                  <c:v>157.93807699999999</c:v>
                </c:pt>
                <c:pt idx="67">
                  <c:v>155.95185499999999</c:v>
                </c:pt>
                <c:pt idx="68">
                  <c:v>162.108619</c:v>
                </c:pt>
                <c:pt idx="69">
                  <c:v>175.587987</c:v>
                </c:pt>
                <c:pt idx="70">
                  <c:v>188.594571</c:v>
                </c:pt>
                <c:pt idx="71">
                  <c:v>195.54803699999999</c:v>
                </c:pt>
                <c:pt idx="72">
                  <c:v>187.203047</c:v>
                </c:pt>
                <c:pt idx="73">
                  <c:v>187.06361799999999</c:v>
                </c:pt>
                <c:pt idx="74">
                  <c:v>191.55273500000001</c:v>
                </c:pt>
                <c:pt idx="75">
                  <c:v>193.18521200000001</c:v>
                </c:pt>
                <c:pt idx="76">
                  <c:v>192.41693000000001</c:v>
                </c:pt>
                <c:pt idx="77">
                  <c:v>182.086476</c:v>
                </c:pt>
                <c:pt idx="78">
                  <c:v>168.11860899999999</c:v>
                </c:pt>
                <c:pt idx="79">
                  <c:v>158.908174</c:v>
                </c:pt>
                <c:pt idx="80">
                  <c:v>156.56690900000001</c:v>
                </c:pt>
                <c:pt idx="81">
                  <c:v>160.93226000000001</c:v>
                </c:pt>
                <c:pt idx="82">
                  <c:v>170.27655799999999</c:v>
                </c:pt>
                <c:pt idx="83">
                  <c:v>162.00901400000001</c:v>
                </c:pt>
                <c:pt idx="84">
                  <c:v>156.246568</c:v>
                </c:pt>
                <c:pt idx="85">
                  <c:v>160.534098</c:v>
                </c:pt>
                <c:pt idx="86">
                  <c:v>161.856191</c:v>
                </c:pt>
                <c:pt idx="87">
                  <c:v>163.98321799999999</c:v>
                </c:pt>
                <c:pt idx="88">
                  <c:v>162.59456299999999</c:v>
                </c:pt>
                <c:pt idx="89">
                  <c:v>158.079082</c:v>
                </c:pt>
                <c:pt idx="90">
                  <c:v>145.87018499999999</c:v>
                </c:pt>
                <c:pt idx="91">
                  <c:v>141.25465199999999</c:v>
                </c:pt>
                <c:pt idx="92">
                  <c:v>139.619013</c:v>
                </c:pt>
                <c:pt idx="93">
                  <c:v>141.50063</c:v>
                </c:pt>
                <c:pt idx="94">
                  <c:v>143.459982</c:v>
                </c:pt>
                <c:pt idx="95">
                  <c:v>137.72130899999999</c:v>
                </c:pt>
                <c:pt idx="96">
                  <c:v>123.51349500000001</c:v>
                </c:pt>
                <c:pt idx="97">
                  <c:v>120.858017</c:v>
                </c:pt>
                <c:pt idx="98">
                  <c:v>126.40682200000001</c:v>
                </c:pt>
                <c:pt idx="99">
                  <c:v>128.964258</c:v>
                </c:pt>
                <c:pt idx="100">
                  <c:v>128.36279999999999</c:v>
                </c:pt>
                <c:pt idx="101">
                  <c:v>121.44792099999999</c:v>
                </c:pt>
                <c:pt idx="102">
                  <c:v>110.731427</c:v>
                </c:pt>
                <c:pt idx="103">
                  <c:v>104.138159</c:v>
                </c:pt>
                <c:pt idx="104">
                  <c:v>100.1891</c:v>
                </c:pt>
                <c:pt idx="105">
                  <c:v>105.3402</c:v>
                </c:pt>
                <c:pt idx="106">
                  <c:v>110.5149</c:v>
                </c:pt>
                <c:pt idx="107">
                  <c:v>108.1238</c:v>
                </c:pt>
                <c:pt idx="108">
                  <c:v>103.5526</c:v>
                </c:pt>
                <c:pt idx="109">
                  <c:v>101.4816</c:v>
                </c:pt>
                <c:pt idx="110">
                  <c:v>107.3553</c:v>
                </c:pt>
                <c:pt idx="111">
                  <c:v>108.38930000000001</c:v>
                </c:pt>
                <c:pt idx="112">
                  <c:v>110.2221</c:v>
                </c:pt>
                <c:pt idx="113">
                  <c:v>105.4076</c:v>
                </c:pt>
                <c:pt idx="114">
                  <c:v>104.3087</c:v>
                </c:pt>
                <c:pt idx="115">
                  <c:v>102.7328</c:v>
                </c:pt>
                <c:pt idx="116">
                  <c:v>101.41759999999999</c:v>
                </c:pt>
                <c:pt idx="117">
                  <c:v>106.5423</c:v>
                </c:pt>
                <c:pt idx="118">
                  <c:v>111.4995</c:v>
                </c:pt>
                <c:pt idx="119">
                  <c:v>109.64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8571456"/>
        <c:axId val="908572016"/>
      </c:lineChart>
      <c:scatterChart>
        <c:scatterStyle val="lineMarker"/>
        <c:varyColors val="0"/>
        <c:ser>
          <c:idx val="3"/>
          <c:order val="3"/>
          <c:tx>
            <c:strRef>
              <c:f>'31'!$B$151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2745845793666039E-3"/>
                  <c:y val="2.887096901831994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'31'!$A$152:$A$153</c:f>
              <c:numCache>
                <c:formatCode>General</c:formatCode>
                <c:ptCount val="2"/>
                <c:pt idx="0">
                  <c:v>106</c:v>
                </c:pt>
                <c:pt idx="1">
                  <c:v>106</c:v>
                </c:pt>
              </c:numCache>
            </c:numRef>
          </c:xVal>
          <c:yVal>
            <c:numRef>
              <c:f>'31'!$B$152:$B$153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8572576"/>
        <c:axId val="908573136"/>
      </c:scatterChart>
      <c:dateAx>
        <c:axId val="90857145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90857201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908572016"/>
        <c:scaling>
          <c:orientation val="minMax"/>
          <c:max val="25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908571456"/>
        <c:crosses val="autoZero"/>
        <c:crossBetween val="midCat"/>
        <c:majorUnit val="25"/>
        <c:minorUnit val="5"/>
      </c:valAx>
      <c:valAx>
        <c:axId val="908572576"/>
        <c:scaling>
          <c:orientation val="minMax"/>
          <c:max val="120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908573136"/>
        <c:crosses val="max"/>
        <c:crossBetween val="midCat"/>
      </c:valAx>
      <c:valAx>
        <c:axId val="90857313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908572576"/>
        <c:crosses val="max"/>
        <c:crossBetween val="midCat"/>
      </c:valAx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68211430231989"/>
          <c:y val="0.14818662484095846"/>
          <c:w val="0.8262348812705026"/>
          <c:h val="0.6858674673695772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8.5104222000004484</c:v>
                </c:pt>
                <c:pt idx="1">
                  <c:v>-78.233043200000338</c:v>
                </c:pt>
                <c:pt idx="2">
                  <c:v>236.04228269999976</c:v>
                </c:pt>
                <c:pt idx="3">
                  <c:v>-119.9558691999996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-34.140196399999695</c:v>
                </c:pt>
                <c:pt idx="1">
                  <c:v>28.085985599999731</c:v>
                </c:pt>
                <c:pt idx="2">
                  <c:v>-65.336007899999913</c:v>
                </c:pt>
                <c:pt idx="3">
                  <c:v>21.951514799999586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6.9702967729999727</c:v>
                </c:pt>
                <c:pt idx="1">
                  <c:v>-27.538457608000499</c:v>
                </c:pt>
                <c:pt idx="2">
                  <c:v>62.827057162000074</c:v>
                </c:pt>
                <c:pt idx="3">
                  <c:v>-31.848686340999848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-4.6718102000000385</c:v>
                </c:pt>
                <c:pt idx="1">
                  <c:v>-3.2497642699999574</c:v>
                </c:pt>
                <c:pt idx="2">
                  <c:v>-2.4867119300000127</c:v>
                </c:pt>
                <c:pt idx="3">
                  <c:v>-9.709601159999977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8580416"/>
        <c:axId val="908580976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7124621924629775E-2"/>
                  <c:y val="5.17028423461191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7124621924629775E-2"/>
                  <c:y val="3.85835271674847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44798694715922E-2"/>
                  <c:y val="-4.05929729172896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5136848877125286E-2"/>
                  <c:y val="7.108960233968085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-23.331288000001223</c:v>
                </c:pt>
                <c:pt idx="1">
                  <c:v>-80.935278999997536</c:v>
                </c:pt>
                <c:pt idx="2">
                  <c:v>231.04664499999853</c:v>
                </c:pt>
                <c:pt idx="3">
                  <c:v>-139.56363500000043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8580416"/>
        <c:axId val="908580976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8582096"/>
        <c:axId val="908581536"/>
      </c:scatterChart>
      <c:catAx>
        <c:axId val="908580416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8580976"/>
        <c:crosses val="autoZero"/>
        <c:auto val="1"/>
        <c:lblAlgn val="ctr"/>
        <c:lblOffset val="100"/>
        <c:tickLblSkip val="1"/>
        <c:noMultiLvlLbl val="0"/>
      </c:catAx>
      <c:valAx>
        <c:axId val="908580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8580416"/>
        <c:crosses val="autoZero"/>
        <c:crossBetween val="between"/>
      </c:valAx>
      <c:valAx>
        <c:axId val="908581536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908582096"/>
        <c:crosses val="max"/>
        <c:crossBetween val="midCat"/>
      </c:valAx>
      <c:valAx>
        <c:axId val="908582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08581536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5391573193197383"/>
          <c:w val="0.73468410443620091"/>
          <c:h val="0.6845248826271621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11028.409390000001</c:v>
                </c:pt>
                <c:pt idx="1">
                  <c:v>11338.27721</c:v>
                </c:pt>
                <c:pt idx="2">
                  <c:v>10208.226280000001</c:v>
                </c:pt>
                <c:pt idx="3">
                  <c:v>9537.2963510000009</c:v>
                </c:pt>
                <c:pt idx="4">
                  <c:v>9653.8179579999996</c:v>
                </c:pt>
                <c:pt idx="5">
                  <c:v>11276.475270000001</c:v>
                </c:pt>
                <c:pt idx="6">
                  <c:v>12125.625180000001</c:v>
                </c:pt>
                <c:pt idx="7">
                  <c:v>12088.63665</c:v>
                </c:pt>
                <c:pt idx="8">
                  <c:v>11499.994839999999</c:v>
                </c:pt>
                <c:pt idx="9">
                  <c:v>9922.5002459999996</c:v>
                </c:pt>
                <c:pt idx="10">
                  <c:v>9586.6746559999992</c:v>
                </c:pt>
                <c:pt idx="11">
                  <c:v>9994.5556830000005</c:v>
                </c:pt>
                <c:pt idx="12">
                  <c:v>10735.82944</c:v>
                </c:pt>
                <c:pt idx="13">
                  <c:v>10616.690930000001</c:v>
                </c:pt>
                <c:pt idx="14">
                  <c:v>9593.1623380000001</c:v>
                </c:pt>
                <c:pt idx="15">
                  <c:v>9347.2501539999994</c:v>
                </c:pt>
                <c:pt idx="16">
                  <c:v>9551.1917690000009</c:v>
                </c:pt>
                <c:pt idx="17">
                  <c:v>11387.90897</c:v>
                </c:pt>
                <c:pt idx="18">
                  <c:v>12410.94657</c:v>
                </c:pt>
                <c:pt idx="19">
                  <c:v>12705.331759999999</c:v>
                </c:pt>
                <c:pt idx="20">
                  <c:v>11613.767389999999</c:v>
                </c:pt>
                <c:pt idx="21">
                  <c:v>9936.4685769999996</c:v>
                </c:pt>
                <c:pt idx="22">
                  <c:v>9619.5098940000007</c:v>
                </c:pt>
                <c:pt idx="23">
                  <c:v>10401.55011</c:v>
                </c:pt>
                <c:pt idx="24">
                  <c:v>10647.25943</c:v>
                </c:pt>
                <c:pt idx="25">
                  <c:v>10231.637678999999</c:v>
                </c:pt>
                <c:pt idx="26">
                  <c:v>9770.5933953000003</c:v>
                </c:pt>
                <c:pt idx="27">
                  <c:v>9459.996047300001</c:v>
                </c:pt>
                <c:pt idx="28">
                  <c:v>9779.2121568999992</c:v>
                </c:pt>
                <c:pt idx="29">
                  <c:v>11345.010426999999</c:v>
                </c:pt>
                <c:pt idx="30">
                  <c:v>12263.394849</c:v>
                </c:pt>
                <c:pt idx="31">
                  <c:v>12019.814811</c:v>
                </c:pt>
                <c:pt idx="32">
                  <c:v>11091.8516</c:v>
                </c:pt>
                <c:pt idx="33">
                  <c:v>10022.661035000001</c:v>
                </c:pt>
                <c:pt idx="34">
                  <c:v>9820.2615831000003</c:v>
                </c:pt>
                <c:pt idx="35">
                  <c:v>10468.134214000002</c:v>
                </c:pt>
                <c:pt idx="36">
                  <c:v>11375.830019000001</c:v>
                </c:pt>
                <c:pt idx="37">
                  <c:v>10676.028941</c:v>
                </c:pt>
                <c:pt idx="38">
                  <c:v>9794.0414118999997</c:v>
                </c:pt>
                <c:pt idx="39">
                  <c:v>9498.1836918999998</c:v>
                </c:pt>
                <c:pt idx="40">
                  <c:v>9986.4542004000014</c:v>
                </c:pt>
                <c:pt idx="41">
                  <c:v>11498.340464999999</c:v>
                </c:pt>
                <c:pt idx="42">
                  <c:v>12327.987479000001</c:v>
                </c:pt>
                <c:pt idx="43">
                  <c:v>12547.774433</c:v>
                </c:pt>
                <c:pt idx="44">
                  <c:v>11553.511269999999</c:v>
                </c:pt>
                <c:pt idx="45">
                  <c:v>10056.712903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10056.712903</c:v>
                </c:pt>
                <c:pt idx="46">
                  <c:v>9912.853000000001</c:v>
                </c:pt>
                <c:pt idx="47">
                  <c:v>10479.56</c:v>
                </c:pt>
                <c:pt idx="48">
                  <c:v>11243.97</c:v>
                </c:pt>
                <c:pt idx="49">
                  <c:v>10772.19</c:v>
                </c:pt>
                <c:pt idx="50">
                  <c:v>9863.7840000000015</c:v>
                </c:pt>
                <c:pt idx="51">
                  <c:v>9368.7810000000009</c:v>
                </c:pt>
                <c:pt idx="52">
                  <c:v>9730.8610000000008</c:v>
                </c:pt>
                <c:pt idx="53">
                  <c:v>11219.92</c:v>
                </c:pt>
                <c:pt idx="54">
                  <c:v>12167.94</c:v>
                </c:pt>
                <c:pt idx="55">
                  <c:v>12340.1</c:v>
                </c:pt>
                <c:pt idx="56">
                  <c:v>11173.14</c:v>
                </c:pt>
                <c:pt idx="57">
                  <c:v>9776.4150000000009</c:v>
                </c:pt>
                <c:pt idx="58">
                  <c:v>9869.737000000001</c:v>
                </c:pt>
                <c:pt idx="59">
                  <c:v>10519.679999999998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10688.374142833332</c:v>
                </c:pt>
                <c:pt idx="2">
                  <c:v>10688.374142833332</c:v>
                </c:pt>
                <c:pt idx="3">
                  <c:v>10688.374142833332</c:v>
                </c:pt>
                <c:pt idx="4">
                  <c:v>10688.374142833332</c:v>
                </c:pt>
                <c:pt idx="5">
                  <c:v>10688.374142833332</c:v>
                </c:pt>
                <c:pt idx="6">
                  <c:v>10688.374142833332</c:v>
                </c:pt>
                <c:pt idx="7">
                  <c:v>10688.374142833332</c:v>
                </c:pt>
                <c:pt idx="8">
                  <c:v>10688.374142833332</c:v>
                </c:pt>
                <c:pt idx="9">
                  <c:v>10688.374142833332</c:v>
                </c:pt>
                <c:pt idx="10">
                  <c:v>10688.374142833332</c:v>
                </c:pt>
                <c:pt idx="13">
                  <c:v>10659.967325166666</c:v>
                </c:pt>
                <c:pt idx="14">
                  <c:v>10659.967325166666</c:v>
                </c:pt>
                <c:pt idx="15">
                  <c:v>10659.967325166666</c:v>
                </c:pt>
                <c:pt idx="16">
                  <c:v>10659.967325166666</c:v>
                </c:pt>
                <c:pt idx="17">
                  <c:v>10659.967325166666</c:v>
                </c:pt>
                <c:pt idx="18">
                  <c:v>10659.967325166666</c:v>
                </c:pt>
                <c:pt idx="19">
                  <c:v>10659.967325166666</c:v>
                </c:pt>
                <c:pt idx="20">
                  <c:v>10659.967325166666</c:v>
                </c:pt>
                <c:pt idx="21">
                  <c:v>10659.967325166666</c:v>
                </c:pt>
                <c:pt idx="22">
                  <c:v>10659.967325166666</c:v>
                </c:pt>
                <c:pt idx="25">
                  <c:v>10576.652268966667</c:v>
                </c:pt>
                <c:pt idx="26">
                  <c:v>10576.652268966667</c:v>
                </c:pt>
                <c:pt idx="27">
                  <c:v>10576.652268966667</c:v>
                </c:pt>
                <c:pt idx="28">
                  <c:v>10576.652268966667</c:v>
                </c:pt>
                <c:pt idx="29">
                  <c:v>10576.652268966667</c:v>
                </c:pt>
                <c:pt idx="30">
                  <c:v>10576.652268966667</c:v>
                </c:pt>
                <c:pt idx="31">
                  <c:v>10576.652268966667</c:v>
                </c:pt>
                <c:pt idx="32">
                  <c:v>10576.652268966667</c:v>
                </c:pt>
                <c:pt idx="33">
                  <c:v>10576.652268966667</c:v>
                </c:pt>
                <c:pt idx="34">
                  <c:v>10576.652268966667</c:v>
                </c:pt>
                <c:pt idx="37">
                  <c:v>10808.93981785</c:v>
                </c:pt>
                <c:pt idx="38">
                  <c:v>10808.93981785</c:v>
                </c:pt>
                <c:pt idx="39">
                  <c:v>10808.93981785</c:v>
                </c:pt>
                <c:pt idx="40">
                  <c:v>10808.93981785</c:v>
                </c:pt>
                <c:pt idx="41">
                  <c:v>10808.93981785</c:v>
                </c:pt>
                <c:pt idx="42">
                  <c:v>10808.93981785</c:v>
                </c:pt>
                <c:pt idx="43">
                  <c:v>10808.93981785</c:v>
                </c:pt>
                <c:pt idx="44">
                  <c:v>10808.93981785</c:v>
                </c:pt>
                <c:pt idx="45">
                  <c:v>10808.93981785</c:v>
                </c:pt>
                <c:pt idx="46">
                  <c:v>10808.93981785</c:v>
                </c:pt>
                <c:pt idx="49">
                  <c:v>10670.543166666668</c:v>
                </c:pt>
                <c:pt idx="50">
                  <c:v>10670.543166666668</c:v>
                </c:pt>
                <c:pt idx="51">
                  <c:v>10670.543166666668</c:v>
                </c:pt>
                <c:pt idx="52">
                  <c:v>10670.543166666668</c:v>
                </c:pt>
                <c:pt idx="53">
                  <c:v>10670.543166666668</c:v>
                </c:pt>
                <c:pt idx="54">
                  <c:v>10670.543166666668</c:v>
                </c:pt>
                <c:pt idx="55">
                  <c:v>10670.543166666668</c:v>
                </c:pt>
                <c:pt idx="56">
                  <c:v>10670.543166666668</c:v>
                </c:pt>
                <c:pt idx="57">
                  <c:v>10670.543166666668</c:v>
                </c:pt>
                <c:pt idx="58">
                  <c:v>10670.543166666668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8586016"/>
        <c:axId val="908586576"/>
      </c:lineChart>
      <c:catAx>
        <c:axId val="908586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858657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908586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08586016"/>
        <c:crosses val="autoZero"/>
        <c:crossBetween val="midCat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582594819115235"/>
          <c:y val="0.48763794805271954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1.379288283845459E-2</c:v>
                </c:pt>
                <c:pt idx="1">
                  <c:v>2.0868738840338796E-2</c:v>
                </c:pt>
                <c:pt idx="2">
                  <c:v>3.2291906060659459E-2</c:v>
                </c:pt>
                <c:pt idx="3">
                  <c:v>1.0652888363746671E-2</c:v>
                </c:pt>
                <c:pt idx="4">
                  <c:v>-8.0926157446510327E-3</c:v>
                </c:pt>
                <c:pt idx="5">
                  <c:v>2.6949346988028866E-2</c:v>
                </c:pt>
                <c:pt idx="6">
                  <c:v>3.343054710379656E-3</c:v>
                </c:pt>
                <c:pt idx="7">
                  <c:v>3.0043215616729846E-2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908590496"/>
        <c:axId val="908591056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8592176"/>
        <c:axId val="908591616"/>
      </c:scatterChart>
      <c:catAx>
        <c:axId val="90859049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908591056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908591056"/>
        <c:scaling>
          <c:orientation val="minMax"/>
          <c:max val="6.0000000000000012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908590496"/>
        <c:crosses val="autoZero"/>
        <c:crossBetween val="between"/>
        <c:majorUnit val="2.0000000000000004E-2"/>
      </c:valAx>
      <c:valAx>
        <c:axId val="908591616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908592176"/>
        <c:crosses val="max"/>
        <c:crossBetween val="midCat"/>
        <c:majorUnit val="1"/>
      </c:valAx>
      <c:valAx>
        <c:axId val="9085921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08591616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752697579469234"/>
          <c:y val="0.17584676915385578"/>
          <c:w val="0.82165283883036389"/>
          <c:h val="0.65580614923134606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11.41</c:v>
                </c:pt>
                <c:pt idx="1">
                  <c:v>11.51</c:v>
                </c:pt>
                <c:pt idx="2">
                  <c:v>11.7</c:v>
                </c:pt>
                <c:pt idx="3">
                  <c:v>11.92</c:v>
                </c:pt>
                <c:pt idx="4">
                  <c:v>11.9</c:v>
                </c:pt>
                <c:pt idx="5">
                  <c:v>12.09</c:v>
                </c:pt>
                <c:pt idx="6">
                  <c:v>12</c:v>
                </c:pt>
                <c:pt idx="7">
                  <c:v>12.17</c:v>
                </c:pt>
                <c:pt idx="8">
                  <c:v>12.3</c:v>
                </c:pt>
                <c:pt idx="9">
                  <c:v>12.03</c:v>
                </c:pt>
                <c:pt idx="10">
                  <c:v>11.75</c:v>
                </c:pt>
                <c:pt idx="11">
                  <c:v>11.62</c:v>
                </c:pt>
                <c:pt idx="12">
                  <c:v>11.46</c:v>
                </c:pt>
                <c:pt idx="13">
                  <c:v>11.63</c:v>
                </c:pt>
                <c:pt idx="14">
                  <c:v>11.61</c:v>
                </c:pt>
                <c:pt idx="15">
                  <c:v>11.93</c:v>
                </c:pt>
                <c:pt idx="16">
                  <c:v>12.4</c:v>
                </c:pt>
                <c:pt idx="17">
                  <c:v>12.54</c:v>
                </c:pt>
                <c:pt idx="18">
                  <c:v>12.65</c:v>
                </c:pt>
                <c:pt idx="19">
                  <c:v>12.53</c:v>
                </c:pt>
                <c:pt idx="20">
                  <c:v>12.51</c:v>
                </c:pt>
                <c:pt idx="21">
                  <c:v>12.36</c:v>
                </c:pt>
                <c:pt idx="22">
                  <c:v>12.1</c:v>
                </c:pt>
                <c:pt idx="23">
                  <c:v>11.72</c:v>
                </c:pt>
                <c:pt idx="24">
                  <c:v>11.65</c:v>
                </c:pt>
                <c:pt idx="25">
                  <c:v>11.94</c:v>
                </c:pt>
                <c:pt idx="26">
                  <c:v>12.25</c:v>
                </c:pt>
                <c:pt idx="27">
                  <c:v>12.31</c:v>
                </c:pt>
                <c:pt idx="28">
                  <c:v>12.85</c:v>
                </c:pt>
                <c:pt idx="29">
                  <c:v>12.99</c:v>
                </c:pt>
                <c:pt idx="30">
                  <c:v>13.09</c:v>
                </c:pt>
                <c:pt idx="31">
                  <c:v>13.04</c:v>
                </c:pt>
                <c:pt idx="32">
                  <c:v>12.95</c:v>
                </c:pt>
                <c:pt idx="33">
                  <c:v>12.6</c:v>
                </c:pt>
                <c:pt idx="34">
                  <c:v>12.48</c:v>
                </c:pt>
                <c:pt idx="35">
                  <c:v>12.17</c:v>
                </c:pt>
                <c:pt idx="36">
                  <c:v>12.1</c:v>
                </c:pt>
                <c:pt idx="37">
                  <c:v>12.29</c:v>
                </c:pt>
                <c:pt idx="38">
                  <c:v>12.33</c:v>
                </c:pt>
                <c:pt idx="39">
                  <c:v>12.62</c:v>
                </c:pt>
                <c:pt idx="40">
                  <c:v>12.93</c:v>
                </c:pt>
                <c:pt idx="41">
                  <c:v>12.92</c:v>
                </c:pt>
                <c:pt idx="42">
                  <c:v>12.94</c:v>
                </c:pt>
                <c:pt idx="43">
                  <c:v>12.91</c:v>
                </c:pt>
                <c:pt idx="44">
                  <c:v>13.03</c:v>
                </c:pt>
                <c:pt idx="45">
                  <c:v>12.72</c:v>
                </c:pt>
                <c:pt idx="46">
                  <c:v>12.71</c:v>
                </c:pt>
                <c:pt idx="47">
                  <c:v>12.32</c:v>
                </c:pt>
                <c:pt idx="48">
                  <c:v>11.99</c:v>
                </c:pt>
                <c:pt idx="49">
                  <c:v>12.14</c:v>
                </c:pt>
                <c:pt idx="50">
                  <c:v>12.56</c:v>
                </c:pt>
                <c:pt idx="51">
                  <c:v>12.43</c:v>
                </c:pt>
                <c:pt idx="52">
                  <c:v>12.79</c:v>
                </c:pt>
                <c:pt idx="53">
                  <c:v>12.73</c:v>
                </c:pt>
                <c:pt idx="54">
                  <c:v>12.68</c:v>
                </c:pt>
                <c:pt idx="55">
                  <c:v>12.88</c:v>
                </c:pt>
                <c:pt idx="56">
                  <c:v>12.87</c:v>
                </c:pt>
                <c:pt idx="57">
                  <c:v>12.46</c:v>
                </c:pt>
                <c:pt idx="58">
                  <c:v>12.75</c:v>
                </c:pt>
                <c:pt idx="59">
                  <c:v>12.23</c:v>
                </c:pt>
                <c:pt idx="60">
                  <c:v>12.21</c:v>
                </c:pt>
                <c:pt idx="61">
                  <c:v>12.79</c:v>
                </c:pt>
                <c:pt idx="62">
                  <c:v>12.89</c:v>
                </c:pt>
                <c:pt idx="63">
                  <c:v>12.72</c:v>
                </c:pt>
                <c:pt idx="64">
                  <c:v>13.07</c:v>
                </c:pt>
                <c:pt idx="65">
                  <c:v>13.2</c:v>
                </c:pt>
                <c:pt idx="66">
                  <c:v>13.08</c:v>
                </c:pt>
                <c:pt idx="67">
                  <c:v>13.15</c:v>
                </c:pt>
                <c:pt idx="68">
                  <c:v>13.28</c:v>
                </c:pt>
                <c:pt idx="69">
                  <c:v>12.8</c:v>
                </c:pt>
                <c:pt idx="70">
                  <c:v>12.94</c:v>
                </c:pt>
                <c:pt idx="71">
                  <c:v>12.45</c:v>
                </c:pt>
                <c:pt idx="72">
                  <c:v>12.25</c:v>
                </c:pt>
                <c:pt idx="73">
                  <c:v>12.66</c:v>
                </c:pt>
                <c:pt idx="74">
                  <c:v>12.99</c:v>
                </c:pt>
                <c:pt idx="75">
                  <c:v>12.88</c:v>
                </c:pt>
                <c:pt idx="76">
                  <c:v>13.15</c:v>
                </c:pt>
                <c:pt idx="77">
                  <c:v>13.05</c:v>
                </c:pt>
                <c:pt idx="78">
                  <c:v>13.13</c:v>
                </c:pt>
                <c:pt idx="79">
                  <c:v>13.3</c:v>
                </c:pt>
                <c:pt idx="80">
                  <c:v>13.27801</c:v>
                </c:pt>
                <c:pt idx="81">
                  <c:v>12.75756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12.75756</c:v>
                </c:pt>
                <c:pt idx="82">
                  <c:v>13.037100000000001</c:v>
                </c:pt>
                <c:pt idx="83">
                  <c:v>12.669090000000001</c:v>
                </c:pt>
                <c:pt idx="84">
                  <c:v>12.59329</c:v>
                </c:pt>
                <c:pt idx="85">
                  <c:v>12.956429999999999</c:v>
                </c:pt>
                <c:pt idx="86">
                  <c:v>13.27631</c:v>
                </c:pt>
                <c:pt idx="87">
                  <c:v>13.37527</c:v>
                </c:pt>
                <c:pt idx="88">
                  <c:v>13.670949999999999</c:v>
                </c:pt>
                <c:pt idx="89">
                  <c:v>13.581110000000001</c:v>
                </c:pt>
                <c:pt idx="90">
                  <c:v>13.520289999999999</c:v>
                </c:pt>
                <c:pt idx="91">
                  <c:v>13.602410000000001</c:v>
                </c:pt>
                <c:pt idx="92">
                  <c:v>13.749510000000001</c:v>
                </c:pt>
                <c:pt idx="93">
                  <c:v>13.237740000000001</c:v>
                </c:pt>
                <c:pt idx="94">
                  <c:v>13.415609999999999</c:v>
                </c:pt>
                <c:pt idx="95">
                  <c:v>12.95387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8595536"/>
        <c:axId val="908596096"/>
      </c:lineChart>
      <c:catAx>
        <c:axId val="90859553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908596096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908596096"/>
        <c:scaling>
          <c:orientation val="minMax"/>
          <c:max val="2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908595536"/>
        <c:crosses val="autoZero"/>
        <c:crossBetween val="midCat"/>
        <c:majorUnit val="5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8.6852695448496428E-2"/>
          <c:y val="0.49403605799275091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8.6181962297448046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999562554680666"/>
          <c:y val="0.1354596300462442"/>
          <c:w val="0.77499218847644047"/>
          <c:h val="0.63347331583552058"/>
        </c:manualLayout>
      </c:layout>
      <c:areaChart>
        <c:grouping val="percent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133.535994972</c:v>
                </c:pt>
                <c:pt idx="1">
                  <c:v>146.86269438400001</c:v>
                </c:pt>
                <c:pt idx="2">
                  <c:v>152.64362484899999</c:v>
                </c:pt>
                <c:pt idx="3">
                  <c:v>151.76228673999998</c:v>
                </c:pt>
                <c:pt idx="4">
                  <c:v>138.706161366</c:v>
                </c:pt>
                <c:pt idx="5">
                  <c:v>128.638222082</c:v>
                </c:pt>
                <c:pt idx="6">
                  <c:v>137.88319251000001</c:v>
                </c:pt>
                <c:pt idx="7">
                  <c:v>132.36450230099999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50000"/>
                <a:alpha val="80000"/>
              </a:schemeClr>
            </a:solidFill>
          </c:spPr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741.22873757000002</c:v>
                </c:pt>
                <c:pt idx="1">
                  <c:v>722.97080717999995</c:v>
                </c:pt>
                <c:pt idx="2">
                  <c:v>693.67964013999995</c:v>
                </c:pt>
                <c:pt idx="3">
                  <c:v>668.46189529000003</c:v>
                </c:pt>
                <c:pt idx="4">
                  <c:v>713.45907336000005</c:v>
                </c:pt>
                <c:pt idx="5">
                  <c:v>805.03728086000001</c:v>
                </c:pt>
                <c:pt idx="6">
                  <c:v>759.60066056999995</c:v>
                </c:pt>
                <c:pt idx="7">
                  <c:v>742.91785370000002</c:v>
                </c:pt>
              </c:numCache>
            </c:numRef>
          </c:val>
        </c:ser>
        <c:ser>
          <c:idx val="8"/>
          <c:order val="2"/>
          <c:tx>
            <c:v>Non-hydro renewables</c:v>
          </c:tx>
          <c:spPr>
            <a:solidFill>
              <a:schemeClr val="accent3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596.53815410000004</c:v>
                </c:pt>
                <c:pt idx="1">
                  <c:v>694.54259715000001</c:v>
                </c:pt>
                <c:pt idx="2">
                  <c:v>764.96624125999995</c:v>
                </c:pt>
                <c:pt idx="3">
                  <c:v>808.65995581000004</c:v>
                </c:pt>
                <c:pt idx="4">
                  <c:v>933.42329915000005</c:v>
                </c:pt>
                <c:pt idx="5">
                  <c:v>1058.2938916000001</c:v>
                </c:pt>
                <c:pt idx="6">
                  <c:v>1168.5737285</c:v>
                </c:pt>
                <c:pt idx="7">
                  <c:v>1220.1053945000001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2101.9979481</c:v>
                </c:pt>
                <c:pt idx="1">
                  <c:v>2161.6889670999999</c:v>
                </c:pt>
                <c:pt idx="2">
                  <c:v>2184.0163889999999</c:v>
                </c:pt>
                <c:pt idx="3">
                  <c:v>2184.0489781000001</c:v>
                </c:pt>
                <c:pt idx="4">
                  <c:v>2201.3495846999999</c:v>
                </c:pt>
                <c:pt idx="5">
                  <c:v>2205.3414658000002</c:v>
                </c:pt>
                <c:pt idx="6">
                  <c:v>2212.1175561999999</c:v>
                </c:pt>
                <c:pt idx="7">
                  <c:v>2185.8582630000001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3349.4376069</c:v>
                </c:pt>
                <c:pt idx="1">
                  <c:v>3081.7412297999999</c:v>
                </c:pt>
                <c:pt idx="2">
                  <c:v>3086.5998552999999</c:v>
                </c:pt>
                <c:pt idx="3">
                  <c:v>3653.3756131999999</c:v>
                </c:pt>
                <c:pt idx="4">
                  <c:v>3765.8659097999998</c:v>
                </c:pt>
                <c:pt idx="5">
                  <c:v>3551.8210748000001</c:v>
                </c:pt>
                <c:pt idx="6">
                  <c:v>4026.7175069999998</c:v>
                </c:pt>
                <c:pt idx="7">
                  <c:v>4015.1695616000002</c:v>
                </c:pt>
              </c:numCache>
            </c:numRef>
          </c:val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4136.7293393999998</c:v>
                </c:pt>
                <c:pt idx="1">
                  <c:v>4331.8211221000001</c:v>
                </c:pt>
                <c:pt idx="2">
                  <c:v>4333.4529960999998</c:v>
                </c:pt>
                <c:pt idx="3">
                  <c:v>3705.2005227999998</c:v>
                </c:pt>
                <c:pt idx="4">
                  <c:v>3385.6520455</c:v>
                </c:pt>
                <c:pt idx="5">
                  <c:v>3303.6582876000002</c:v>
                </c:pt>
                <c:pt idx="6">
                  <c:v>3168.0207676999999</c:v>
                </c:pt>
                <c:pt idx="7">
                  <c:v>2931.1121151000002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4222816"/>
        <c:axId val="904223376"/>
      </c:areaChart>
      <c:scatterChart>
        <c:scatterStyle val="lineMarker"/>
        <c:varyColors val="0"/>
        <c:ser>
          <c:idx val="7"/>
          <c:order val="6"/>
          <c:tx>
            <c:strRef>
              <c:f>'34'!$H$39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bg1">
                  <a:lumMod val="85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'34'!$G$40:$G$41</c:f>
              <c:numCache>
                <c:formatCode>General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xVal>
          <c:yVal>
            <c:numRef>
              <c:f>'34'!$H$40:$H$41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4223936"/>
        <c:axId val="904224496"/>
      </c:scatterChart>
      <c:catAx>
        <c:axId val="904222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904223376"/>
        <c:crosses val="autoZero"/>
        <c:auto val="0"/>
        <c:lblAlgn val="ctr"/>
        <c:lblOffset val="100"/>
        <c:tickLblSkip val="1"/>
        <c:noMultiLvlLbl val="0"/>
      </c:catAx>
      <c:valAx>
        <c:axId val="90422337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1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904222816"/>
        <c:crosses val="autoZero"/>
        <c:crossBetween val="midCat"/>
        <c:majorUnit val="0.2"/>
      </c:valAx>
      <c:valAx>
        <c:axId val="9042239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904224496"/>
        <c:crosses val="autoZero"/>
        <c:crossBetween val="midCat"/>
      </c:valAx>
      <c:valAx>
        <c:axId val="90422449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904223936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1566054243219"/>
          <c:y val="0.14736439195100612"/>
          <c:w val="0.66406215824584436"/>
          <c:h val="0.62950506186726662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133.535994972</c:v>
                </c:pt>
                <c:pt idx="1">
                  <c:v>146.86269438400001</c:v>
                </c:pt>
                <c:pt idx="2">
                  <c:v>152.64362484899999</c:v>
                </c:pt>
                <c:pt idx="3">
                  <c:v>151.76228673999998</c:v>
                </c:pt>
                <c:pt idx="4">
                  <c:v>138.706161366</c:v>
                </c:pt>
                <c:pt idx="5">
                  <c:v>128.638222082</c:v>
                </c:pt>
                <c:pt idx="6">
                  <c:v>137.88319251000001</c:v>
                </c:pt>
                <c:pt idx="7">
                  <c:v>132.36450230099999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741.22873757000002</c:v>
                </c:pt>
                <c:pt idx="1">
                  <c:v>722.97080717999995</c:v>
                </c:pt>
                <c:pt idx="2">
                  <c:v>693.67964013999995</c:v>
                </c:pt>
                <c:pt idx="3">
                  <c:v>668.46189529000003</c:v>
                </c:pt>
                <c:pt idx="4">
                  <c:v>713.45907336000005</c:v>
                </c:pt>
                <c:pt idx="5">
                  <c:v>805.03728086000001</c:v>
                </c:pt>
                <c:pt idx="6">
                  <c:v>759.60066056999995</c:v>
                </c:pt>
                <c:pt idx="7">
                  <c:v>742.91785370000002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596.53815410000004</c:v>
                </c:pt>
                <c:pt idx="1">
                  <c:v>694.54259715000001</c:v>
                </c:pt>
                <c:pt idx="2">
                  <c:v>764.96624125999995</c:v>
                </c:pt>
                <c:pt idx="3">
                  <c:v>808.65995581000004</c:v>
                </c:pt>
                <c:pt idx="4">
                  <c:v>933.42329915000005</c:v>
                </c:pt>
                <c:pt idx="5">
                  <c:v>1058.2938916000001</c:v>
                </c:pt>
                <c:pt idx="6">
                  <c:v>1168.5737285</c:v>
                </c:pt>
                <c:pt idx="7">
                  <c:v>1220.1053945000001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2101.9979481</c:v>
                </c:pt>
                <c:pt idx="1">
                  <c:v>2161.6889670999999</c:v>
                </c:pt>
                <c:pt idx="2">
                  <c:v>2184.0163889999999</c:v>
                </c:pt>
                <c:pt idx="3">
                  <c:v>2184.0489781000001</c:v>
                </c:pt>
                <c:pt idx="4">
                  <c:v>2201.3495846999999</c:v>
                </c:pt>
                <c:pt idx="5">
                  <c:v>2205.3414658000002</c:v>
                </c:pt>
                <c:pt idx="6">
                  <c:v>2212.1175561999999</c:v>
                </c:pt>
                <c:pt idx="7">
                  <c:v>2185.8582630000001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56DF6C42-F0D2-4208-B3A3-712D869743E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84C7FC95-7C96-4168-A7EB-7C6C2AAB69E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356504BC-D4BB-4724-97A6-F7A10CB185A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8C480759-4B35-46CE-8F25-D42C86CFDF6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0D0F0EB8-3963-4CA8-B5A2-B0CEB11110B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4099E0BD-B944-49E3-A54E-79CB6914FA2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74ADD193-DB3E-4143-AD38-A0721F1C2E3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EDD246D2-771C-446D-B6A4-B74E5862726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="0" i="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3349.4376069</c:v>
                </c:pt>
                <c:pt idx="1">
                  <c:v>3081.7412297999999</c:v>
                </c:pt>
                <c:pt idx="2">
                  <c:v>3086.5998552999999</c:v>
                </c:pt>
                <c:pt idx="3">
                  <c:v>3653.3756131999999</c:v>
                </c:pt>
                <c:pt idx="4">
                  <c:v>3765.8659097999998</c:v>
                </c:pt>
                <c:pt idx="5">
                  <c:v>3551.8210748000001</c:v>
                </c:pt>
                <c:pt idx="6">
                  <c:v>4026.7175069999998</c:v>
                </c:pt>
                <c:pt idx="7">
                  <c:v>4015.1695616000002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'34'!$K$28:$K$35</c15:f>
                <c15:dlblRangeCache>
                  <c:ptCount val="8"/>
                  <c:pt idx="0">
                    <c:v>30%</c:v>
                  </c:pt>
                  <c:pt idx="1">
                    <c:v>28%</c:v>
                  </c:pt>
                  <c:pt idx="2">
                    <c:v>28%</c:v>
                  </c:pt>
                  <c:pt idx="3">
                    <c:v>33%</c:v>
                  </c:pt>
                  <c:pt idx="4">
                    <c:v>34%</c:v>
                  </c:pt>
                  <c:pt idx="5">
                    <c:v>32%</c:v>
                  </c:pt>
                  <c:pt idx="6">
                    <c:v>35%</c:v>
                  </c:pt>
                  <c:pt idx="7">
                    <c:v>36%</c:v>
                  </c:pt>
                </c15:dlblRangeCache>
              </c15:datalabelsRange>
            </c:ext>
          </c:extLst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ADE8727C-9DA4-4940-BD99-10DF32DD497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0C3FB4CC-8AE8-4D2B-9C8D-C422B02B5D3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C1847CDD-7CBE-45ED-8416-B9F21B43735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F796633C-29F9-420A-8B9D-7AB37080971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549B8EC2-8E75-40C9-80A7-A6C2E8DF442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4681E79F-A9B6-4B36-8A22-79ED0701F58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9EEFDBE0-408A-4408-A167-CECE90232DE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5647D452-18AE-4F9C-9C9F-D15F0281C3C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4136.7293393999998</c:v>
                </c:pt>
                <c:pt idx="1">
                  <c:v>4331.8211221000001</c:v>
                </c:pt>
                <c:pt idx="2">
                  <c:v>4333.4529960999998</c:v>
                </c:pt>
                <c:pt idx="3">
                  <c:v>3705.2005227999998</c:v>
                </c:pt>
                <c:pt idx="4">
                  <c:v>3385.6520455</c:v>
                </c:pt>
                <c:pt idx="5">
                  <c:v>3303.6582876000002</c:v>
                </c:pt>
                <c:pt idx="6">
                  <c:v>3168.0207676999999</c:v>
                </c:pt>
                <c:pt idx="7">
                  <c:v>2931.1121151000002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'34'!$J$28:$J$35</c15:f>
                <c15:dlblRangeCache>
                  <c:ptCount val="8"/>
                  <c:pt idx="0">
                    <c:v>37%</c:v>
                  </c:pt>
                  <c:pt idx="1">
                    <c:v>39%</c:v>
                  </c:pt>
                  <c:pt idx="2">
                    <c:v>39%</c:v>
                  </c:pt>
                  <c:pt idx="3">
                    <c:v>33%</c:v>
                  </c:pt>
                  <c:pt idx="4">
                    <c:v>30%</c:v>
                  </c:pt>
                  <c:pt idx="5">
                    <c:v>30%</c:v>
                  </c:pt>
                  <c:pt idx="6">
                    <c:v>28%</c:v>
                  </c:pt>
                  <c:pt idx="7">
                    <c:v>26%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904230656"/>
        <c:axId val="904231216"/>
      </c:barChart>
      <c:scatterChart>
        <c:scatterStyle val="lineMarker"/>
        <c:varyColors val="0"/>
        <c:ser>
          <c:idx val="7"/>
          <c:order val="6"/>
          <c:tx>
            <c:strRef>
              <c:f>'34'!$B$39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'34'!$A$40:$A$41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'34'!$B$40:$B$41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4231776"/>
        <c:axId val="904232336"/>
      </c:scatterChart>
      <c:catAx>
        <c:axId val="904230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904231216"/>
        <c:crosses val="autoZero"/>
        <c:auto val="0"/>
        <c:lblAlgn val="ctr"/>
        <c:lblOffset val="100"/>
        <c:noMultiLvlLbl val="0"/>
      </c:catAx>
      <c:valAx>
        <c:axId val="904231216"/>
        <c:scaling>
          <c:orientation val="minMax"/>
          <c:max val="125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904230656"/>
        <c:crosses val="autoZero"/>
        <c:crossBetween val="between"/>
        <c:majorUnit val="2500"/>
        <c:dispUnits>
          <c:builtInUnit val="thousands"/>
        </c:dispUnits>
      </c:valAx>
      <c:valAx>
        <c:axId val="9042317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904232336"/>
        <c:crosses val="autoZero"/>
        <c:crossBetween val="midCat"/>
      </c:valAx>
      <c:valAx>
        <c:axId val="90423233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904231776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8.969619642056623E-3"/>
          <c:y val="3.772478259215963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606959331683871"/>
          <c:y val="0.11931305809762495"/>
          <c:w val="0.57686067433626642"/>
          <c:h val="0.62588071602121653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-0.10334348599999998</c:v>
                </c:pt>
                <c:pt idx="1">
                  <c:v>5.5554286000000008E-2</c:v>
                </c:pt>
                <c:pt idx="2">
                  <c:v>3.2449726999999928E-2</c:v>
                </c:pt>
                <c:pt idx="3">
                  <c:v>-6.3596324999999787E-2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-1.5151965000000045E-2</c:v>
                </c:pt>
                <c:pt idx="1">
                  <c:v>-7.9587449999999893E-3</c:v>
                </c:pt>
                <c:pt idx="2">
                  <c:v>2.0622740000000306E-3</c:v>
                </c:pt>
                <c:pt idx="3">
                  <c:v>-7.0015760000000093E-3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-2.2320319999999949E-3</c:v>
                </c:pt>
                <c:pt idx="1">
                  <c:v>6.2943199999998534E-4</c:v>
                </c:pt>
                <c:pt idx="2">
                  <c:v>1.2319255000000001E-2</c:v>
                </c:pt>
                <c:pt idx="3">
                  <c:v>6.9230630000000071E-3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8.8978422599999885E-2</c:v>
                </c:pt>
                <c:pt idx="1">
                  <c:v>4.7531301700000084E-2</c:v>
                </c:pt>
                <c:pt idx="2">
                  <c:v>5.7634617599999993E-2</c:v>
                </c:pt>
                <c:pt idx="3">
                  <c:v>1.747070109999993E-2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0.15126448600000009</c:v>
                </c:pt>
                <c:pt idx="1">
                  <c:v>0.29452756400000002</c:v>
                </c:pt>
                <c:pt idx="2">
                  <c:v>-0.15688529500000037</c:v>
                </c:pt>
                <c:pt idx="3">
                  <c:v>-5.8053666999999809E-2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0.31802250100000018</c:v>
                </c:pt>
                <c:pt idx="1">
                  <c:v>0.25188304459999999</c:v>
                </c:pt>
                <c:pt idx="2">
                  <c:v>0.22268335419999996</c:v>
                </c:pt>
                <c:pt idx="3">
                  <c:v>0.10436771570000003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0.14293850299999994</c:v>
                </c:pt>
                <c:pt idx="1">
                  <c:v>0.20580063700000006</c:v>
                </c:pt>
                <c:pt idx="2">
                  <c:v>0.18920279200000001</c:v>
                </c:pt>
                <c:pt idx="3">
                  <c:v>0.12321039399999989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904240736"/>
        <c:axId val="904241296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695736096643E-2"/>
                  <c:y val="-9.64935633045869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109122116046838E-2"/>
                  <c:y val="-0.11878027785719084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4902411006370517E-2"/>
                  <c:y val="-7.64877451325001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0.58047642960000001</c:v>
                </c:pt>
                <c:pt idx="1">
                  <c:v>0.84796752030000011</c:v>
                </c:pt>
                <c:pt idx="2">
                  <c:v>0.35946672479999953</c:v>
                </c:pt>
                <c:pt idx="3">
                  <c:v>0.12332030580000025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4240736"/>
        <c:axId val="904241296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0914655792626549E-2"/>
                  <c:y val="2.778215223097111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4241856"/>
        <c:axId val="904242416"/>
      </c:scatterChart>
      <c:catAx>
        <c:axId val="90424073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904241296"/>
        <c:crosses val="autoZero"/>
        <c:auto val="1"/>
        <c:lblAlgn val="ctr"/>
        <c:lblOffset val="100"/>
        <c:noMultiLvlLbl val="0"/>
      </c:catAx>
      <c:valAx>
        <c:axId val="90424129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904240736"/>
        <c:crosses val="autoZero"/>
        <c:crossBetween val="between"/>
        <c:majorUnit val="0.25"/>
      </c:valAx>
      <c:valAx>
        <c:axId val="9042418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904242416"/>
        <c:crosses val="autoZero"/>
        <c:crossBetween val="midCat"/>
      </c:valAx>
      <c:valAx>
        <c:axId val="904242416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90424185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0.51837061200000001</c:v>
                </c:pt>
                <c:pt idx="1">
                  <c:v>0.50321864699999996</c:v>
                </c:pt>
                <c:pt idx="2">
                  <c:v>0.49525990199999997</c:v>
                </c:pt>
                <c:pt idx="3">
                  <c:v>0.497322176</c:v>
                </c:pt>
                <c:pt idx="4">
                  <c:v>0.4903206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2.2345567979999998</c:v>
                </c:pt>
                <c:pt idx="1">
                  <c:v>2.1312133119999999</c:v>
                </c:pt>
                <c:pt idx="2">
                  <c:v>2.1867675979999999</c:v>
                </c:pt>
                <c:pt idx="3">
                  <c:v>2.2192173249999998</c:v>
                </c:pt>
                <c:pt idx="4">
                  <c:v>2.155621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0.211835882</c:v>
                </c:pt>
                <c:pt idx="1">
                  <c:v>0.20960385000000001</c:v>
                </c:pt>
                <c:pt idx="2">
                  <c:v>0.21023328199999999</c:v>
                </c:pt>
                <c:pt idx="3">
                  <c:v>0.22255253699999999</c:v>
                </c:pt>
                <c:pt idx="4">
                  <c:v>0.2294756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1.3818086570000001</c:v>
                </c:pt>
                <c:pt idx="1">
                  <c:v>1.4707870796</c:v>
                </c:pt>
                <c:pt idx="2">
                  <c:v>1.5183183813000001</c:v>
                </c:pt>
                <c:pt idx="3">
                  <c:v>1.5759529989000001</c:v>
                </c:pt>
                <c:pt idx="4">
                  <c:v>1.5934237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2.3211773120000001</c:v>
                </c:pt>
                <c:pt idx="1">
                  <c:v>2.4724417980000002</c:v>
                </c:pt>
                <c:pt idx="2">
                  <c:v>2.7669693620000002</c:v>
                </c:pt>
                <c:pt idx="3">
                  <c:v>2.6100840669999998</c:v>
                </c:pt>
                <c:pt idx="4">
                  <c:v>2.5520304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1.7757054845</c:v>
                </c:pt>
                <c:pt idx="1">
                  <c:v>2.0937279855000002</c:v>
                </c:pt>
                <c:pt idx="2">
                  <c:v>2.3456110301000002</c:v>
                </c:pt>
                <c:pt idx="3">
                  <c:v>2.5682943843000001</c:v>
                </c:pt>
                <c:pt idx="4">
                  <c:v>2.6726621000000002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0.42572667400000003</c:v>
                </c:pt>
                <c:pt idx="1">
                  <c:v>0.56866517699999997</c:v>
                </c:pt>
                <c:pt idx="2">
                  <c:v>0.77446581400000003</c:v>
                </c:pt>
                <c:pt idx="3">
                  <c:v>0.96366860600000004</c:v>
                </c:pt>
                <c:pt idx="4">
                  <c:v>1.0868789999999999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904249136"/>
        <c:axId val="904249696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4250256"/>
        <c:axId val="904250816"/>
      </c:scatterChart>
      <c:catAx>
        <c:axId val="904249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904249696"/>
        <c:crosses val="autoZero"/>
        <c:auto val="1"/>
        <c:lblAlgn val="ctr"/>
        <c:lblOffset val="100"/>
        <c:noMultiLvlLbl val="0"/>
      </c:catAx>
      <c:valAx>
        <c:axId val="904249696"/>
        <c:scaling>
          <c:orientation val="minMax"/>
          <c:max val="1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904249136"/>
        <c:crosses val="autoZero"/>
        <c:crossBetween val="between"/>
      </c:valAx>
      <c:valAx>
        <c:axId val="9042502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904250816"/>
        <c:crosses val="autoZero"/>
        <c:crossBetween val="midCat"/>
      </c:valAx>
      <c:valAx>
        <c:axId val="90425081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90425025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254848352289298"/>
          <c:y val="0.13945131858517687"/>
          <c:w val="0.75959171770195388"/>
          <c:h val="0.6732030371203597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-126.16257480000013</c:v>
                </c:pt>
                <c:pt idx="1">
                  <c:v>-35.412293699999964</c:v>
                </c:pt>
                <c:pt idx="2">
                  <c:v>-40.908010799999829</c:v>
                </c:pt>
                <c:pt idx="3">
                  <c:v>-88.147493300000178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27.64604670000017</c:v>
                </c:pt>
                <c:pt idx="1">
                  <c:v>15.949599199999739</c:v>
                </c:pt>
                <c:pt idx="2">
                  <c:v>36.428599400000166</c:v>
                </c:pt>
                <c:pt idx="3">
                  <c:v>8.7551167000001442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10.997367299999951</c:v>
                </c:pt>
                <c:pt idx="1">
                  <c:v>-19.600813399999879</c:v>
                </c:pt>
                <c:pt idx="2">
                  <c:v>135.65749289999985</c:v>
                </c:pt>
                <c:pt idx="3">
                  <c:v>11.723987800000032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877111744"/>
        <c:axId val="877112304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accent4"/>
                </a:solidFill>
              </a:ln>
            </c:spPr>
          </c:marker>
          <c:dLbls>
            <c:dLbl>
              <c:idx val="0"/>
              <c:layout>
                <c:manualLayout>
                  <c:x val="-7.2801108194808964E-2"/>
                  <c:y val="0.1180555555555555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35185185185185E-2"/>
                  <c:y val="-9.027777777777777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722222222222227E-2"/>
                  <c:y val="8.43253968253969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accent4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-87.357629699999961</c:v>
                </c:pt>
                <c:pt idx="1">
                  <c:v>-39.063507700000628</c:v>
                </c:pt>
                <c:pt idx="2">
                  <c:v>131.17812930000036</c:v>
                </c:pt>
                <c:pt idx="3">
                  <c:v>-67.668213799999648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7111744"/>
        <c:axId val="877112304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3640091863517051"/>
                  <c:y val="2.778183977002872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7112864"/>
        <c:axId val="877113424"/>
      </c:scatterChart>
      <c:catAx>
        <c:axId val="87711174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877112304"/>
        <c:crosses val="autoZero"/>
        <c:auto val="1"/>
        <c:lblAlgn val="ctr"/>
        <c:lblOffset val="100"/>
        <c:noMultiLvlLbl val="0"/>
      </c:catAx>
      <c:valAx>
        <c:axId val="877112304"/>
        <c:scaling>
          <c:orientation val="minMax"/>
          <c:max val="180"/>
          <c:min val="-18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877111744"/>
        <c:crosses val="autoZero"/>
        <c:crossBetween val="between"/>
        <c:majorUnit val="60"/>
      </c:valAx>
      <c:valAx>
        <c:axId val="8771128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877113424"/>
        <c:crosses val="autoZero"/>
        <c:crossBetween val="midCat"/>
      </c:valAx>
      <c:valAx>
        <c:axId val="877113424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877112864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2298.601138</c:v>
                </c:pt>
                <c:pt idx="1">
                  <c:v>2326.2471847000002</c:v>
                </c:pt>
                <c:pt idx="2">
                  <c:v>2342.1967838999999</c:v>
                </c:pt>
                <c:pt idx="3">
                  <c:v>2378.6253833000001</c:v>
                </c:pt>
                <c:pt idx="4">
                  <c:v>2387.3805000000002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5273.3974219000002</c:v>
                </c:pt>
                <c:pt idx="1">
                  <c:v>5186.0397922000002</c:v>
                </c:pt>
                <c:pt idx="2">
                  <c:v>5146.9762844999996</c:v>
                </c:pt>
                <c:pt idx="3">
                  <c:v>5278.1544137999999</c:v>
                </c:pt>
                <c:pt idx="4">
                  <c:v>5210.4862000000003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1482.9839654</c:v>
                </c:pt>
                <c:pt idx="1">
                  <c:v>1493.9813326999999</c:v>
                </c:pt>
                <c:pt idx="2">
                  <c:v>1474.3805193000001</c:v>
                </c:pt>
                <c:pt idx="3">
                  <c:v>1610.0380121999999</c:v>
                </c:pt>
                <c:pt idx="4">
                  <c:v>1621.7619999999999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1480.3240226</c:v>
                </c:pt>
                <c:pt idx="1">
                  <c:v>1354.1614477999999</c:v>
                </c:pt>
                <c:pt idx="2">
                  <c:v>1318.7491540999999</c:v>
                </c:pt>
                <c:pt idx="3">
                  <c:v>1277.8411433000001</c:v>
                </c:pt>
                <c:pt idx="4">
                  <c:v>1189.6936499999999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7118464"/>
        <c:axId val="877119024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7119584"/>
        <c:axId val="877120144"/>
      </c:scatterChart>
      <c:catAx>
        <c:axId val="877118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877119024"/>
        <c:crosses val="autoZero"/>
        <c:auto val="1"/>
        <c:lblAlgn val="ctr"/>
        <c:lblOffset val="100"/>
        <c:noMultiLvlLbl val="0"/>
      </c:catAx>
      <c:valAx>
        <c:axId val="87711902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877118464"/>
        <c:crosses val="autoZero"/>
        <c:crossBetween val="midCat"/>
      </c:valAx>
      <c:valAx>
        <c:axId val="8771195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877120144"/>
        <c:crosses val="autoZero"/>
        <c:crossBetween val="midCat"/>
      </c:valAx>
      <c:valAx>
        <c:axId val="87712014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87711958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'37'!$A$28:$A$47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'37'!$B$28:$B$47</c:f>
              <c:numCache>
                <c:formatCode>0.0%</c:formatCode>
                <c:ptCount val="20"/>
                <c:pt idx="0">
                  <c:v>6.7085824289999998E-2</c:v>
                </c:pt>
                <c:pt idx="1">
                  <c:v>6.5769924332999996E-2</c:v>
                </c:pt>
                <c:pt idx="2">
                  <c:v>6.0721109483000003E-2</c:v>
                </c:pt>
                <c:pt idx="3">
                  <c:v>6.5889692127999999E-2</c:v>
                </c:pt>
                <c:pt idx="4">
                  <c:v>7.1331804967999998E-2</c:v>
                </c:pt>
                <c:pt idx="5">
                  <c:v>8.0227309122000004E-2</c:v>
                </c:pt>
                <c:pt idx="6">
                  <c:v>8.3876457488000003E-2</c:v>
                </c:pt>
                <c:pt idx="7">
                  <c:v>8.5366501720999993E-2</c:v>
                </c:pt>
                <c:pt idx="8">
                  <c:v>9.5771286846999995E-2</c:v>
                </c:pt>
                <c:pt idx="9">
                  <c:v>7.3799616205999993E-2</c:v>
                </c:pt>
                <c:pt idx="10">
                  <c:v>8.0951678321000003E-2</c:v>
                </c:pt>
                <c:pt idx="11">
                  <c:v>8.9525252311999995E-2</c:v>
                </c:pt>
                <c:pt idx="12">
                  <c:v>8.3654199703000004E-2</c:v>
                </c:pt>
                <c:pt idx="13">
                  <c:v>8.1976495134999994E-2</c:v>
                </c:pt>
                <c:pt idx="14">
                  <c:v>7.9607922351000004E-2</c:v>
                </c:pt>
                <c:pt idx="15">
                  <c:v>6.1915938338E-2</c:v>
                </c:pt>
                <c:pt idx="16">
                  <c:v>5.5532564654E-2</c:v>
                </c:pt>
                <c:pt idx="17">
                  <c:v>5.8958867003000001E-2</c:v>
                </c:pt>
                <c:pt idx="18">
                  <c:v>6.3544638873999998E-2</c:v>
                </c:pt>
                <c:pt idx="19">
                  <c:v>6.0915031360000003E-2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7124064"/>
        <c:axId val="877124624"/>
      </c:lineChart>
      <c:scatterChart>
        <c:scatterStyle val="lineMarker"/>
        <c:varyColors val="0"/>
        <c:ser>
          <c:idx val="0"/>
          <c:order val="1"/>
          <c:tx>
            <c:strRef>
              <c:f>'37'!$B$50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'37'!$A$51:$A$52</c:f>
              <c:numCache>
                <c:formatCode>General</c:formatCode>
                <c:ptCount val="2"/>
                <c:pt idx="0">
                  <c:v>18.5</c:v>
                </c:pt>
                <c:pt idx="1">
                  <c:v>18.5</c:v>
                </c:pt>
              </c:numCache>
            </c:numRef>
          </c:xVal>
          <c:yVal>
            <c:numRef>
              <c:f>'37'!$B$51:$B$52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7124064"/>
        <c:axId val="877124624"/>
      </c:scatterChart>
      <c:catAx>
        <c:axId val="87712406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877124624"/>
        <c:crosses val="autoZero"/>
        <c:auto val="1"/>
        <c:lblAlgn val="ctr"/>
        <c:lblOffset val="100"/>
        <c:noMultiLvlLbl val="0"/>
      </c:catAx>
      <c:valAx>
        <c:axId val="877124624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877124064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1375.5718996859998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1240.633790392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1439.1348243039999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1243.3734769289999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7130224"/>
        <c:axId val="877130784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1290.3902800000001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877131904"/>
        <c:axId val="877131344"/>
      </c:barChart>
      <c:catAx>
        <c:axId val="87713022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877130784"/>
        <c:crosses val="autoZero"/>
        <c:auto val="1"/>
        <c:lblAlgn val="ctr"/>
        <c:lblOffset val="100"/>
        <c:noMultiLvlLbl val="0"/>
      </c:catAx>
      <c:valAx>
        <c:axId val="877130784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877130224"/>
        <c:crosses val="autoZero"/>
        <c:crossBetween val="between"/>
        <c:majorUnit val="200"/>
      </c:valAx>
      <c:valAx>
        <c:axId val="877131344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877131904"/>
        <c:crosses val="max"/>
        <c:crossBetween val="between"/>
      </c:valAx>
      <c:catAx>
        <c:axId val="877131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77131344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42.468016175999999</c:v>
                </c:pt>
                <c:pt idx="1">
                  <c:v>97.526328129999996</c:v>
                </c:pt>
                <c:pt idx="2">
                  <c:v>270.71136479</c:v>
                </c:pt>
                <c:pt idx="3">
                  <c:v>383.77925377000003</c:v>
                </c:pt>
                <c:pt idx="4">
                  <c:v>361.91261569</c:v>
                </c:pt>
                <c:pt idx="5">
                  <c:v>219.17432113000001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55.776380091999997</c:v>
                </c:pt>
                <c:pt idx="1">
                  <c:v>105.51015167</c:v>
                </c:pt>
                <c:pt idx="2">
                  <c:v>241.27152235</c:v>
                </c:pt>
                <c:pt idx="3">
                  <c:v>362.88849209</c:v>
                </c:pt>
                <c:pt idx="4">
                  <c:v>291.73087399999997</c:v>
                </c:pt>
                <c:pt idx="5">
                  <c:v>183.45637019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32.521128943999997</c:v>
                </c:pt>
                <c:pt idx="1">
                  <c:v>173.88822583000001</c:v>
                </c:pt>
                <c:pt idx="2">
                  <c:v>269.51928674999999</c:v>
                </c:pt>
                <c:pt idx="3">
                  <c:v>375.48538977999999</c:v>
                </c:pt>
                <c:pt idx="4">
                  <c:v>351.46651766000002</c:v>
                </c:pt>
                <c:pt idx="5">
                  <c:v>236.25427533999999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38.071908649000001</c:v>
                </c:pt>
                <c:pt idx="1">
                  <c:v>119.24210331</c:v>
                </c:pt>
                <c:pt idx="2">
                  <c:v>239.32767183000001</c:v>
                </c:pt>
                <c:pt idx="3">
                  <c:v>348.95897708000001</c:v>
                </c:pt>
                <c:pt idx="4">
                  <c:v>322.49553016999999</c:v>
                </c:pt>
                <c:pt idx="5">
                  <c:v>175.27728589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7136944"/>
        <c:axId val="877137504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42.55688</c:v>
                </c:pt>
                <c:pt idx="1">
                  <c:v>122.43429999999999</c:v>
                </c:pt>
                <c:pt idx="2">
                  <c:v>252.0823</c:v>
                </c:pt>
                <c:pt idx="3">
                  <c:v>356.42590000000001</c:v>
                </c:pt>
                <c:pt idx="4">
                  <c:v>323.38200000000001</c:v>
                </c:pt>
                <c:pt idx="5">
                  <c:v>193.50890000000001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877138624"/>
        <c:axId val="877138064"/>
      </c:barChart>
      <c:catAx>
        <c:axId val="87713694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877137504"/>
        <c:crosses val="autoZero"/>
        <c:auto val="1"/>
        <c:lblAlgn val="ctr"/>
        <c:lblOffset val="100"/>
        <c:noMultiLvlLbl val="0"/>
      </c:catAx>
      <c:valAx>
        <c:axId val="877137504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877136944"/>
        <c:crosses val="autoZero"/>
        <c:crossBetween val="between"/>
        <c:majorUnit val="50"/>
      </c:valAx>
      <c:valAx>
        <c:axId val="877138064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877138624"/>
        <c:crosses val="max"/>
        <c:crossBetween val="between"/>
      </c:valAx>
      <c:catAx>
        <c:axId val="877138624"/>
        <c:scaling>
          <c:orientation val="minMax"/>
        </c:scaling>
        <c:delete val="1"/>
        <c:axPos val="b"/>
        <c:majorTickMark val="out"/>
        <c:minorTickMark val="none"/>
        <c:tickLblPos val="nextTo"/>
        <c:crossAx val="877138064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2015/16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3202.25343436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3256.19787666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3608.8497614999997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3664.56266134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7144784"/>
        <c:axId val="877145344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3847.2383747100002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877146464"/>
        <c:axId val="877145904"/>
      </c:barChart>
      <c:catAx>
        <c:axId val="8771447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877145344"/>
        <c:crosses val="autoZero"/>
        <c:auto val="1"/>
        <c:lblAlgn val="ctr"/>
        <c:lblOffset val="100"/>
        <c:noMultiLvlLbl val="0"/>
      </c:catAx>
      <c:valAx>
        <c:axId val="877145344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877144784"/>
        <c:crosses val="autoZero"/>
        <c:crossBetween val="between"/>
        <c:majorUnit val="1000"/>
      </c:valAx>
      <c:valAx>
        <c:axId val="877145904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877146464"/>
        <c:crosses val="max"/>
        <c:crossBetween val="between"/>
      </c:valAx>
      <c:catAx>
        <c:axId val="8771464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77145904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2015/16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227.19669819000001</c:v>
                </c:pt>
                <c:pt idx="1">
                  <c:v>445.21403148000002</c:v>
                </c:pt>
                <c:pt idx="2">
                  <c:v>581.27966792999996</c:v>
                </c:pt>
                <c:pt idx="3">
                  <c:v>870.76340917000005</c:v>
                </c:pt>
                <c:pt idx="4">
                  <c:v>627.98764239000002</c:v>
                </c:pt>
                <c:pt idx="5">
                  <c:v>449.81198519999998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197.62480904</c:v>
                </c:pt>
                <c:pt idx="1">
                  <c:v>418.19930539000001</c:v>
                </c:pt>
                <c:pt idx="2">
                  <c:v>783.00140610000005</c:v>
                </c:pt>
                <c:pt idx="3">
                  <c:v>766.82467790999999</c:v>
                </c:pt>
                <c:pt idx="4">
                  <c:v>547.70913922</c:v>
                </c:pt>
                <c:pt idx="5">
                  <c:v>542.83853899999997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192.56484164</c:v>
                </c:pt>
                <c:pt idx="1">
                  <c:v>489.82057488999999</c:v>
                </c:pt>
                <c:pt idx="2">
                  <c:v>797.30538935000004</c:v>
                </c:pt>
                <c:pt idx="3">
                  <c:v>895.77260048999995</c:v>
                </c:pt>
                <c:pt idx="4">
                  <c:v>624.57598235</c:v>
                </c:pt>
                <c:pt idx="5">
                  <c:v>608.81037277999997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256.78129852000001</c:v>
                </c:pt>
                <c:pt idx="1">
                  <c:v>502.93938850000001</c:v>
                </c:pt>
                <c:pt idx="2">
                  <c:v>787.06540814000005</c:v>
                </c:pt>
                <c:pt idx="3">
                  <c:v>859.34897053999998</c:v>
                </c:pt>
                <c:pt idx="4">
                  <c:v>693.79158318999998</c:v>
                </c:pt>
                <c:pt idx="5">
                  <c:v>564.63601244999995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7151504"/>
        <c:axId val="877152064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262.98842388000003</c:v>
                </c:pt>
                <c:pt idx="1">
                  <c:v>535.10604740999997</c:v>
                </c:pt>
                <c:pt idx="2">
                  <c:v>826.05473530999996</c:v>
                </c:pt>
                <c:pt idx="3">
                  <c:v>951.11093469000002</c:v>
                </c:pt>
                <c:pt idx="4">
                  <c:v>694.42468494000002</c:v>
                </c:pt>
                <c:pt idx="5">
                  <c:v>577.55354848000002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877153184"/>
        <c:axId val="877152624"/>
      </c:barChart>
      <c:catAx>
        <c:axId val="87715150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877152064"/>
        <c:crosses val="autoZero"/>
        <c:auto val="1"/>
        <c:lblAlgn val="ctr"/>
        <c:lblOffset val="100"/>
        <c:noMultiLvlLbl val="0"/>
      </c:catAx>
      <c:valAx>
        <c:axId val="877152064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877151504"/>
        <c:crosses val="autoZero"/>
        <c:crossBetween val="between"/>
        <c:majorUnit val="250"/>
      </c:valAx>
      <c:valAx>
        <c:axId val="877152624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877153184"/>
        <c:crosses val="max"/>
        <c:crossBetween val="between"/>
      </c:valAx>
      <c:catAx>
        <c:axId val="877153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77152624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28632454543621444"/>
          <c:h val="0.27211286089238845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78213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0.92251</cdr:y>
    </cdr:from>
    <cdr:ext cx="4235983" cy="211380"/>
    <cdr:sp macro="" textlink="'1'!$B$125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26" y="2969984"/>
          <a:ext cx="4235983" cy="2113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November 2018,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3.10937E-6</cdr:x>
      <cdr:y>0.82084</cdr:y>
    </cdr:from>
    <cdr:ext cx="5467333" cy="357722"/>
    <cdr:sp macro="" textlink="'1'!$B$126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7" y="2642653"/>
          <a:ext cx="5467333" cy="3577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Nov 1, 2018.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0.26655</cdr:x>
      <cdr:y>0.25444</cdr:y>
    </cdr:from>
    <cdr:to>
      <cdr:x>0.6115</cdr:x>
      <cdr:y>0.39053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57326" y="819151"/>
          <a:ext cx="1885950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0.78746</cdr:x>
      <cdr:y>0.14497</cdr:y>
    </cdr:from>
    <cdr:to>
      <cdr:x>1</cdr:x>
      <cdr:y>0.76627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305319" y="466733"/>
          <a:ext cx="1162031" cy="20002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0.92335</cdr:x>
      <cdr:y>0.89349</cdr:y>
    </cdr:from>
    <cdr:to>
      <cdr:x>0.99308</cdr:x>
      <cdr:y>0.9838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38100</xdr:rowOff>
    </xdr:from>
    <xdr:to>
      <xdr:col>9</xdr:col>
      <xdr:colOff>428625</xdr:colOff>
      <xdr:row>21</xdr:row>
      <xdr:rowOff>1906</xdr:rowOff>
    </xdr:to>
    <xdr:grpSp>
      <xdr:nvGrpSpPr>
        <xdr:cNvPr id="2" name="Group 1"/>
        <xdr:cNvGrpSpPr/>
      </xdr:nvGrpSpPr>
      <xdr:grpSpPr>
        <a:xfrm>
          <a:off x="666750" y="809625"/>
          <a:ext cx="5486400" cy="3202306"/>
          <a:chOff x="666750" y="809625"/>
          <a:chExt cx="5486400" cy="3202306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44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76275" y="3743326"/>
            <a:ext cx="3314699" cy="2666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6957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0.31944</cdr:x>
      <cdr:y>0.57143</cdr:y>
    </cdr:from>
    <cdr:to>
      <cdr:x>0.97743</cdr:x>
      <cdr:y>0.79464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76288" y="1828804"/>
          <a:ext cx="1805000" cy="7143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over wholesale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0.68229</cdr:x>
      <cdr:y>0.17857</cdr:y>
    </cdr:from>
    <cdr:to>
      <cdr:x>1</cdr:x>
      <cdr:y>0.25745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1662" y="571500"/>
          <a:ext cx="871537" cy="2524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0.68577</cdr:x>
      <cdr:y>0.17202</cdr:y>
    </cdr:from>
    <cdr:to>
      <cdr:x>0.93403</cdr:x>
      <cdr:y>0.27976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81204" y="550545"/>
          <a:ext cx="681022" cy="34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323850</xdr:colOff>
      <xdr:row>20</xdr:row>
      <xdr:rowOff>180975</xdr:rowOff>
    </xdr:to>
    <xdr:grpSp>
      <xdr:nvGrpSpPr>
        <xdr:cNvPr id="7" name="Group 1"/>
        <xdr:cNvGrpSpPr/>
      </xdr:nvGrpSpPr>
      <xdr:grpSpPr>
        <a:xfrm>
          <a:off x="561975" y="790575"/>
          <a:ext cx="5486400" cy="3209925"/>
          <a:chOff x="561975" y="790575"/>
          <a:chExt cx="5486400" cy="3209925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3051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81034" y="3705237"/>
            <a:ext cx="3543291" cy="29526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0.33333</cdr:x>
      <cdr:y>0.57738</cdr:y>
    </cdr:from>
    <cdr:to>
      <cdr:x>0.94444</cdr:x>
      <cdr:y>0.82143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914391" y="1847847"/>
          <a:ext cx="1676409" cy="78105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0.16667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0.68924</cdr:x>
      <cdr:y>0.17857</cdr:y>
    </cdr:from>
    <cdr:to>
      <cdr:x>0.90625</cdr:x>
      <cdr:y>0.27083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90729" y="571500"/>
          <a:ext cx="595302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82309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0.9293</cdr:y>
    </cdr:from>
    <cdr:ext cx="3848924" cy="227616"/>
    <cdr:sp macro="" textlink="'4'!$B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1834"/>
          <a:ext cx="3848924" cy="2276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November 2018,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0.80655</cdr:y>
    </cdr:from>
    <cdr:ext cx="5463064" cy="460862"/>
    <cdr:sp macro="" textlink="'4'!$B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581275"/>
          <a:ext cx="5463064" cy="46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Nov 1, 2018.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0.1568</cdr:y>
    </cdr:from>
    <cdr:to>
      <cdr:x>1</cdr:x>
      <cdr:y>0.76627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504825"/>
          <a:ext cx="1162031" cy="1962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0.06447</cdr:x>
      <cdr:y>0.15384</cdr:y>
    </cdr:from>
    <cdr:to>
      <cdr:x>0.32927</cdr:x>
      <cdr:y>0.23965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52453" y="495274"/>
          <a:ext cx="1447755" cy="2762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0.01736</cdr:x>
      <cdr:y>3.12461E-7</cdr:y>
    </cdr:from>
    <cdr:to>
      <cdr:x>0.95139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0" y="1"/>
          <a:ext cx="5124456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thousand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0.03819</cdr:x>
      <cdr:y>0.91071</cdr:y>
    </cdr:from>
    <cdr:to>
      <cdr:x>0.79167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209550" y="2914650"/>
          <a:ext cx="4133850" cy="2857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99822E7-DE69-4436-A786-70F698174E13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November 2018, and Thomson Reuters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4" name="Group 1"/>
        <xdr:cNvGrpSpPr/>
      </xdr:nvGrpSpPr>
      <xdr:grpSpPr>
        <a:xfrm>
          <a:off x="1238250" y="666750"/>
          <a:ext cx="5486400" cy="3200400"/>
          <a:chOff x="1238250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38250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38250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24602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0.45578</cdr:x>
      <cdr:y>0.28507</cdr:y>
    </cdr:from>
    <cdr:to>
      <cdr:x>0.68336</cdr:x>
      <cdr:y>0.64236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96667" y="625609"/>
          <a:ext cx="1246657" cy="7840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0.02434</cdr:x>
      <cdr:y>0.69444</cdr:y>
    </cdr:from>
    <cdr:to>
      <cdr:x>0.05912</cdr:x>
      <cdr:y>0.86372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1524000"/>
          <a:ext cx="190500" cy="3714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0.76289</cdr:y>
    </cdr:from>
    <cdr:ext cx="3653980" cy="198337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4853"/>
          <a:ext cx="3653980" cy="1983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Short-Term Energy Outlook, November 2018</a:t>
          </a:fld>
          <a:endParaRPr lang="en-US" sz="900"/>
        </a:p>
      </cdr:txBody>
    </cdr:sp>
  </cdr:absSizeAnchor>
  <cdr:relSizeAnchor xmlns:cdr="http://schemas.openxmlformats.org/drawingml/2006/chartDrawing">
    <cdr:from>
      <cdr:x>0.06954</cdr:x>
      <cdr:y>0.07217</cdr:y>
    </cdr:from>
    <cdr:to>
      <cdr:x>0.48678</cdr:x>
      <cdr:y>0.74227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81000" y="66679"/>
          <a:ext cx="2286003" cy="6191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0.00523</cdr:x>
      <cdr:y>0.92306</cdr:y>
    </cdr:from>
    <cdr:to>
      <cdr:x>0.6689</cdr:x>
      <cdr:y>1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28577" y="3146885"/>
          <a:ext cx="3629022" cy="262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Short-Term Energy Outlook, November 2018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0.80651</cdr:x>
      <cdr:y>0.29057</cdr:y>
    </cdr:from>
    <cdr:to>
      <cdr:x>0.99129</cdr:x>
      <cdr:y>0.84524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24836" y="929940"/>
          <a:ext cx="1013777" cy="17751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1" baseline="0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Iran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333374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04849" y="657225"/>
          <a:ext cx="5486400" cy="3200400"/>
          <a:chOff x="666749" y="666750"/>
          <a:chExt cx="54864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78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49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76291" y="3630434"/>
            <a:ext cx="2613842" cy="2318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0.11265</cdr:x>
      <cdr:y>0.14289</cdr:y>
    </cdr:from>
    <cdr:to>
      <cdr:x>0.67764</cdr:x>
      <cdr:y>0.3989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09571" y="457199"/>
          <a:ext cx="1552575" cy="8191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Cooperation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0.63889</cdr:x>
      <cdr:y>0.13613</cdr:y>
    </cdr:from>
    <cdr:to>
      <cdr:x>0.86111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52612" y="438144"/>
          <a:ext cx="609594" cy="2190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0.0487</cdr:x>
      <cdr:y>0.73512</cdr:y>
    </cdr:from>
    <cdr:to>
      <cdr:x>0.11478</cdr:x>
      <cdr:y>0.86012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2352675"/>
          <a:ext cx="180975" cy="40004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0.02141</cdr:x>
      <cdr:y>0.91667</cdr:y>
    </cdr:from>
    <cdr:to>
      <cdr:x>0.68114</cdr:x>
      <cdr:y>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117475" y="2933699"/>
          <a:ext cx="3619507" cy="2667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November 2018</a:t>
          </a:fld>
          <a:endParaRPr lang="en-US" sz="900"/>
        </a:p>
      </cdr:txBody>
    </cdr:sp>
  </cdr:relSizeAnchor>
  <cdr:relSizeAnchor xmlns:cdr="http://schemas.openxmlformats.org/drawingml/2006/chartDrawing">
    <cdr:from>
      <cdr:x>0.56419</cdr:x>
      <cdr:y>0.13988</cdr:y>
    </cdr:from>
    <cdr:to>
      <cdr:x>0.669</cdr:x>
      <cdr:y>0.21131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076575" y="447674"/>
          <a:ext cx="571500" cy="2286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0.71726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33" y="790563"/>
          <a:ext cx="1128729" cy="1504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0.92576</cdr:x>
      <cdr:y>0.89881</cdr:y>
    </cdr:from>
    <cdr:to>
      <cdr:x>0.99568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8" name="Group 1"/>
        <xdr:cNvGrpSpPr/>
      </xdr:nvGrpSpPr>
      <xdr:grpSpPr>
        <a:xfrm>
          <a:off x="609600" y="676275"/>
          <a:ext cx="5484018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1950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  <xdr:pic>
        <xdr:nvPicPr>
          <xdr:cNvPr id="4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0.61198</cdr:x>
      <cdr:y>0.12202</cdr:y>
    </cdr:from>
    <cdr:to>
      <cdr:x>0.83854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78781" y="390526"/>
          <a:ext cx="621501" cy="2762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0.12934</cdr:x>
      <cdr:y>0.12202</cdr:y>
    </cdr:from>
    <cdr:to>
      <cdr:x>0.49392</cdr:x>
      <cdr:y>0.45238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54805" y="390513"/>
          <a:ext cx="1000127" cy="10572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0.02778</cdr:x>
      <cdr:y>0.74107</cdr:y>
    </cdr:from>
    <cdr:to>
      <cdr:x>0.10764</cdr:x>
      <cdr:y>0.87202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76201" y="2371725"/>
          <a:ext cx="219074" cy="41910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38174" y="619125"/>
          <a:ext cx="5486401" cy="3086100"/>
          <a:chOff x="638174" y="619125"/>
          <a:chExt cx="5486401" cy="30861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647700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76">
        <xdr:nvSpPr>
          <xdr:cNvPr id="4" name="TextBox 2"/>
          <xdr:cNvSpPr txBox="1"/>
        </xdr:nvSpPr>
        <xdr:spPr>
          <a:xfrm>
            <a:off x="638174" y="344805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0.1288</cdr:x>
      <cdr:y>0.3006</cdr:y>
    </cdr:from>
    <cdr:to>
      <cdr:x>0.875</cdr:x>
      <cdr:y>0.80556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3324" y="927682"/>
          <a:ext cx="2046976" cy="15583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the Petroleum Exporting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</cdr:txBody>
    </cdr:sp>
  </cdr:relSizeAnchor>
  <cdr:relSizeAnchor xmlns:cdr="http://schemas.openxmlformats.org/drawingml/2006/chartDrawing">
    <cdr:from>
      <cdr:x>0.66667</cdr:x>
      <cdr:y>0.14198</cdr:y>
    </cdr:from>
    <cdr:to>
      <cdr:x>0.92014</cdr:x>
      <cdr:y>0.2284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28810" y="438164"/>
          <a:ext cx="695316" cy="2666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0" y="933451"/>
          <a:ext cx="1665979" cy="14573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0.92004</cdr:y>
    </cdr:from>
    <cdr:ext cx="3940866" cy="247735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88305"/>
          <a:ext cx="3940866" cy="2477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DCFC2C35-A6F6-409E-9D34-26215F93938F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November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2008-2017 average (2.3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0.18203</cdr:y>
    </cdr:from>
    <cdr:ext cx="700914" cy="232863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37485" y="591237"/>
          <a:ext cx="700914" cy="2328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0.43903</cdr:x>
      <cdr:y>0.30792</cdr:y>
    </cdr:from>
    <cdr:to>
      <cdr:x>0.63937</cdr:x>
      <cdr:y>0.41349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400310" y="1000126"/>
          <a:ext cx="1095365" cy="3429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2008-17 </a:t>
          </a:r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average </a:t>
          </a: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0.36364</cdr:y>
    </cdr:from>
    <cdr:to>
      <cdr:x>0.52265</cdr:x>
      <cdr:y>0.48548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57478" y="1181100"/>
          <a:ext cx="22" cy="395761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1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November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49" y="2085975"/>
          <a:ext cx="2924175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2013 - December 2017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0.00523</cdr:x>
      <cdr:y>0.67456</cdr:y>
    </cdr:from>
    <cdr:to>
      <cdr:x>0.05052</cdr:x>
      <cdr:y>0.82544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28575" y="2171700"/>
          <a:ext cx="247650" cy="4857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42705</xdr:rowOff>
    </xdr:to>
    <xdr:grpSp>
      <xdr:nvGrpSpPr>
        <xdr:cNvPr id="8" name="Group 1"/>
        <xdr:cNvGrpSpPr/>
      </xdr:nvGrpSpPr>
      <xdr:grpSpPr>
        <a:xfrm>
          <a:off x="628207" y="657226"/>
          <a:ext cx="5429693" cy="3205004"/>
          <a:chOff x="628650" y="657226"/>
          <a:chExt cx="5472113" cy="3205004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67494" y="3629025"/>
            <a:ext cx="3436591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0.12741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953" y="0"/>
          <a:ext cx="2643772" cy="4095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0.14215</cdr:x>
      <cdr:y>0.12565</cdr:y>
    </cdr:from>
    <cdr:to>
      <cdr:x>0.52969</cdr:x>
      <cdr:y>0.46726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9949" y="402120"/>
          <a:ext cx="1063100" cy="10933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excluding 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0.64874</cdr:x>
      <cdr:y>0.12451</cdr:y>
    </cdr:from>
    <cdr:to>
      <cdr:x>0.88749</cdr:x>
      <cdr:y>0.21932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79627" y="398485"/>
          <a:ext cx="654939" cy="3034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November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2013 - December 2017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38100</xdr:rowOff>
    </xdr:from>
    <xdr:to>
      <xdr:col>9</xdr:col>
      <xdr:colOff>257175</xdr:colOff>
      <xdr:row>20</xdr:row>
      <xdr:rowOff>507</xdr:rowOff>
    </xdr:to>
    <xdr:grpSp>
      <xdr:nvGrpSpPr>
        <xdr:cNvPr id="7" name="Group 1"/>
        <xdr:cNvGrpSpPr/>
      </xdr:nvGrpSpPr>
      <xdr:grpSpPr>
        <a:xfrm>
          <a:off x="628650" y="619125"/>
          <a:ext cx="5486400" cy="320090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3" name="TextBox 2"/>
          <xdr:cNvSpPr txBox="1"/>
        </xdr:nvSpPr>
        <xdr:spPr>
          <a:xfrm>
            <a:off x="676275" y="3495675"/>
            <a:ext cx="18473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endParaRPr lang="en-US" sz="1100"/>
          </a:p>
        </xdr:txBody>
      </xdr:sp>
      <xdr:sp macro="" textlink="$A$32">
        <xdr:nvSpPr>
          <xdr:cNvPr id="4" name="TextBox 1"/>
          <xdr:cNvSpPr txBox="1"/>
        </xdr:nvSpPr>
        <xdr:spPr>
          <a:xfrm>
            <a:off x="638175" y="3577944"/>
            <a:ext cx="3314699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0.09966</cdr:x>
      <cdr:y>0.12392</cdr:y>
    </cdr:from>
    <cdr:to>
      <cdr:x>0.59375</cdr:x>
      <cdr:y>0.53274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73387" y="396594"/>
          <a:ext cx="1355388" cy="130838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3</xdr:row>
      <xdr:rowOff>47625</xdr:rowOff>
    </xdr:from>
    <xdr:to>
      <xdr:col>10</xdr:col>
      <xdr:colOff>447675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362075" y="628650"/>
          <a:ext cx="5553075" cy="3200428"/>
          <a:chOff x="1238250" y="609600"/>
          <a:chExt cx="5553075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5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62350"/>
            <a:ext cx="32194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9127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0.15625</cdr:x>
      <cdr:y>0.15774</cdr:y>
    </cdr:from>
    <cdr:to>
      <cdr:x>0.52083</cdr:x>
      <cdr:y>0.56651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8625" y="504825"/>
          <a:ext cx="1000116" cy="1308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gas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0.92616</cdr:y>
    </cdr:from>
    <cdr:ext cx="4210050" cy="209135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53" y="2981740"/>
          <a:ext cx="421005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November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2013 - December 2017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0.14204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00" y="457275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0.12914</cdr:x>
      <cdr:y>0.69084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06077" y="2224135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0.0036</cdr:x>
      <cdr:y>0.8284</cdr:y>
    </cdr:from>
    <cdr:ext cx="4799967" cy="380993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9683" y="2667000"/>
          <a:ext cx="4799967" cy="3809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Liquids fuels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November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0.71893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50" y="733425"/>
          <a:ext cx="914400" cy="1581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fuels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133350</xdr:rowOff>
    </xdr:from>
    <xdr:to>
      <xdr:col>10</xdr:col>
      <xdr:colOff>573404</xdr:colOff>
      <xdr:row>20</xdr:row>
      <xdr:rowOff>99855</xdr:rowOff>
    </xdr:to>
    <xdr:grpSp>
      <xdr:nvGrpSpPr>
        <xdr:cNvPr id="8" name="Group 1"/>
        <xdr:cNvGrpSpPr/>
      </xdr:nvGrpSpPr>
      <xdr:grpSpPr>
        <a:xfrm>
          <a:off x="1219200" y="714375"/>
          <a:ext cx="5478779" cy="3205005"/>
          <a:chOff x="1219200" y="714375"/>
          <a:chExt cx="5478779" cy="320500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5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86175"/>
            <a:ext cx="33432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0.10946</cdr:x>
      <cdr:y>0.30357</cdr:y>
    </cdr:from>
    <cdr:to>
      <cdr:x>0.51907</cdr:x>
      <cdr:y>0.58333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95277" y="971550"/>
          <a:ext cx="1104900" cy="8953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gasoline</a:t>
          </a:r>
        </a:p>
        <a:p xmlns:a="http://schemas.openxmlformats.org/drawingml/2006/main">
          <a:r>
            <a:rPr lang="en-US" sz="10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0.11837</cdr:y>
    </cdr:from>
    <cdr:to>
      <cdr:x>0.94792</cdr:x>
      <cdr:y>0.17857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25" y="378831"/>
          <a:ext cx="871069" cy="1926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85725</xdr:rowOff>
    </xdr:from>
    <xdr:to>
      <xdr:col>9</xdr:col>
      <xdr:colOff>344805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14375" y="666750"/>
          <a:ext cx="5488305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0" y="666750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23899" y="3600450"/>
            <a:ext cx="37623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0.16243</cdr:x>
      <cdr:y>0.18452</cdr:y>
    </cdr:from>
    <cdr:to>
      <cdr:x>0.55208</cdr:x>
      <cdr:y>0.48512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590551"/>
          <a:ext cx="1051075" cy="9620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gasoline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57150</xdr:rowOff>
    </xdr:from>
    <xdr:to>
      <xdr:col>10</xdr:col>
      <xdr:colOff>285750</xdr:colOff>
      <xdr:row>20</xdr:row>
      <xdr:rowOff>19050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0.77604</cdr:x>
      <cdr:y>0.1369</cdr:y>
    </cdr:from>
    <cdr:to>
      <cdr:x>0.86632</cdr:x>
      <cdr:y>0.20238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257666" y="438150"/>
          <a:ext cx="495312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0.92559</cdr:y>
    </cdr:from>
    <cdr:to>
      <cdr:x>0.60416</cdr:x>
      <cdr:y>1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8599" y="2962258"/>
          <a:ext cx="3286080" cy="2381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November 2018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0.20535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40" y="657211"/>
          <a:ext cx="752460" cy="428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0.14286</cdr:y>
    </cdr:from>
    <cdr:to>
      <cdr:x>0.89931</cdr:x>
      <cdr:y>0.21429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5720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2013 - December 2017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November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133350</xdr:rowOff>
    </xdr:from>
    <xdr:to>
      <xdr:col>8</xdr:col>
      <xdr:colOff>528638</xdr:colOff>
      <xdr:row>20</xdr:row>
      <xdr:rowOff>95278</xdr:rowOff>
    </xdr:to>
    <xdr:grpSp>
      <xdr:nvGrpSpPr>
        <xdr:cNvPr id="8" name="Group 1"/>
        <xdr:cNvGrpSpPr/>
      </xdr:nvGrpSpPr>
      <xdr:grpSpPr>
        <a:xfrm>
          <a:off x="590550" y="714375"/>
          <a:ext cx="5595938" cy="3200428"/>
          <a:chOff x="590550" y="714375"/>
          <a:chExt cx="5595938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50" y="714402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57600"/>
            <a:ext cx="36957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0.11632</cdr:x>
      <cdr:y>0.13095</cdr:y>
    </cdr:from>
    <cdr:to>
      <cdr:x>0.63021</cdr:x>
      <cdr:y>0.32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25743" y="419093"/>
          <a:ext cx="1439097" cy="6050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19050</xdr:rowOff>
    </xdr:from>
    <xdr:to>
      <xdr:col>9</xdr:col>
      <xdr:colOff>295275</xdr:colOff>
      <xdr:row>19</xdr:row>
      <xdr:rowOff>185580</xdr:rowOff>
    </xdr:to>
    <xdr:grpSp>
      <xdr:nvGrpSpPr>
        <xdr:cNvPr id="6" name="Group 1"/>
        <xdr:cNvGrpSpPr/>
      </xdr:nvGrpSpPr>
      <xdr:grpSpPr>
        <a:xfrm>
          <a:off x="657225" y="600075"/>
          <a:ext cx="5495925" cy="3214530"/>
          <a:chOff x="628650" y="600075"/>
          <a:chExt cx="5495925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50" y="3581400"/>
            <a:ext cx="34099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0.54513</cdr:x>
      <cdr:y>0.53571</cdr:y>
    </cdr:from>
    <cdr:to>
      <cdr:x>0.91319</cdr:x>
      <cdr:y>0.83036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495414" y="1714500"/>
          <a:ext cx="1009662" cy="9429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</xdr:row>
      <xdr:rowOff>114300</xdr:rowOff>
    </xdr:from>
    <xdr:to>
      <xdr:col>10</xdr:col>
      <xdr:colOff>58067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76275" y="638175"/>
          <a:ext cx="5477792" cy="3219929"/>
          <a:chOff x="676275" y="638175"/>
          <a:chExt cx="5477792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262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0.07825</cdr:x>
      <cdr:y>0.00841</cdr:y>
    </cdr:from>
    <cdr:to>
      <cdr:x>0.38602</cdr:x>
      <cdr:y>0.7978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28625" y="9525"/>
          <a:ext cx="1685919" cy="8943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endParaRPr lang="en-US" sz="900" b="1" baseline="0">
            <a:solidFill>
              <a:schemeClr val="accent4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0.00174</cdr:x>
      <cdr:y>0.78598</cdr:y>
    </cdr:from>
    <cdr:to>
      <cdr:x>0.56338</cdr:x>
      <cdr:y>1</cdr:y>
    </cdr:to>
    <cdr:sp macro="" textlink="'26'!$B$58">
      <cdr:nvSpPr>
        <cdr:cNvPr id="3" name="TextBox 2"/>
        <cdr:cNvSpPr txBox="1"/>
      </cdr:nvSpPr>
      <cdr:spPr>
        <a:xfrm xmlns:a="http://schemas.openxmlformats.org/drawingml/2006/main">
          <a:off x="9545" y="898375"/>
          <a:ext cx="3076547" cy="244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November 2018</a:t>
          </a:fld>
          <a:endParaRPr lang="en-US" sz="11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0.92262</cdr:y>
    </cdr:from>
    <cdr:to>
      <cdr:x>0.5868</cdr:x>
      <cdr:y>1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053" y="2952753"/>
          <a:ext cx="3200382" cy="2476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November 2018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28650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0.83333</cdr:y>
    </cdr:from>
    <cdr:ext cx="4249113" cy="22859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43001"/>
          <a:ext cx="4249113" cy="2285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November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2013 - 2017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4CC59E9E-B60A-40DB-8359-3E150E144089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2013 - December 2017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104721</xdr:rowOff>
    </xdr:from>
    <xdr:to>
      <xdr:col>9</xdr:col>
      <xdr:colOff>219075</xdr:colOff>
      <xdr:row>20</xdr:row>
      <xdr:rowOff>66621</xdr:rowOff>
    </xdr:to>
    <xdr:grpSp>
      <xdr:nvGrpSpPr>
        <xdr:cNvPr id="8" name="Group 1"/>
        <xdr:cNvGrpSpPr/>
      </xdr:nvGrpSpPr>
      <xdr:grpSpPr>
        <a:xfrm>
          <a:off x="628650" y="685746"/>
          <a:ext cx="5448300" cy="3200400"/>
          <a:chOff x="628650" y="685746"/>
          <a:chExt cx="54483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53970"/>
            <a:ext cx="3409950" cy="2321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0.31473</cdr:x>
      <cdr:y>0.54407</cdr:y>
    </cdr:from>
    <cdr:to>
      <cdr:x>0.72222</cdr:x>
      <cdr:y>0.8286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57446" y="1733550"/>
          <a:ext cx="1110131" cy="9066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95195</xdr:rowOff>
    </xdr:from>
    <xdr:to>
      <xdr:col>9</xdr:col>
      <xdr:colOff>180842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561975" y="676220"/>
          <a:ext cx="5476742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9" y="3619500"/>
            <a:ext cx="3629026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0.30555</cdr:x>
      <cdr:y>0.54465</cdr:y>
    </cdr:from>
    <cdr:to>
      <cdr:x>0.74305</cdr:x>
      <cdr:y>0.79465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38185" y="1743098"/>
          <a:ext cx="1200150" cy="80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0.60069</cdr:x>
      <cdr:y>0.12798</cdr:y>
    </cdr:from>
    <cdr:to>
      <cdr:x>1</cdr:x>
      <cdr:y>0.24107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47813" y="409575"/>
          <a:ext cx="1095387" cy="361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3</xdr:row>
      <xdr:rowOff>104775</xdr:rowOff>
    </xdr:from>
    <xdr:to>
      <xdr:col>10</xdr:col>
      <xdr:colOff>38100</xdr:colOff>
      <xdr:row>23</xdr:row>
      <xdr:rowOff>85725</xdr:rowOff>
    </xdr:to>
    <xdr:graphicFrame macro="">
      <xdr:nvGraphicFramePr>
        <xdr:cNvPr id="52531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absSizeAnchor xmlns:cdr="http://schemas.openxmlformats.org/drawingml/2006/chartDrawing">
    <cdr:from>
      <cdr:x>0.01093</cdr:x>
      <cdr:y>0.92419</cdr:y>
    </cdr:from>
    <cdr:ext cx="4229100" cy="215478"/>
    <cdr:sp macro="" textlink="'31'!$A$148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9749" y="2975397"/>
          <a:ext cx="4229100" cy="2154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58ECE484-E076-425A-BF6D-4C910A4C72FD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November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0.07535</cdr:x>
      <cdr:y>0.54963</cdr:y>
    </cdr:from>
    <cdr:ext cx="3180623" cy="249810"/>
    <cdr:sp macro="" textlink="'31'!$A$150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11976" y="1769491"/>
          <a:ext cx="3180623" cy="24981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3CA3C3D2-15BC-4D41-9E49-2806E7A9F38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2010 - December 2017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477343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12943"/>
            <a:ext cx="3495426" cy="23201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kilowatthours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0.13616</cdr:x>
      <cdr:y>0.16572</cdr:y>
    </cdr:from>
    <cdr:to>
      <cdr:x>0.53893</cdr:x>
      <cdr:y>0.48138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74205" y="527660"/>
          <a:ext cx="1106898" cy="10050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 per day </a:t>
          </a:r>
          <a:endParaRPr lang="en-US" sz="1000">
            <a:latin typeface="Arial" panose="020B0604020202020204" pitchFamily="34" charset="0"/>
          </a:endParaRP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5" y="685800"/>
          <a:ext cx="5495925" cy="3200400"/>
          <a:chOff x="600075" y="685800"/>
          <a:chExt cx="5495925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5" y="3648075"/>
            <a:ext cx="39624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residential electricity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0.73264</cdr:x>
      <cdr:y>0.1756</cdr:y>
    </cdr:from>
    <cdr:to>
      <cdr:x>0.94792</cdr:x>
      <cdr:y>0.24702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09775" y="561975"/>
          <a:ext cx="59055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66675</xdr:rowOff>
    </xdr:from>
    <xdr:to>
      <xdr:col>9</xdr:col>
      <xdr:colOff>569595</xdr:colOff>
      <xdr:row>23</xdr:row>
      <xdr:rowOff>61755</xdr:rowOff>
    </xdr:to>
    <xdr:grpSp>
      <xdr:nvGrpSpPr>
        <xdr:cNvPr id="10" name="Group 1"/>
        <xdr:cNvGrpSpPr/>
      </xdr:nvGrpSpPr>
      <xdr:grpSpPr>
        <a:xfrm>
          <a:off x="561975" y="590550"/>
          <a:ext cx="5494020" cy="3233580"/>
          <a:chOff x="561975" y="590550"/>
          <a:chExt cx="5494020" cy="323358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3" name="TextBox 3"/>
          <xdr:cNvSpPr txBox="1"/>
        </xdr:nvSpPr>
        <xdr:spPr>
          <a:xfrm>
            <a:off x="2790824" y="1476376"/>
            <a:ext cx="771525" cy="176212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 b="1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coal</a:t>
            </a:r>
          </a:p>
          <a:p>
            <a:endParaRPr lang="en-US" sz="9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non-hydro 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renewables</a:t>
            </a:r>
          </a:p>
          <a:p>
            <a:r>
              <a:rPr lang="en-US" sz="900" b="1">
                <a:solidFill>
                  <a:schemeClr val="accent1">
                    <a:lumMod val="7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9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</a:t>
            </a:r>
          </a:p>
          <a:p>
            <a:endParaRPr lang="en-US" sz="1100"/>
          </a:p>
        </xdr:txBody>
      </xdr:sp>
      <xdr:sp macro="" textlink="$A$37">
        <xdr:nvSpPr>
          <xdr:cNvPr id="7" name="TextBox 2"/>
          <xdr:cNvSpPr txBox="1"/>
        </xdr:nvSpPr>
        <xdr:spPr>
          <a:xfrm>
            <a:off x="561975" y="3419475"/>
            <a:ext cx="4752583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69EEE60-BAD4-4BC7-8D99-73931B0BAE58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Labels show percentage share of total generation provided by coal and natural gas.</a:t>
            </a:fld>
            <a:endParaRPr lang="en-US" sz="1100"/>
          </a:p>
        </xdr:txBody>
      </xdr:sp>
      <xdr:sp macro="" textlink="$A$36">
        <xdr:nvSpPr>
          <xdr:cNvPr id="8" name="TextBox 1"/>
          <xdr:cNvSpPr txBox="1"/>
        </xdr:nvSpPr>
        <xdr:spPr>
          <a:xfrm>
            <a:off x="590550" y="3590925"/>
            <a:ext cx="34861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  <xdr:pic>
        <xdr:nvPicPr>
          <xdr:cNvPr id="5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0.73289</cdr:x>
      <cdr:y>0.13393</cdr:y>
    </cdr:from>
    <cdr:to>
      <cdr:x>0.94866</cdr:x>
      <cdr:y>0.21429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76433" y="428625"/>
          <a:ext cx="552440" cy="2571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megawatthours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0.60872</cdr:x>
      <cdr:y>0.14286</cdr:y>
    </cdr:from>
    <cdr:to>
      <cdr:x>0.90169</cdr:x>
      <cdr:y>0.24107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81177" y="457200"/>
          <a:ext cx="857240" cy="3143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</xdr:colOff>
      <xdr:row>3</xdr:row>
      <xdr:rowOff>9193</xdr:rowOff>
    </xdr:from>
    <xdr:to>
      <xdr:col>10</xdr:col>
      <xdr:colOff>28641</xdr:colOff>
      <xdr:row>22</xdr:row>
      <xdr:rowOff>133348</xdr:rowOff>
    </xdr:to>
    <xdr:grpSp>
      <xdr:nvGrpSpPr>
        <xdr:cNvPr id="3" name="Group 1"/>
        <xdr:cNvGrpSpPr/>
      </xdr:nvGrpSpPr>
      <xdr:grpSpPr>
        <a:xfrm>
          <a:off x="609635" y="533068"/>
          <a:ext cx="5515006" cy="3200730"/>
          <a:chOff x="609635" y="533233"/>
          <a:chExt cx="5495890" cy="3200565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4" y="3090681"/>
            <a:ext cx="4852161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09635" y="3497416"/>
            <a:ext cx="3255716" cy="23638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48640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3855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0.1493</cdr:x>
      <cdr:y>0.13393</cdr:y>
    </cdr:from>
    <cdr:to>
      <cdr:x>0.43793</cdr:x>
      <cdr:y>0.33929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66" y="428625"/>
          <a:ext cx="791770" cy="6572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0.14931</cdr:x>
      <cdr:y>0.24702</cdr:y>
    </cdr:from>
    <cdr:to>
      <cdr:x>0.60069</cdr:x>
      <cdr:y>0.76488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76" y="790575"/>
          <a:ext cx="1238238" cy="16573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carbon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0.92011</cdr:y>
    </cdr:from>
    <cdr:ext cx="4229100" cy="238125"/>
    <cdr:sp macro="" textlink="'37'!$A$48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202" y="2962262"/>
          <a:ext cx="422910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November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0.87108</cdr:x>
      <cdr:y>0.16272</cdr:y>
    </cdr:from>
    <cdr:to>
      <cdr:x>0.96864</cdr:x>
      <cdr:y>0.25444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762500" y="523875"/>
          <a:ext cx="533400" cy="2952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47726" y="570940"/>
          <a:ext cx="5496198" cy="3176989"/>
          <a:chOff x="847726" y="570940"/>
          <a:chExt cx="5496198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6" y="3209925"/>
            <a:ext cx="4552950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16778"/>
            <a:ext cx="4276725" cy="23115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33451" y="752475"/>
          <a:ext cx="5467350" cy="3214530"/>
          <a:chOff x="933451" y="752475"/>
          <a:chExt cx="5467350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1" y="3362326"/>
            <a:ext cx="4505324" cy="36586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3380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November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zoomScaleNormal="100" workbookViewId="0">
      <selection activeCell="F4" sqref="F4"/>
    </sheetView>
  </sheetViews>
  <sheetFormatPr defaultColWidth="9.140625" defaultRowHeight="12.75" x14ac:dyDescent="0.2"/>
  <cols>
    <col min="1" max="1" width="10.42578125" style="21" customWidth="1"/>
    <col min="2" max="2" width="4.140625" style="21" customWidth="1"/>
    <col min="3" max="3" width="85.85546875" style="21" customWidth="1"/>
    <col min="4" max="16384" width="9.140625" style="21"/>
  </cols>
  <sheetData>
    <row r="1" spans="1:8" ht="21.95" customHeight="1" x14ac:dyDescent="0.3">
      <c r="A1" s="114"/>
      <c r="B1" s="560" t="s">
        <v>64</v>
      </c>
      <c r="C1" s="561"/>
      <c r="D1" s="112"/>
    </row>
    <row r="2" spans="1:8" ht="19.5" customHeight="1" x14ac:dyDescent="0.35">
      <c r="A2" s="113"/>
      <c r="B2" s="562" t="s">
        <v>65</v>
      </c>
      <c r="C2" s="563"/>
    </row>
    <row r="3" spans="1:8" ht="12.75" customHeight="1" x14ac:dyDescent="0.2">
      <c r="B3" s="564"/>
      <c r="C3" s="565"/>
    </row>
    <row r="4" spans="1:8" ht="19.5" customHeight="1" x14ac:dyDescent="0.25">
      <c r="B4" s="392" t="s">
        <v>547</v>
      </c>
      <c r="C4" s="391"/>
    </row>
    <row r="5" spans="1:8" ht="12.75" customHeight="1" x14ac:dyDescent="0.2">
      <c r="B5" s="564"/>
      <c r="C5" s="565"/>
    </row>
    <row r="6" spans="1:8" ht="15" customHeight="1" x14ac:dyDescent="0.2">
      <c r="B6" s="98" t="s">
        <v>229</v>
      </c>
      <c r="C6" s="127"/>
    </row>
    <row r="7" spans="1:8" ht="15" customHeight="1" x14ac:dyDescent="0.2">
      <c r="A7" s="297">
        <v>1</v>
      </c>
      <c r="B7" s="395"/>
      <c r="C7" s="96" t="s">
        <v>230</v>
      </c>
    </row>
    <row r="8" spans="1:8" ht="15" customHeight="1" x14ac:dyDescent="0.2">
      <c r="A8" s="297">
        <v>2</v>
      </c>
      <c r="B8" s="395"/>
      <c r="C8" s="96" t="s">
        <v>198</v>
      </c>
      <c r="D8" s="297"/>
    </row>
    <row r="9" spans="1:8" ht="15" customHeight="1" x14ac:dyDescent="0.2">
      <c r="A9" s="297">
        <v>3</v>
      </c>
      <c r="B9" s="395"/>
      <c r="C9" s="96" t="s">
        <v>199</v>
      </c>
      <c r="D9" s="297"/>
    </row>
    <row r="10" spans="1:8" ht="15" customHeight="1" x14ac:dyDescent="0.2">
      <c r="A10" s="297">
        <v>4</v>
      </c>
      <c r="B10" s="395"/>
      <c r="C10" s="96" t="s">
        <v>231</v>
      </c>
      <c r="D10" s="297"/>
      <c r="H10" s="115"/>
    </row>
    <row r="11" spans="1:8" ht="15" customHeight="1" x14ac:dyDescent="0.2">
      <c r="A11" s="297">
        <v>5</v>
      </c>
      <c r="B11" s="395"/>
      <c r="C11" s="96" t="s">
        <v>200</v>
      </c>
    </row>
    <row r="12" spans="1:8" ht="15" customHeight="1" x14ac:dyDescent="0.2">
      <c r="B12" s="98" t="s">
        <v>201</v>
      </c>
      <c r="C12" s="97"/>
    </row>
    <row r="13" spans="1:8" ht="15" customHeight="1" x14ac:dyDescent="0.2">
      <c r="A13" s="21">
        <v>6</v>
      </c>
      <c r="B13" s="395"/>
      <c r="C13" s="96" t="s">
        <v>202</v>
      </c>
    </row>
    <row r="14" spans="1:8" ht="15" customHeight="1" x14ac:dyDescent="0.2">
      <c r="A14" s="21">
        <v>7</v>
      </c>
      <c r="B14" s="395"/>
      <c r="C14" s="405" t="s">
        <v>533</v>
      </c>
      <c r="D14" s="297"/>
      <c r="E14" s="115"/>
    </row>
    <row r="15" spans="1:8" ht="15" customHeight="1" x14ac:dyDescent="0.2">
      <c r="A15" s="21">
        <v>8</v>
      </c>
      <c r="B15" s="395"/>
      <c r="C15" s="96" t="s">
        <v>203</v>
      </c>
    </row>
    <row r="16" spans="1:8" ht="15" customHeight="1" x14ac:dyDescent="0.2">
      <c r="A16" s="21">
        <v>9</v>
      </c>
      <c r="B16" s="395"/>
      <c r="C16" s="96" t="s">
        <v>204</v>
      </c>
      <c r="D16" s="297"/>
    </row>
    <row r="17" spans="1:4" ht="15" customHeight="1" x14ac:dyDescent="0.2">
      <c r="A17" s="21">
        <v>10</v>
      </c>
      <c r="B17" s="395"/>
      <c r="C17" s="96" t="s">
        <v>447</v>
      </c>
    </row>
    <row r="18" spans="1:4" ht="15" customHeight="1" x14ac:dyDescent="0.2">
      <c r="A18" s="21">
        <v>11</v>
      </c>
      <c r="B18" s="395"/>
      <c r="C18" s="96" t="s">
        <v>446</v>
      </c>
    </row>
    <row r="19" spans="1:4" ht="15" customHeight="1" x14ac:dyDescent="0.2">
      <c r="A19" s="21">
        <v>12</v>
      </c>
      <c r="B19" s="395"/>
      <c r="C19" s="96" t="s">
        <v>205</v>
      </c>
    </row>
    <row r="20" spans="1:4" ht="15" customHeight="1" x14ac:dyDescent="0.2">
      <c r="A20" s="21">
        <v>13</v>
      </c>
      <c r="B20" s="395"/>
      <c r="C20" s="96" t="s">
        <v>206</v>
      </c>
    </row>
    <row r="21" spans="1:4" ht="15" customHeight="1" x14ac:dyDescent="0.2">
      <c r="B21" s="129" t="s">
        <v>228</v>
      </c>
      <c r="C21" s="96"/>
    </row>
    <row r="22" spans="1:4" ht="15" customHeight="1" x14ac:dyDescent="0.2">
      <c r="A22" s="130">
        <v>14</v>
      </c>
      <c r="B22" s="130"/>
      <c r="C22" s="96" t="s">
        <v>491</v>
      </c>
    </row>
    <row r="23" spans="1:4" ht="15" customHeight="1" x14ac:dyDescent="0.2">
      <c r="A23" s="21">
        <v>15</v>
      </c>
      <c r="C23" s="96" t="s">
        <v>207</v>
      </c>
    </row>
    <row r="24" spans="1:4" ht="15" customHeight="1" x14ac:dyDescent="0.2">
      <c r="A24" s="21">
        <v>16</v>
      </c>
      <c r="C24" s="96" t="s">
        <v>490</v>
      </c>
    </row>
    <row r="25" spans="1:4" ht="15" customHeight="1" x14ac:dyDescent="0.2">
      <c r="A25" s="21">
        <v>17</v>
      </c>
      <c r="C25" s="96" t="s">
        <v>208</v>
      </c>
    </row>
    <row r="26" spans="1:4" ht="15" customHeight="1" x14ac:dyDescent="0.2">
      <c r="A26" s="21">
        <v>18</v>
      </c>
      <c r="C26" s="96" t="s">
        <v>209</v>
      </c>
    </row>
    <row r="27" spans="1:4" ht="15" customHeight="1" x14ac:dyDescent="0.2">
      <c r="A27" s="21">
        <v>19</v>
      </c>
      <c r="C27" s="96" t="s">
        <v>492</v>
      </c>
    </row>
    <row r="28" spans="1:4" ht="15" customHeight="1" x14ac:dyDescent="0.2">
      <c r="B28" s="129" t="s">
        <v>424</v>
      </c>
      <c r="C28" s="97"/>
    </row>
    <row r="29" spans="1:4" ht="15" customHeight="1" x14ac:dyDescent="0.2">
      <c r="A29" s="21">
        <v>20</v>
      </c>
      <c r="C29" s="96" t="s">
        <v>426</v>
      </c>
      <c r="D29" s="297"/>
    </row>
    <row r="30" spans="1:4" ht="15" customHeight="1" x14ac:dyDescent="0.2">
      <c r="A30" s="21">
        <v>21</v>
      </c>
      <c r="C30" s="96" t="s">
        <v>427</v>
      </c>
      <c r="D30" s="297"/>
    </row>
    <row r="31" spans="1:4" ht="15" customHeight="1" x14ac:dyDescent="0.2">
      <c r="A31" s="21">
        <v>22</v>
      </c>
      <c r="C31" s="96" t="s">
        <v>495</v>
      </c>
      <c r="D31" s="297"/>
    </row>
    <row r="32" spans="1:4" ht="15" customHeight="1" x14ac:dyDescent="0.2">
      <c r="A32" s="21">
        <v>23</v>
      </c>
      <c r="C32" s="96" t="s">
        <v>493</v>
      </c>
      <c r="D32" s="297"/>
    </row>
    <row r="33" spans="1:4" ht="15" customHeight="1" x14ac:dyDescent="0.2">
      <c r="B33" s="98" t="s">
        <v>227</v>
      </c>
      <c r="C33" s="97"/>
    </row>
    <row r="34" spans="1:4" ht="15" customHeight="1" x14ac:dyDescent="0.2">
      <c r="A34" s="21">
        <v>24</v>
      </c>
      <c r="C34" s="96" t="s">
        <v>494</v>
      </c>
      <c r="D34" s="297"/>
    </row>
    <row r="35" spans="1:4" ht="15" customHeight="1" x14ac:dyDescent="0.25">
      <c r="A35" s="21">
        <v>25</v>
      </c>
      <c r="C35" s="96" t="s">
        <v>210</v>
      </c>
      <c r="D35" s="150"/>
    </row>
    <row r="36" spans="1:4" ht="15" customHeight="1" x14ac:dyDescent="0.2">
      <c r="A36" s="21">
        <v>26</v>
      </c>
      <c r="C36" s="22" t="s">
        <v>425</v>
      </c>
    </row>
    <row r="37" spans="1:4" ht="15" customHeight="1" x14ac:dyDescent="0.2">
      <c r="A37" s="21">
        <v>27</v>
      </c>
      <c r="C37" s="96" t="s">
        <v>428</v>
      </c>
    </row>
    <row r="38" spans="1:4" ht="15" customHeight="1" x14ac:dyDescent="0.2">
      <c r="A38" s="21">
        <v>28</v>
      </c>
      <c r="C38" s="96" t="s">
        <v>211</v>
      </c>
    </row>
    <row r="39" spans="1:4" ht="15" customHeight="1" x14ac:dyDescent="0.2">
      <c r="B39" s="98" t="s">
        <v>226</v>
      </c>
      <c r="C39" s="97"/>
    </row>
    <row r="40" spans="1:4" ht="15" customHeight="1" x14ac:dyDescent="0.2">
      <c r="A40" s="21">
        <v>29</v>
      </c>
      <c r="C40" s="96" t="s">
        <v>213</v>
      </c>
    </row>
    <row r="41" spans="1:4" ht="15" customHeight="1" x14ac:dyDescent="0.2">
      <c r="A41" s="21">
        <v>30</v>
      </c>
      <c r="C41" s="96" t="s">
        <v>212</v>
      </c>
    </row>
    <row r="42" spans="1:4" ht="15" customHeight="1" x14ac:dyDescent="0.2">
      <c r="A42" s="21">
        <v>31</v>
      </c>
      <c r="C42" s="96" t="s">
        <v>214</v>
      </c>
    </row>
    <row r="43" spans="1:4" ht="15" customHeight="1" x14ac:dyDescent="0.2">
      <c r="B43" s="98" t="s">
        <v>225</v>
      </c>
      <c r="C43" s="97"/>
    </row>
    <row r="44" spans="1:4" ht="15" customHeight="1" x14ac:dyDescent="0.2">
      <c r="A44" s="21">
        <v>32</v>
      </c>
      <c r="C44" s="96" t="s">
        <v>215</v>
      </c>
    </row>
    <row r="45" spans="1:4" ht="15" customHeight="1" x14ac:dyDescent="0.2">
      <c r="A45" s="21">
        <v>33</v>
      </c>
      <c r="C45" s="96" t="s">
        <v>216</v>
      </c>
    </row>
    <row r="46" spans="1:4" ht="15" customHeight="1" x14ac:dyDescent="0.2">
      <c r="A46" s="21">
        <v>34</v>
      </c>
      <c r="C46" s="407" t="s">
        <v>217</v>
      </c>
    </row>
    <row r="47" spans="1:4" ht="15" customHeight="1" x14ac:dyDescent="0.2">
      <c r="B47" s="98" t="s">
        <v>224</v>
      </c>
      <c r="C47" s="99"/>
    </row>
    <row r="48" spans="1:4" ht="15" customHeight="1" x14ac:dyDescent="0.2">
      <c r="A48" s="21">
        <v>35</v>
      </c>
      <c r="C48" s="407" t="s">
        <v>218</v>
      </c>
    </row>
    <row r="49" spans="1:4" ht="15" customHeight="1" x14ac:dyDescent="0.2">
      <c r="A49" s="21">
        <v>36</v>
      </c>
      <c r="C49" s="96" t="s">
        <v>219</v>
      </c>
    </row>
    <row r="50" spans="1:4" ht="15" customHeight="1" x14ac:dyDescent="0.2">
      <c r="B50" s="98" t="s">
        <v>6</v>
      </c>
      <c r="C50" s="97"/>
    </row>
    <row r="51" spans="1:4" ht="15" customHeight="1" x14ac:dyDescent="0.2">
      <c r="A51" s="21">
        <v>37</v>
      </c>
      <c r="C51" s="407" t="s">
        <v>220</v>
      </c>
    </row>
    <row r="52" spans="1:4" ht="15" customHeight="1" x14ac:dyDescent="0.2">
      <c r="A52" s="21">
        <v>38</v>
      </c>
      <c r="C52" s="96" t="s">
        <v>221</v>
      </c>
    </row>
    <row r="53" spans="1:4" ht="15" customHeight="1" x14ac:dyDescent="0.2">
      <c r="A53" s="21">
        <v>39</v>
      </c>
      <c r="C53" s="96" t="s">
        <v>222</v>
      </c>
    </row>
    <row r="54" spans="1:4" ht="15" customHeight="1" x14ac:dyDescent="0.2">
      <c r="A54" s="21">
        <v>40</v>
      </c>
      <c r="C54" s="22" t="s">
        <v>223</v>
      </c>
      <c r="D54" s="297"/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A1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54" location="'40'!A1" display="U.S. census regions and census divisions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A1" display="U.S. net trade of crude oil and petroleum products???????????????"/>
    <hyperlink ref="C31" location="'22'!A1" display="U.S. net trade of hydrocarbon gas liquids "/>
    <hyperlink ref="C32" location="'23'!A1" display="U.S. commercial propane inventorie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7"/>
  <sheetViews>
    <sheetView workbookViewId="0"/>
  </sheetViews>
  <sheetFormatPr defaultRowHeight="12.75" x14ac:dyDescent="0.2"/>
  <cols>
    <col min="10" max="11" width="9.140625" hidden="1" customWidth="1"/>
    <col min="16" max="16" width="12.28515625" customWidth="1"/>
    <col min="17" max="17" width="12.5703125" customWidth="1"/>
    <col min="18" max="18" width="10.85546875" customWidth="1"/>
  </cols>
  <sheetData>
    <row r="1" spans="1:18" x14ac:dyDescent="0.2">
      <c r="N1" s="120"/>
      <c r="P1" s="119"/>
    </row>
    <row r="2" spans="1:18" ht="15.75" x14ac:dyDescent="0.25">
      <c r="A2" s="44" t="s">
        <v>547</v>
      </c>
      <c r="P2" s="119"/>
    </row>
    <row r="3" spans="1:18" x14ac:dyDescent="0.2">
      <c r="A3" s="22" t="s">
        <v>16</v>
      </c>
      <c r="D3" s="96"/>
      <c r="P3" s="119"/>
    </row>
    <row r="5" spans="1:18" x14ac:dyDescent="0.2">
      <c r="Q5" s="182" t="s">
        <v>369</v>
      </c>
      <c r="R5" s="183"/>
    </row>
    <row r="6" spans="1:18" x14ac:dyDescent="0.2">
      <c r="Q6" s="245" t="s">
        <v>383</v>
      </c>
      <c r="R6" s="246" t="s">
        <v>240</v>
      </c>
    </row>
    <row r="24" spans="2:13" x14ac:dyDescent="0.2">
      <c r="B24" s="45" t="s">
        <v>49</v>
      </c>
      <c r="C24" s="46"/>
      <c r="D24" s="46"/>
      <c r="E24" s="46"/>
      <c r="F24" s="46"/>
    </row>
    <row r="25" spans="2:13" x14ac:dyDescent="0.2">
      <c r="B25" s="45" t="s">
        <v>50</v>
      </c>
      <c r="C25" s="46"/>
      <c r="D25" s="46"/>
      <c r="E25" s="46"/>
      <c r="F25" s="46"/>
      <c r="H25" s="566">
        <v>0.95</v>
      </c>
      <c r="I25" s="566"/>
    </row>
    <row r="27" spans="2:13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67" t="s">
        <v>56</v>
      </c>
      <c r="I27" s="567"/>
    </row>
    <row r="28" spans="2:13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M28" s="30"/>
    </row>
    <row r="29" spans="2:13" x14ac:dyDescent="0.2">
      <c r="B29" s="131">
        <v>41275</v>
      </c>
      <c r="C29" s="132">
        <v>94.757000000000005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60" si="0">$E29*EXP((+NORMSINV((1-$H$25)/2)*$F29*SQRT($G29/252)))</f>
        <v>#N/A</v>
      </c>
      <c r="I29" s="59" t="e">
        <f t="shared" ref="I29:I60" si="1">$E29*EXP(-NORMSINV((1-$H$25)/2)*$F29*SQRT($G29/252))</f>
        <v>#N/A</v>
      </c>
      <c r="M29" s="30"/>
    </row>
    <row r="30" spans="2:13" x14ac:dyDescent="0.2">
      <c r="B30" s="55">
        <v>41306</v>
      </c>
      <c r="C30" s="132">
        <v>95.308999999999997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M30" s="30"/>
    </row>
    <row r="31" spans="2:13" x14ac:dyDescent="0.2">
      <c r="B31" s="55">
        <v>41334</v>
      </c>
      <c r="C31" s="132">
        <v>92.938999999999993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M31" s="30"/>
    </row>
    <row r="32" spans="2:13" x14ac:dyDescent="0.2">
      <c r="B32" s="55">
        <v>41365</v>
      </c>
      <c r="C32" s="132">
        <v>92.021000000000001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M32" s="30"/>
    </row>
    <row r="33" spans="2:13" x14ac:dyDescent="0.2">
      <c r="B33" s="55">
        <v>41395</v>
      </c>
      <c r="C33" s="132">
        <v>94.51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M33" s="30"/>
    </row>
    <row r="34" spans="2:13" x14ac:dyDescent="0.2">
      <c r="B34" s="55">
        <v>41426</v>
      </c>
      <c r="C34" s="132">
        <v>95.772999999999996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M34" s="30"/>
    </row>
    <row r="35" spans="2:13" x14ac:dyDescent="0.2">
      <c r="B35" s="55">
        <v>41456</v>
      </c>
      <c r="C35" s="132">
        <v>104.67100000000001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M35" s="30"/>
    </row>
    <row r="36" spans="2:13" x14ac:dyDescent="0.2">
      <c r="B36" s="55">
        <v>41487</v>
      </c>
      <c r="C36" s="132">
        <v>106.57299999999999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M36" s="30"/>
    </row>
    <row r="37" spans="2:13" x14ac:dyDescent="0.2">
      <c r="B37" s="55">
        <v>41518</v>
      </c>
      <c r="C37" s="132">
        <v>106.29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M37" s="30"/>
    </row>
    <row r="38" spans="2:13" x14ac:dyDescent="0.2">
      <c r="B38" s="55">
        <v>41548</v>
      </c>
      <c r="C38" s="132">
        <v>100.538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M38" s="30"/>
    </row>
    <row r="39" spans="2:13" x14ac:dyDescent="0.2">
      <c r="B39" s="55">
        <v>41579</v>
      </c>
      <c r="C39" s="132">
        <v>93.864000000000004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M39" s="30"/>
    </row>
    <row r="40" spans="2:13" x14ac:dyDescent="0.2">
      <c r="B40" s="55">
        <v>41609</v>
      </c>
      <c r="C40" s="132">
        <v>97.625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M40" s="30"/>
    </row>
    <row r="41" spans="2:13" x14ac:dyDescent="0.2">
      <c r="B41" s="55">
        <v>41640</v>
      </c>
      <c r="C41" s="132">
        <v>94.617000000000004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M41" s="30"/>
    </row>
    <row r="42" spans="2:13" x14ac:dyDescent="0.2">
      <c r="B42" s="55">
        <v>41671</v>
      </c>
      <c r="C42" s="132">
        <v>100.81699999999999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M42" s="30"/>
    </row>
    <row r="43" spans="2:13" x14ac:dyDescent="0.2">
      <c r="B43" s="55">
        <v>41699</v>
      </c>
      <c r="C43" s="132">
        <v>100.804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M43" s="30"/>
    </row>
    <row r="44" spans="2:13" x14ac:dyDescent="0.2">
      <c r="B44" s="55">
        <v>41730</v>
      </c>
      <c r="C44" s="132">
        <v>102.069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M44" s="30"/>
    </row>
    <row r="45" spans="2:13" x14ac:dyDescent="0.2">
      <c r="B45" s="55">
        <v>41760</v>
      </c>
      <c r="C45" s="132">
        <v>102.17700000000001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M45" s="30"/>
    </row>
    <row r="46" spans="2:13" x14ac:dyDescent="0.2">
      <c r="B46" s="55">
        <v>41791</v>
      </c>
      <c r="C46" s="132">
        <v>105.794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M46" s="30"/>
    </row>
    <row r="47" spans="2:13" x14ac:dyDescent="0.2">
      <c r="B47" s="55">
        <v>41821</v>
      </c>
      <c r="C47" s="132">
        <v>103.58799999999999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M47" s="30"/>
    </row>
    <row r="48" spans="2:13" x14ac:dyDescent="0.2">
      <c r="B48" s="55">
        <v>41852</v>
      </c>
      <c r="C48" s="132">
        <v>96.534999999999997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M48" s="30"/>
    </row>
    <row r="49" spans="2:13" x14ac:dyDescent="0.2">
      <c r="B49" s="55">
        <v>41883</v>
      </c>
      <c r="C49" s="132">
        <v>93.212000000000003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M49" s="30"/>
    </row>
    <row r="50" spans="2:13" x14ac:dyDescent="0.2">
      <c r="B50" s="55">
        <v>41913</v>
      </c>
      <c r="C50" s="132">
        <v>84.397000000000006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M50" s="30"/>
    </row>
    <row r="51" spans="2:13" x14ac:dyDescent="0.2">
      <c r="B51" s="55">
        <v>41944</v>
      </c>
      <c r="C51" s="132">
        <v>75.789000000000001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M51" s="30"/>
    </row>
    <row r="52" spans="2:13" x14ac:dyDescent="0.2">
      <c r="B52" s="55">
        <v>41974</v>
      </c>
      <c r="C52" s="132">
        <v>59.29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M52" s="30"/>
    </row>
    <row r="53" spans="2:13" x14ac:dyDescent="0.2">
      <c r="B53" s="55">
        <v>42005</v>
      </c>
      <c r="C53" s="132">
        <v>47.216999999999999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M53" s="30"/>
    </row>
    <row r="54" spans="2:13" x14ac:dyDescent="0.2">
      <c r="B54" s="55">
        <v>42036</v>
      </c>
      <c r="C54" s="132">
        <v>50.584000000000003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M54" s="30"/>
    </row>
    <row r="55" spans="2:13" x14ac:dyDescent="0.2">
      <c r="B55" s="55">
        <v>42064</v>
      </c>
      <c r="C55" s="132">
        <v>47.823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M55" s="30"/>
    </row>
    <row r="56" spans="2:13" x14ac:dyDescent="0.2">
      <c r="B56" s="55">
        <v>42095</v>
      </c>
      <c r="C56" s="132">
        <v>54.453000000000003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M56" s="30"/>
    </row>
    <row r="57" spans="2:13" x14ac:dyDescent="0.2">
      <c r="B57" s="55">
        <v>42125</v>
      </c>
      <c r="C57" s="132">
        <v>59.265000000000001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M57" s="30"/>
    </row>
    <row r="58" spans="2:13" x14ac:dyDescent="0.2">
      <c r="B58" s="55">
        <v>42156</v>
      </c>
      <c r="C58" s="132">
        <v>59.819000000000003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M58" s="30"/>
    </row>
    <row r="59" spans="2:13" x14ac:dyDescent="0.2">
      <c r="B59" s="55">
        <v>42186</v>
      </c>
      <c r="C59" s="132">
        <v>50.901000000000003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M59" s="30"/>
    </row>
    <row r="60" spans="2:13" x14ac:dyDescent="0.2">
      <c r="B60" s="55">
        <v>42217</v>
      </c>
      <c r="C60" s="132">
        <v>42.866999999999997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M60" s="30"/>
    </row>
    <row r="61" spans="2:13" x14ac:dyDescent="0.2">
      <c r="B61" s="55">
        <v>42248</v>
      </c>
      <c r="C61" s="132">
        <v>45.478999999999999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ref="H61:H92" si="2">$E61*EXP((+NORMSINV((1-$H$25)/2)*$F61*SQRT($G61/252)))</f>
        <v>#N/A</v>
      </c>
      <c r="I61" s="51" t="e">
        <f t="shared" ref="I61:I92" si="3">$E61*EXP(-NORMSINV((1-$H$25)/2)*$F61*SQRT($G61/252))</f>
        <v>#N/A</v>
      </c>
      <c r="M61" s="30"/>
    </row>
    <row r="62" spans="2:13" x14ac:dyDescent="0.2">
      <c r="B62" s="55">
        <v>42278</v>
      </c>
      <c r="C62" s="132">
        <v>46.222999999999999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2"/>
        <v>#N/A</v>
      </c>
      <c r="I62" s="51" t="e">
        <f t="shared" si="3"/>
        <v>#N/A</v>
      </c>
      <c r="M62" s="30"/>
    </row>
    <row r="63" spans="2:13" x14ac:dyDescent="0.2">
      <c r="B63" s="55">
        <v>42309</v>
      </c>
      <c r="C63" s="132">
        <v>42.442999999999998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2"/>
        <v>#N/A</v>
      </c>
      <c r="I63" s="51" t="e">
        <f t="shared" si="3"/>
        <v>#N/A</v>
      </c>
      <c r="M63" s="30"/>
    </row>
    <row r="64" spans="2:13" x14ac:dyDescent="0.2">
      <c r="B64" s="55">
        <v>42339</v>
      </c>
      <c r="C64" s="132">
        <v>37.189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2"/>
        <v>#N/A</v>
      </c>
      <c r="I64" s="51" t="e">
        <f t="shared" si="3"/>
        <v>#N/A</v>
      </c>
      <c r="M64" s="30"/>
    </row>
    <row r="65" spans="2:13" x14ac:dyDescent="0.2">
      <c r="B65" s="55">
        <v>42370</v>
      </c>
      <c r="C65" s="132">
        <v>31.683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2"/>
        <v>#N/A</v>
      </c>
      <c r="I65" s="59" t="e">
        <f t="shared" si="3"/>
        <v>#N/A</v>
      </c>
      <c r="M65" s="30"/>
    </row>
    <row r="66" spans="2:13" x14ac:dyDescent="0.2">
      <c r="B66" s="55">
        <v>42401</v>
      </c>
      <c r="C66" s="132">
        <v>30.323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2"/>
        <v>#N/A</v>
      </c>
      <c r="I66" s="51" t="e">
        <f t="shared" si="3"/>
        <v>#N/A</v>
      </c>
      <c r="M66" s="30"/>
    </row>
    <row r="67" spans="2:13" x14ac:dyDescent="0.2">
      <c r="B67" s="55">
        <v>42430</v>
      </c>
      <c r="C67" s="132">
        <v>37.545000000000002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2"/>
        <v>#N/A</v>
      </c>
      <c r="I67" s="51" t="e">
        <f t="shared" si="3"/>
        <v>#N/A</v>
      </c>
      <c r="M67" s="30"/>
    </row>
    <row r="68" spans="2:13" x14ac:dyDescent="0.2">
      <c r="B68" s="55">
        <v>42461</v>
      </c>
      <c r="C68" s="132">
        <v>40.753999999999998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2"/>
        <v>#N/A</v>
      </c>
      <c r="I68" s="51" t="e">
        <f t="shared" si="3"/>
        <v>#N/A</v>
      </c>
      <c r="M68" s="30"/>
    </row>
    <row r="69" spans="2:13" x14ac:dyDescent="0.2">
      <c r="B69" s="55">
        <v>42491</v>
      </c>
      <c r="C69" s="132">
        <v>46.712000000000003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2"/>
        <v>#N/A</v>
      </c>
      <c r="I69" s="51" t="e">
        <f t="shared" si="3"/>
        <v>#N/A</v>
      </c>
      <c r="M69" s="30"/>
    </row>
    <row r="70" spans="2:13" x14ac:dyDescent="0.2">
      <c r="B70" s="55">
        <v>42522</v>
      </c>
      <c r="C70" s="132">
        <v>48.756999999999998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2"/>
        <v>#N/A</v>
      </c>
      <c r="I70" s="51" t="e">
        <f t="shared" si="3"/>
        <v>#N/A</v>
      </c>
      <c r="M70" s="30"/>
    </row>
    <row r="71" spans="2:13" x14ac:dyDescent="0.2">
      <c r="B71" s="55">
        <v>42552</v>
      </c>
      <c r="C71" s="132">
        <v>44.651000000000003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2"/>
        <v>#N/A</v>
      </c>
      <c r="I71" s="51" t="e">
        <f t="shared" si="3"/>
        <v>#N/A</v>
      </c>
      <c r="M71" s="30"/>
    </row>
    <row r="72" spans="2:13" x14ac:dyDescent="0.2">
      <c r="B72" s="55">
        <v>42583</v>
      </c>
      <c r="C72" s="132">
        <v>44.723999999999997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2"/>
        <v>#N/A</v>
      </c>
      <c r="I72" s="51" t="e">
        <f t="shared" si="3"/>
        <v>#N/A</v>
      </c>
      <c r="M72" s="30"/>
    </row>
    <row r="73" spans="2:13" x14ac:dyDescent="0.2">
      <c r="B73" s="55">
        <v>42614</v>
      </c>
      <c r="C73" s="132">
        <v>45.182000000000002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2"/>
        <v>#N/A</v>
      </c>
      <c r="I73" s="51" t="e">
        <f t="shared" si="3"/>
        <v>#N/A</v>
      </c>
      <c r="M73" s="30"/>
    </row>
    <row r="74" spans="2:13" x14ac:dyDescent="0.2">
      <c r="B74" s="55">
        <v>42644</v>
      </c>
      <c r="C74" s="132">
        <v>49.774999999999999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2"/>
        <v>#N/A</v>
      </c>
      <c r="I74" s="51" t="e">
        <f t="shared" si="3"/>
        <v>#N/A</v>
      </c>
      <c r="M74" s="30"/>
    </row>
    <row r="75" spans="2:13" x14ac:dyDescent="0.2">
      <c r="B75" s="55">
        <v>42675</v>
      </c>
      <c r="C75" s="132">
        <v>45.661000000000001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2"/>
        <v>#N/A</v>
      </c>
      <c r="I75" s="51" t="e">
        <f t="shared" si="3"/>
        <v>#N/A</v>
      </c>
      <c r="M75" s="30"/>
    </row>
    <row r="76" spans="2:13" x14ac:dyDescent="0.2">
      <c r="B76" s="55">
        <v>42705</v>
      </c>
      <c r="C76" s="132">
        <v>51.972000000000001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2"/>
        <v>#N/A</v>
      </c>
      <c r="I76" s="51" t="e">
        <f t="shared" si="3"/>
        <v>#N/A</v>
      </c>
      <c r="M76" s="30"/>
    </row>
    <row r="77" spans="2:13" x14ac:dyDescent="0.2">
      <c r="B77" s="55">
        <v>42736</v>
      </c>
      <c r="C77" s="132">
        <v>52.503999999999998</v>
      </c>
      <c r="D77" s="59" t="e">
        <v>#N/A</v>
      </c>
      <c r="E77" s="59" t="e">
        <v>#N/A</v>
      </c>
      <c r="F77" s="62" t="e">
        <v>#N/A</v>
      </c>
      <c r="G77" s="60" t="e">
        <v>#N/A</v>
      </c>
      <c r="H77" s="59" t="e">
        <f t="shared" si="2"/>
        <v>#N/A</v>
      </c>
      <c r="I77" s="59" t="e">
        <f t="shared" si="3"/>
        <v>#N/A</v>
      </c>
      <c r="J77" t="e">
        <f>$E77*EXP((-1.959963985*$F77*SQRT($G77/252)))</f>
        <v>#N/A</v>
      </c>
      <c r="K77" t="e">
        <f>$E77*EXP(1.959963985*$F77*SQRT($G77/252))</f>
        <v>#N/A</v>
      </c>
    </row>
    <row r="78" spans="2:13" x14ac:dyDescent="0.2">
      <c r="B78" s="55">
        <v>42767</v>
      </c>
      <c r="C78" s="132">
        <v>53.468000000000004</v>
      </c>
      <c r="D78" s="59" t="e">
        <v>#N/A</v>
      </c>
      <c r="E78" s="51" t="e">
        <v>#N/A</v>
      </c>
      <c r="F78" s="63" t="e">
        <v>#N/A</v>
      </c>
      <c r="G78" s="52" t="e">
        <v>#N/A</v>
      </c>
      <c r="H78" s="51" t="e">
        <f t="shared" si="2"/>
        <v>#N/A</v>
      </c>
      <c r="I78" s="51" t="e">
        <f t="shared" si="3"/>
        <v>#N/A</v>
      </c>
      <c r="J78" t="e">
        <f t="shared" ref="J78:J112" si="4">$E78*EXP((-1.959963985*$F78*SQRT($G78/252)))</f>
        <v>#N/A</v>
      </c>
      <c r="K78" t="e">
        <f t="shared" ref="K78:K112" si="5">$E78*EXP(1.959963985*$F78*SQRT($G78/252))</f>
        <v>#N/A</v>
      </c>
    </row>
    <row r="79" spans="2:13" x14ac:dyDescent="0.2">
      <c r="B79" s="55">
        <v>42795</v>
      </c>
      <c r="C79" s="132">
        <v>49.328000000000003</v>
      </c>
      <c r="D79" s="59" t="e">
        <v>#N/A</v>
      </c>
      <c r="E79" s="51" t="e">
        <v>#N/A</v>
      </c>
      <c r="F79" s="63" t="e">
        <v>#N/A</v>
      </c>
      <c r="G79" s="52" t="e">
        <v>#N/A</v>
      </c>
      <c r="H79" s="51" t="e">
        <f t="shared" si="2"/>
        <v>#N/A</v>
      </c>
      <c r="I79" s="51" t="e">
        <f t="shared" si="3"/>
        <v>#N/A</v>
      </c>
      <c r="J79" t="e">
        <f t="shared" si="4"/>
        <v>#N/A</v>
      </c>
      <c r="K79" t="e">
        <f t="shared" si="5"/>
        <v>#N/A</v>
      </c>
    </row>
    <row r="80" spans="2:13" x14ac:dyDescent="0.2">
      <c r="B80" s="55">
        <v>42826</v>
      </c>
      <c r="C80" s="132">
        <v>51.06</v>
      </c>
      <c r="D80" s="59" t="e">
        <v>#N/A</v>
      </c>
      <c r="E80" s="51" t="e">
        <v>#N/A</v>
      </c>
      <c r="F80" s="63" t="e">
        <v>#N/A</v>
      </c>
      <c r="G80" s="52" t="e">
        <v>#N/A</v>
      </c>
      <c r="H80" s="51" t="e">
        <f t="shared" si="2"/>
        <v>#N/A</v>
      </c>
      <c r="I80" s="51" t="e">
        <f t="shared" si="3"/>
        <v>#N/A</v>
      </c>
      <c r="J80" t="e">
        <f t="shared" si="4"/>
        <v>#N/A</v>
      </c>
      <c r="K80" t="e">
        <f t="shared" si="5"/>
        <v>#N/A</v>
      </c>
    </row>
    <row r="81" spans="2:11" x14ac:dyDescent="0.2">
      <c r="B81" s="55">
        <v>42856</v>
      </c>
      <c r="C81" s="132">
        <v>48.475999999999999</v>
      </c>
      <c r="D81" s="59" t="e">
        <v>#N/A</v>
      </c>
      <c r="E81" s="51" t="e">
        <v>#N/A</v>
      </c>
      <c r="F81" s="63" t="e">
        <v>#N/A</v>
      </c>
      <c r="G81" s="52" t="e">
        <v>#N/A</v>
      </c>
      <c r="H81" s="51" t="e">
        <f t="shared" si="2"/>
        <v>#N/A</v>
      </c>
      <c r="I81" s="51" t="e">
        <f t="shared" si="3"/>
        <v>#N/A</v>
      </c>
      <c r="J81" t="e">
        <f t="shared" si="4"/>
        <v>#N/A</v>
      </c>
      <c r="K81" t="e">
        <f t="shared" si="5"/>
        <v>#N/A</v>
      </c>
    </row>
    <row r="82" spans="2:11" x14ac:dyDescent="0.2">
      <c r="B82" s="55">
        <v>42887</v>
      </c>
      <c r="C82" s="132">
        <v>45.177999999999997</v>
      </c>
      <c r="D82" s="59" t="e">
        <v>#N/A</v>
      </c>
      <c r="E82" s="51" t="e">
        <v>#N/A</v>
      </c>
      <c r="F82" s="63" t="e">
        <v>#N/A</v>
      </c>
      <c r="G82" s="52" t="e">
        <v>#N/A</v>
      </c>
      <c r="H82" s="51" t="e">
        <f t="shared" si="2"/>
        <v>#N/A</v>
      </c>
      <c r="I82" s="51" t="e">
        <f t="shared" si="3"/>
        <v>#N/A</v>
      </c>
      <c r="J82" t="e">
        <f t="shared" si="4"/>
        <v>#N/A</v>
      </c>
      <c r="K82" t="e">
        <f t="shared" si="5"/>
        <v>#N/A</v>
      </c>
    </row>
    <row r="83" spans="2:11" x14ac:dyDescent="0.2">
      <c r="B83" s="55">
        <v>42917</v>
      </c>
      <c r="C83" s="132">
        <v>46.63</v>
      </c>
      <c r="D83" s="59" t="e">
        <v>#N/A</v>
      </c>
      <c r="E83" s="51" t="e">
        <v>#N/A</v>
      </c>
      <c r="F83" s="63" t="e">
        <v>#N/A</v>
      </c>
      <c r="G83" s="52" t="e">
        <v>#N/A</v>
      </c>
      <c r="H83" s="51" t="e">
        <f t="shared" si="2"/>
        <v>#N/A</v>
      </c>
      <c r="I83" s="51" t="e">
        <f t="shared" si="3"/>
        <v>#N/A</v>
      </c>
      <c r="J83" t="e">
        <f t="shared" si="4"/>
        <v>#N/A</v>
      </c>
      <c r="K83" t="e">
        <f t="shared" si="5"/>
        <v>#N/A</v>
      </c>
    </row>
    <row r="84" spans="2:11" x14ac:dyDescent="0.2">
      <c r="B84" s="55">
        <v>42948</v>
      </c>
      <c r="C84" s="132">
        <v>48.036999999999999</v>
      </c>
      <c r="D84" s="59" t="e">
        <v>#N/A</v>
      </c>
      <c r="E84" s="51" t="e">
        <v>#N/A</v>
      </c>
      <c r="F84" s="63" t="e">
        <v>#N/A</v>
      </c>
      <c r="G84" s="52" t="e">
        <v>#N/A</v>
      </c>
      <c r="H84" s="51" t="e">
        <f t="shared" si="2"/>
        <v>#N/A</v>
      </c>
      <c r="I84" s="51" t="e">
        <f t="shared" si="3"/>
        <v>#N/A</v>
      </c>
      <c r="J84" t="e">
        <f t="shared" si="4"/>
        <v>#N/A</v>
      </c>
      <c r="K84" t="e">
        <f t="shared" si="5"/>
        <v>#N/A</v>
      </c>
    </row>
    <row r="85" spans="2:11" x14ac:dyDescent="0.2">
      <c r="B85" s="55">
        <v>42979</v>
      </c>
      <c r="C85" s="132">
        <v>49.822000000000003</v>
      </c>
      <c r="D85" s="59" t="e">
        <v>#N/A</v>
      </c>
      <c r="E85" s="51" t="e">
        <v>#N/A</v>
      </c>
      <c r="F85" s="63" t="e">
        <v>#N/A</v>
      </c>
      <c r="G85" s="52" t="e">
        <v>#N/A</v>
      </c>
      <c r="H85" s="51" t="e">
        <f t="shared" si="2"/>
        <v>#N/A</v>
      </c>
      <c r="I85" s="51" t="e">
        <f t="shared" si="3"/>
        <v>#N/A</v>
      </c>
      <c r="J85" t="e">
        <f t="shared" si="4"/>
        <v>#N/A</v>
      </c>
      <c r="K85" t="e">
        <f t="shared" si="5"/>
        <v>#N/A</v>
      </c>
    </row>
    <row r="86" spans="2:11" x14ac:dyDescent="0.2">
      <c r="B86" s="55">
        <v>43009</v>
      </c>
      <c r="C86" s="132">
        <v>51.578000000000003</v>
      </c>
      <c r="D86" s="59" t="e">
        <v>#N/A</v>
      </c>
      <c r="E86" s="51" t="e">
        <v>#N/A</v>
      </c>
      <c r="F86" s="63" t="e">
        <v>#N/A</v>
      </c>
      <c r="G86" s="52" t="e">
        <v>#N/A</v>
      </c>
      <c r="H86" s="51" t="e">
        <f t="shared" si="2"/>
        <v>#N/A</v>
      </c>
      <c r="I86" s="51" t="e">
        <f t="shared" si="3"/>
        <v>#N/A</v>
      </c>
      <c r="J86" t="e">
        <f t="shared" si="4"/>
        <v>#N/A</v>
      </c>
      <c r="K86" t="e">
        <f t="shared" si="5"/>
        <v>#N/A</v>
      </c>
    </row>
    <row r="87" spans="2:11" x14ac:dyDescent="0.2">
      <c r="B87" s="55">
        <v>43040</v>
      </c>
      <c r="C87" s="132">
        <v>56.639000000000003</v>
      </c>
      <c r="D87" s="59" t="e">
        <v>#N/A</v>
      </c>
      <c r="E87" s="51" t="e">
        <v>#N/A</v>
      </c>
      <c r="F87" s="63" t="e">
        <v>#N/A</v>
      </c>
      <c r="G87" s="52" t="e">
        <v>#N/A</v>
      </c>
      <c r="H87" s="51" t="e">
        <f t="shared" si="2"/>
        <v>#N/A</v>
      </c>
      <c r="I87" s="51" t="e">
        <f t="shared" si="3"/>
        <v>#N/A</v>
      </c>
      <c r="J87" t="e">
        <f t="shared" si="4"/>
        <v>#N/A</v>
      </c>
      <c r="K87" t="e">
        <f t="shared" si="5"/>
        <v>#N/A</v>
      </c>
    </row>
    <row r="88" spans="2:11" x14ac:dyDescent="0.2">
      <c r="B88" s="55">
        <v>43070</v>
      </c>
      <c r="C88" s="132">
        <v>57.881</v>
      </c>
      <c r="D88" s="59" t="e">
        <v>#N/A</v>
      </c>
      <c r="E88" s="51" t="e">
        <v>#N/A</v>
      </c>
      <c r="F88" s="63" t="e">
        <v>#N/A</v>
      </c>
      <c r="G88" s="52" t="e">
        <v>#N/A</v>
      </c>
      <c r="H88" s="51" t="e">
        <f t="shared" si="2"/>
        <v>#N/A</v>
      </c>
      <c r="I88" s="51" t="e">
        <f t="shared" si="3"/>
        <v>#N/A</v>
      </c>
      <c r="J88" t="e">
        <f t="shared" si="4"/>
        <v>#N/A</v>
      </c>
      <c r="K88" t="e">
        <f t="shared" si="5"/>
        <v>#N/A</v>
      </c>
    </row>
    <row r="89" spans="2:11" x14ac:dyDescent="0.2">
      <c r="B89" s="55">
        <v>43101</v>
      </c>
      <c r="C89" s="132">
        <v>63.698</v>
      </c>
      <c r="D89" s="59" t="e">
        <v>#N/A</v>
      </c>
      <c r="E89" s="51" t="e">
        <v>#N/A</v>
      </c>
      <c r="F89" s="63" t="e">
        <v>#N/A</v>
      </c>
      <c r="G89" s="52" t="e">
        <v>#N/A</v>
      </c>
      <c r="H89" s="51" t="e">
        <f t="shared" si="2"/>
        <v>#N/A</v>
      </c>
      <c r="I89" s="51" t="e">
        <f t="shared" si="3"/>
        <v>#N/A</v>
      </c>
      <c r="J89" t="e">
        <f t="shared" si="4"/>
        <v>#N/A</v>
      </c>
      <c r="K89" t="e">
        <f t="shared" si="5"/>
        <v>#N/A</v>
      </c>
    </row>
    <row r="90" spans="2:11" x14ac:dyDescent="0.2">
      <c r="B90" s="55">
        <v>43132</v>
      </c>
      <c r="C90" s="132">
        <v>62.228999999999999</v>
      </c>
      <c r="D90" s="59" t="e">
        <v>#N/A</v>
      </c>
      <c r="E90" s="51" t="e">
        <v>#N/A</v>
      </c>
      <c r="F90" s="63" t="e">
        <v>#N/A</v>
      </c>
      <c r="G90" s="52" t="e">
        <v>#N/A</v>
      </c>
      <c r="H90" s="51" t="e">
        <f t="shared" si="2"/>
        <v>#N/A</v>
      </c>
      <c r="I90" s="51" t="e">
        <f t="shared" si="3"/>
        <v>#N/A</v>
      </c>
      <c r="J90" t="e">
        <f t="shared" si="4"/>
        <v>#N/A</v>
      </c>
      <c r="K90" t="e">
        <f t="shared" si="5"/>
        <v>#N/A</v>
      </c>
    </row>
    <row r="91" spans="2:11" x14ac:dyDescent="0.2">
      <c r="B91" s="55">
        <v>43160</v>
      </c>
      <c r="C91" s="132">
        <v>62.725000000000001</v>
      </c>
      <c r="D91" s="59" t="e">
        <v>#N/A</v>
      </c>
      <c r="E91" s="51" t="e">
        <v>#N/A</v>
      </c>
      <c r="F91" s="63" t="e">
        <v>#N/A</v>
      </c>
      <c r="G91" s="52" t="e">
        <v>#N/A</v>
      </c>
      <c r="H91" s="51" t="e">
        <f t="shared" si="2"/>
        <v>#N/A</v>
      </c>
      <c r="I91" s="51" t="e">
        <f t="shared" si="3"/>
        <v>#N/A</v>
      </c>
      <c r="J91" t="e">
        <f t="shared" si="4"/>
        <v>#N/A</v>
      </c>
      <c r="K91" t="e">
        <f t="shared" si="5"/>
        <v>#N/A</v>
      </c>
    </row>
    <row r="92" spans="2:11" x14ac:dyDescent="0.2">
      <c r="B92" s="55">
        <v>43191</v>
      </c>
      <c r="C92" s="132">
        <v>66.254000000000005</v>
      </c>
      <c r="D92" s="59" t="e">
        <v>#N/A</v>
      </c>
      <c r="E92" s="51" t="e">
        <v>#N/A</v>
      </c>
      <c r="F92" s="63" t="e">
        <v>#N/A</v>
      </c>
      <c r="G92" s="52" t="e">
        <v>#N/A</v>
      </c>
      <c r="H92" s="51" t="e">
        <f t="shared" si="2"/>
        <v>#N/A</v>
      </c>
      <c r="I92" s="51" t="e">
        <f t="shared" si="3"/>
        <v>#N/A</v>
      </c>
      <c r="J92" t="e">
        <f t="shared" si="4"/>
        <v>#N/A</v>
      </c>
      <c r="K92" t="e">
        <f t="shared" si="5"/>
        <v>#N/A</v>
      </c>
    </row>
    <row r="93" spans="2:11" x14ac:dyDescent="0.2">
      <c r="B93" s="55">
        <v>43221</v>
      </c>
      <c r="C93" s="132">
        <v>69.977999999999994</v>
      </c>
      <c r="D93" s="59" t="e">
        <v>#N/A</v>
      </c>
      <c r="E93" s="51" t="e">
        <v>#N/A</v>
      </c>
      <c r="F93" s="63" t="e">
        <v>#N/A</v>
      </c>
      <c r="G93" s="52" t="e">
        <v>#N/A</v>
      </c>
      <c r="H93" s="51" t="e">
        <f t="shared" ref="H93:H112" si="6">$E93*EXP((+NORMSINV((1-$H$25)/2)*$F93*SQRT($G93/252)))</f>
        <v>#N/A</v>
      </c>
      <c r="I93" s="51" t="e">
        <f t="shared" ref="I93:I112" si="7">$E93*EXP(-NORMSINV((1-$H$25)/2)*$F93*SQRT($G93/252))</f>
        <v>#N/A</v>
      </c>
      <c r="J93" t="e">
        <f t="shared" si="4"/>
        <v>#N/A</v>
      </c>
      <c r="K93" t="e">
        <f t="shared" si="5"/>
        <v>#N/A</v>
      </c>
    </row>
    <row r="94" spans="2:11" x14ac:dyDescent="0.2">
      <c r="B94" s="55">
        <v>43252</v>
      </c>
      <c r="C94" s="132">
        <v>67.873000000000005</v>
      </c>
      <c r="D94" s="59" t="e">
        <v>#N/A</v>
      </c>
      <c r="E94" s="51" t="e">
        <v>#N/A</v>
      </c>
      <c r="F94" s="63" t="e">
        <v>#N/A</v>
      </c>
      <c r="G94" s="52" t="e">
        <v>#N/A</v>
      </c>
      <c r="H94" s="51" t="e">
        <f t="shared" si="6"/>
        <v>#N/A</v>
      </c>
      <c r="I94" s="51" t="e">
        <f t="shared" si="7"/>
        <v>#N/A</v>
      </c>
      <c r="J94" t="e">
        <f t="shared" si="4"/>
        <v>#N/A</v>
      </c>
      <c r="K94" t="e">
        <f t="shared" si="5"/>
        <v>#N/A</v>
      </c>
    </row>
    <row r="95" spans="2:11" x14ac:dyDescent="0.2">
      <c r="B95" s="55">
        <v>43282</v>
      </c>
      <c r="C95" s="132">
        <v>70.980999999999995</v>
      </c>
      <c r="D95" s="59" t="e">
        <v>#N/A</v>
      </c>
      <c r="E95" s="51" t="e">
        <v>#N/A</v>
      </c>
      <c r="F95" s="63" t="e">
        <v>#N/A</v>
      </c>
      <c r="G95" s="52" t="e">
        <v>#N/A</v>
      </c>
      <c r="H95" s="51" t="e">
        <f t="shared" si="6"/>
        <v>#N/A</v>
      </c>
      <c r="I95" s="51" t="e">
        <f t="shared" si="7"/>
        <v>#N/A</v>
      </c>
      <c r="J95" t="e">
        <f t="shared" si="4"/>
        <v>#N/A</v>
      </c>
      <c r="K95" t="e">
        <f t="shared" si="5"/>
        <v>#N/A</v>
      </c>
    </row>
    <row r="96" spans="2:11" x14ac:dyDescent="0.2">
      <c r="B96" s="55">
        <v>43313</v>
      </c>
      <c r="C96" s="132">
        <v>68.055000000000007</v>
      </c>
      <c r="D96" s="59" t="e">
        <v>#N/A</v>
      </c>
      <c r="E96" s="51" t="e">
        <v>#N/A</v>
      </c>
      <c r="F96" s="63" t="e">
        <v>#N/A</v>
      </c>
      <c r="G96" s="52" t="e">
        <v>#N/A</v>
      </c>
      <c r="H96" s="51" t="e">
        <f t="shared" si="6"/>
        <v>#N/A</v>
      </c>
      <c r="I96" s="51" t="e">
        <f t="shared" si="7"/>
        <v>#N/A</v>
      </c>
      <c r="J96" t="e">
        <f t="shared" si="4"/>
        <v>#N/A</v>
      </c>
      <c r="K96" t="e">
        <f t="shared" si="5"/>
        <v>#N/A</v>
      </c>
    </row>
    <row r="97" spans="2:11" x14ac:dyDescent="0.2">
      <c r="B97" s="55">
        <v>43344</v>
      </c>
      <c r="C97" s="132">
        <v>70.230999999999995</v>
      </c>
      <c r="D97" s="59" t="e">
        <v>#N/A</v>
      </c>
      <c r="E97" s="51" t="e">
        <v>#N/A</v>
      </c>
      <c r="F97" s="63" t="e">
        <v>#N/A</v>
      </c>
      <c r="G97" s="52" t="e">
        <v>#N/A</v>
      </c>
      <c r="H97" s="51" t="e">
        <f t="shared" si="6"/>
        <v>#N/A</v>
      </c>
      <c r="I97" s="51" t="e">
        <f t="shared" si="7"/>
        <v>#N/A</v>
      </c>
      <c r="J97" t="e">
        <f t="shared" si="4"/>
        <v>#N/A</v>
      </c>
      <c r="K97" t="e">
        <f t="shared" si="5"/>
        <v>#N/A</v>
      </c>
    </row>
    <row r="98" spans="2:11" x14ac:dyDescent="0.2">
      <c r="B98" s="55">
        <v>43374</v>
      </c>
      <c r="C98" s="132">
        <v>70.75</v>
      </c>
      <c r="D98" s="59">
        <v>70.75</v>
      </c>
      <c r="E98" s="51" t="e">
        <v>#N/A</v>
      </c>
      <c r="F98" s="63" t="e">
        <v>#N/A</v>
      </c>
      <c r="G98" s="52" t="e">
        <v>#N/A</v>
      </c>
      <c r="H98" s="51" t="e">
        <f t="shared" si="6"/>
        <v>#N/A</v>
      </c>
      <c r="I98" s="51" t="e">
        <f t="shared" si="7"/>
        <v>#N/A</v>
      </c>
      <c r="J98" t="e">
        <f t="shared" si="4"/>
        <v>#N/A</v>
      </c>
      <c r="K98" t="e">
        <f t="shared" si="5"/>
        <v>#N/A</v>
      </c>
    </row>
    <row r="99" spans="2:11" x14ac:dyDescent="0.2">
      <c r="B99" s="55">
        <v>43405</v>
      </c>
      <c r="C99" s="132" t="e">
        <v>#N/A</v>
      </c>
      <c r="D99" s="59">
        <v>65</v>
      </c>
      <c r="E99" s="51" t="e">
        <v>#N/A</v>
      </c>
      <c r="F99" s="63" t="e">
        <v>#N/A</v>
      </c>
      <c r="G99" s="52" t="e">
        <v>#N/A</v>
      </c>
      <c r="H99" s="51" t="e">
        <f t="shared" si="6"/>
        <v>#N/A</v>
      </c>
      <c r="I99" s="51" t="e">
        <f t="shared" si="7"/>
        <v>#N/A</v>
      </c>
      <c r="J99" t="e">
        <f t="shared" si="4"/>
        <v>#N/A</v>
      </c>
      <c r="K99" t="e">
        <f t="shared" si="5"/>
        <v>#N/A</v>
      </c>
    </row>
    <row r="100" spans="2:11" x14ac:dyDescent="0.2">
      <c r="B100" s="55">
        <v>43435</v>
      </c>
      <c r="C100" s="132" t="e">
        <v>#N/A</v>
      </c>
      <c r="D100" s="59">
        <v>63</v>
      </c>
      <c r="E100" s="51" t="e">
        <v>#N/A</v>
      </c>
      <c r="F100" s="63" t="e">
        <v>#N/A</v>
      </c>
      <c r="G100" s="52" t="e">
        <v>#N/A</v>
      </c>
      <c r="H100" s="51" t="e">
        <f t="shared" si="6"/>
        <v>#N/A</v>
      </c>
      <c r="I100" s="51" t="e">
        <f t="shared" si="7"/>
        <v>#N/A</v>
      </c>
      <c r="J100" t="e">
        <f t="shared" si="4"/>
        <v>#N/A</v>
      </c>
      <c r="K100" t="e">
        <f t="shared" si="5"/>
        <v>#N/A</v>
      </c>
    </row>
    <row r="101" spans="2:11" x14ac:dyDescent="0.2">
      <c r="B101" s="55">
        <v>43466</v>
      </c>
      <c r="C101" s="132" t="e">
        <v>#N/A</v>
      </c>
      <c r="D101" s="59">
        <v>62</v>
      </c>
      <c r="E101" s="51">
        <v>66.103999999999999</v>
      </c>
      <c r="F101" s="63">
        <v>0.26752152500000004</v>
      </c>
      <c r="G101" s="52">
        <v>30</v>
      </c>
      <c r="H101" s="51">
        <f t="shared" si="6"/>
        <v>55.164373691982114</v>
      </c>
      <c r="I101" s="51">
        <f t="shared" si="7"/>
        <v>79.213059508280452</v>
      </c>
      <c r="J101">
        <f t="shared" si="4"/>
        <v>55.164373689640122</v>
      </c>
      <c r="K101">
        <f t="shared" si="5"/>
        <v>79.213059511643422</v>
      </c>
    </row>
    <row r="102" spans="2:11" x14ac:dyDescent="0.2">
      <c r="B102" s="55">
        <v>43497</v>
      </c>
      <c r="C102" s="132" t="e">
        <v>#N/A</v>
      </c>
      <c r="D102" s="59">
        <v>62</v>
      </c>
      <c r="E102" s="51">
        <v>66.22</v>
      </c>
      <c r="F102" s="63">
        <v>0.25756220000000002</v>
      </c>
      <c r="G102" s="52">
        <v>51</v>
      </c>
      <c r="H102" s="51">
        <f t="shared" si="6"/>
        <v>52.766875189059725</v>
      </c>
      <c r="I102" s="51">
        <f t="shared" si="7"/>
        <v>83.103052517105851</v>
      </c>
      <c r="J102">
        <f t="shared" si="4"/>
        <v>52.766875186247596</v>
      </c>
      <c r="K102">
        <f t="shared" si="5"/>
        <v>83.103052521534693</v>
      </c>
    </row>
    <row r="103" spans="2:11" x14ac:dyDescent="0.2">
      <c r="B103" s="55">
        <v>43525</v>
      </c>
      <c r="C103" s="132" t="e">
        <v>#N/A</v>
      </c>
      <c r="D103" s="59">
        <v>62</v>
      </c>
      <c r="E103" s="51">
        <v>66.350000000000009</v>
      </c>
      <c r="F103" s="63">
        <v>0.26014214999999996</v>
      </c>
      <c r="G103" s="52">
        <v>71</v>
      </c>
      <c r="H103" s="51">
        <f t="shared" si="6"/>
        <v>50.617958192063213</v>
      </c>
      <c r="I103" s="51">
        <f t="shared" si="7"/>
        <v>86.971554310744125</v>
      </c>
      <c r="J103">
        <f t="shared" si="4"/>
        <v>50.617958188848434</v>
      </c>
      <c r="K103">
        <f t="shared" si="5"/>
        <v>86.971554316267756</v>
      </c>
    </row>
    <row r="104" spans="2:11" x14ac:dyDescent="0.2">
      <c r="B104" s="55">
        <v>43556</v>
      </c>
      <c r="C104" s="132" t="e">
        <v>#N/A</v>
      </c>
      <c r="D104" s="59">
        <v>62</v>
      </c>
      <c r="E104" s="51">
        <v>66.474000000000004</v>
      </c>
      <c r="F104" s="63">
        <v>0.26068478333333334</v>
      </c>
      <c r="G104" s="52">
        <v>91</v>
      </c>
      <c r="H104" s="51">
        <f t="shared" si="6"/>
        <v>48.90005397852989</v>
      </c>
      <c r="I104" s="51">
        <f t="shared" si="7"/>
        <v>90.363758656383496</v>
      </c>
      <c r="J104">
        <f t="shared" si="4"/>
        <v>48.900053975006564</v>
      </c>
      <c r="K104">
        <f t="shared" si="5"/>
        <v>90.363758662894341</v>
      </c>
    </row>
    <row r="105" spans="2:11" x14ac:dyDescent="0.2">
      <c r="B105" s="55">
        <v>43586</v>
      </c>
      <c r="C105" s="132" t="e">
        <v>#N/A</v>
      </c>
      <c r="D105" s="59">
        <v>64</v>
      </c>
      <c r="E105" s="51">
        <v>66.563999999999993</v>
      </c>
      <c r="F105" s="63">
        <v>0.25981057500000004</v>
      </c>
      <c r="G105" s="52">
        <v>113</v>
      </c>
      <c r="H105" s="51">
        <f t="shared" si="6"/>
        <v>47.331315844610451</v>
      </c>
      <c r="I105" s="51">
        <f t="shared" si="7"/>
        <v>93.611724435176981</v>
      </c>
      <c r="J105">
        <f t="shared" si="4"/>
        <v>47.33131584082296</v>
      </c>
      <c r="K105">
        <f t="shared" si="5"/>
        <v>93.61172444266785</v>
      </c>
    </row>
    <row r="106" spans="2:11" x14ac:dyDescent="0.2">
      <c r="B106" s="55">
        <v>43617</v>
      </c>
      <c r="C106" s="132" t="e">
        <v>#N/A</v>
      </c>
      <c r="D106" s="59">
        <v>65</v>
      </c>
      <c r="E106" s="51">
        <v>66.602000000000004</v>
      </c>
      <c r="F106" s="63">
        <v>0.25963944999999999</v>
      </c>
      <c r="G106" s="52">
        <v>134</v>
      </c>
      <c r="H106" s="51">
        <f t="shared" si="6"/>
        <v>45.954498444981525</v>
      </c>
      <c r="I106" s="51">
        <f t="shared" si="7"/>
        <v>96.526489334025513</v>
      </c>
      <c r="J106">
        <f t="shared" si="4"/>
        <v>45.954498440979698</v>
      </c>
      <c r="K106">
        <f t="shared" si="5"/>
        <v>96.526489342431262</v>
      </c>
    </row>
    <row r="107" spans="2:11" x14ac:dyDescent="0.2">
      <c r="B107" s="55">
        <v>43647</v>
      </c>
      <c r="C107" s="132" t="e">
        <v>#N/A</v>
      </c>
      <c r="D107" s="59">
        <v>66</v>
      </c>
      <c r="E107" s="51">
        <v>66.585999999999984</v>
      </c>
      <c r="F107" s="63">
        <v>0.25791156666666665</v>
      </c>
      <c r="G107" s="52">
        <v>155</v>
      </c>
      <c r="H107" s="51">
        <f t="shared" si="6"/>
        <v>44.792823435716855</v>
      </c>
      <c r="I107" s="51">
        <f t="shared" si="7"/>
        <v>98.982271174820866</v>
      </c>
      <c r="J107">
        <f t="shared" si="4"/>
        <v>44.792823431549593</v>
      </c>
      <c r="K107">
        <f t="shared" si="5"/>
        <v>98.982271184029628</v>
      </c>
    </row>
    <row r="108" spans="2:11" x14ac:dyDescent="0.2">
      <c r="B108" s="55">
        <v>43678</v>
      </c>
      <c r="C108" s="132" t="e">
        <v>#N/A</v>
      </c>
      <c r="D108" s="59">
        <v>67</v>
      </c>
      <c r="E108" s="51">
        <v>66.510000000000005</v>
      </c>
      <c r="F108" s="63">
        <v>0.25680380000000003</v>
      </c>
      <c r="G108" s="52">
        <v>176</v>
      </c>
      <c r="H108" s="51">
        <f t="shared" si="6"/>
        <v>43.672434974431113</v>
      </c>
      <c r="I108" s="51">
        <f t="shared" si="7"/>
        <v>101.28998079886942</v>
      </c>
      <c r="J108">
        <f t="shared" si="4"/>
        <v>43.672434970120172</v>
      </c>
      <c r="K108">
        <f t="shared" si="5"/>
        <v>101.28998080886784</v>
      </c>
    </row>
    <row r="109" spans="2:11" x14ac:dyDescent="0.2">
      <c r="B109" s="55">
        <v>43709</v>
      </c>
      <c r="C109" s="132" t="e">
        <v>#N/A</v>
      </c>
      <c r="D109" s="59">
        <v>67</v>
      </c>
      <c r="E109" s="51">
        <v>66.389999999999986</v>
      </c>
      <c r="F109" s="63">
        <v>0.25432802500000001</v>
      </c>
      <c r="G109" s="52">
        <v>197</v>
      </c>
      <c r="H109" s="51">
        <f t="shared" si="6"/>
        <v>42.726266264213272</v>
      </c>
      <c r="I109" s="51">
        <f t="shared" si="7"/>
        <v>103.1597770033032</v>
      </c>
      <c r="J109">
        <f t="shared" si="4"/>
        <v>42.726266259794222</v>
      </c>
      <c r="K109">
        <f t="shared" si="5"/>
        <v>103.15977701397271</v>
      </c>
    </row>
    <row r="110" spans="2:11" x14ac:dyDescent="0.2">
      <c r="B110" s="55">
        <v>43739</v>
      </c>
      <c r="C110" s="132" t="e">
        <v>#N/A</v>
      </c>
      <c r="D110" s="59">
        <v>67</v>
      </c>
      <c r="E110" s="51">
        <v>66.244</v>
      </c>
      <c r="F110" s="63" t="e">
        <v>#N/A</v>
      </c>
      <c r="G110" s="52">
        <v>219</v>
      </c>
      <c r="H110" s="51" t="e">
        <f t="shared" si="6"/>
        <v>#N/A</v>
      </c>
      <c r="I110" s="51" t="e">
        <f t="shared" si="7"/>
        <v>#N/A</v>
      </c>
      <c r="J110" t="e">
        <f t="shared" si="4"/>
        <v>#N/A</v>
      </c>
      <c r="K110" t="e">
        <f t="shared" si="5"/>
        <v>#N/A</v>
      </c>
    </row>
    <row r="111" spans="2:11" x14ac:dyDescent="0.2">
      <c r="B111" s="55">
        <v>43770</v>
      </c>
      <c r="C111" s="132" t="e">
        <v>#N/A</v>
      </c>
      <c r="D111" s="59">
        <v>67</v>
      </c>
      <c r="E111" s="51">
        <v>66.094000000000008</v>
      </c>
      <c r="F111" s="63" t="e">
        <v>#N/A</v>
      </c>
      <c r="G111" s="52">
        <v>241</v>
      </c>
      <c r="H111" s="51" t="e">
        <f t="shared" si="6"/>
        <v>#N/A</v>
      </c>
      <c r="I111" s="51" t="e">
        <f t="shared" si="7"/>
        <v>#N/A</v>
      </c>
      <c r="J111" t="e">
        <f t="shared" si="4"/>
        <v>#N/A</v>
      </c>
      <c r="K111" t="e">
        <f t="shared" si="5"/>
        <v>#N/A</v>
      </c>
    </row>
    <row r="112" spans="2:11" x14ac:dyDescent="0.2">
      <c r="B112" s="56">
        <v>43800</v>
      </c>
      <c r="C112" s="414" t="e">
        <v>#N/A</v>
      </c>
      <c r="D112" s="415">
        <v>67</v>
      </c>
      <c r="E112" s="53">
        <v>65.918000000000006</v>
      </c>
      <c r="F112" s="64">
        <v>0.24881135357142856</v>
      </c>
      <c r="G112" s="61">
        <v>262</v>
      </c>
      <c r="H112" s="53">
        <f t="shared" si="6"/>
        <v>40.091669346888686</v>
      </c>
      <c r="I112" s="53">
        <f t="shared" si="7"/>
        <v>108.38118728366717</v>
      </c>
      <c r="J112">
        <f t="shared" si="4"/>
        <v>40.091669342210444</v>
      </c>
      <c r="K112">
        <f t="shared" si="5"/>
        <v>108.38118729631401</v>
      </c>
    </row>
    <row r="113" spans="2:13" x14ac:dyDescent="0.2">
      <c r="B113" s="55"/>
      <c r="C113" s="51"/>
      <c r="D113" s="51"/>
      <c r="E113" s="51"/>
      <c r="F113" s="63"/>
      <c r="G113" s="52"/>
      <c r="H113" s="51"/>
      <c r="I113" s="51"/>
    </row>
    <row r="114" spans="2:13" x14ac:dyDescent="0.2">
      <c r="B114" s="55"/>
      <c r="C114" s="51"/>
      <c r="D114" s="51"/>
      <c r="E114" s="51"/>
      <c r="F114" s="63"/>
      <c r="G114" s="52"/>
      <c r="H114" s="51"/>
      <c r="I114" s="51"/>
    </row>
    <row r="115" spans="2:13" x14ac:dyDescent="0.2">
      <c r="B115" s="55"/>
      <c r="C115" s="51"/>
      <c r="D115" s="51"/>
      <c r="E115" s="51"/>
      <c r="F115" s="63"/>
      <c r="G115" s="52"/>
      <c r="H115" s="51"/>
      <c r="I115" s="51"/>
    </row>
    <row r="116" spans="2:13" x14ac:dyDescent="0.2">
      <c r="B116" s="55"/>
      <c r="C116" s="51"/>
      <c r="D116" s="51"/>
      <c r="E116" s="51"/>
      <c r="F116" s="63"/>
      <c r="G116" s="52"/>
      <c r="H116" s="51"/>
      <c r="I116" s="51"/>
    </row>
    <row r="117" spans="2:13" x14ac:dyDescent="0.2">
      <c r="B117" s="55"/>
      <c r="C117" s="51"/>
      <c r="D117" s="51"/>
      <c r="E117" s="51"/>
      <c r="F117" s="63"/>
      <c r="G117" s="52"/>
      <c r="H117" s="51"/>
      <c r="I117" s="51"/>
    </row>
    <row r="118" spans="2:13" x14ac:dyDescent="0.2">
      <c r="B118" s="55"/>
      <c r="C118" s="51"/>
      <c r="D118" s="51"/>
      <c r="E118" s="51"/>
      <c r="F118" s="63"/>
      <c r="G118" s="52"/>
      <c r="H118" s="51"/>
      <c r="I118" s="51"/>
    </row>
    <row r="119" spans="2:13" x14ac:dyDescent="0.2">
      <c r="B119" s="55"/>
      <c r="C119" s="51"/>
      <c r="D119" s="51"/>
      <c r="E119" s="51"/>
      <c r="F119" s="63"/>
      <c r="G119" s="52"/>
      <c r="H119" s="51"/>
      <c r="I119" s="51"/>
    </row>
    <row r="120" spans="2:13" x14ac:dyDescent="0.2">
      <c r="B120" s="55"/>
      <c r="C120" s="51"/>
      <c r="D120" s="51"/>
      <c r="E120" s="51"/>
      <c r="F120" s="63"/>
      <c r="G120" s="52"/>
      <c r="H120" s="51"/>
      <c r="I120" s="51"/>
    </row>
    <row r="121" spans="2:13" x14ac:dyDescent="0.2">
      <c r="B121" s="55"/>
      <c r="C121" s="51"/>
      <c r="D121" s="51"/>
      <c r="E121" s="51"/>
      <c r="F121" s="63"/>
      <c r="G121" s="52"/>
      <c r="H121" s="51"/>
      <c r="I121" s="51"/>
    </row>
    <row r="122" spans="2:13" x14ac:dyDescent="0.2">
      <c r="B122" s="55"/>
      <c r="C122" s="51"/>
      <c r="D122" s="51"/>
      <c r="E122" s="51"/>
      <c r="F122" s="63"/>
      <c r="G122" s="52"/>
      <c r="H122" s="51"/>
      <c r="I122" s="51"/>
    </row>
    <row r="123" spans="2:13" x14ac:dyDescent="0.2">
      <c r="B123" s="55"/>
      <c r="C123" s="51"/>
      <c r="D123" s="51"/>
      <c r="E123" s="51"/>
      <c r="F123" s="63"/>
      <c r="G123" s="52"/>
      <c r="H123" s="51"/>
      <c r="I123" s="51"/>
    </row>
    <row r="124" spans="2:13" x14ac:dyDescent="0.2">
      <c r="B124" s="55"/>
      <c r="C124" s="51"/>
      <c r="D124" s="51"/>
      <c r="E124" s="51"/>
      <c r="F124" s="63"/>
      <c r="G124" s="52"/>
      <c r="H124" s="51"/>
      <c r="I124" s="51"/>
    </row>
    <row r="125" spans="2:13" x14ac:dyDescent="0.2">
      <c r="B125" s="32" t="s">
        <v>548</v>
      </c>
    </row>
    <row r="126" spans="2:13" ht="12.75" customHeight="1" x14ac:dyDescent="0.2">
      <c r="B126" s="568" t="s">
        <v>546</v>
      </c>
      <c r="C126" s="568"/>
      <c r="D126" s="568"/>
      <c r="E126" s="568"/>
      <c r="F126" s="568"/>
      <c r="G126" s="568"/>
      <c r="H126" s="568"/>
      <c r="I126" s="568"/>
      <c r="J126" s="568"/>
      <c r="K126" s="568"/>
      <c r="L126" s="568"/>
      <c r="M126" s="568"/>
    </row>
    <row r="127" spans="2:13" x14ac:dyDescent="0.2">
      <c r="B127" s="568"/>
      <c r="C127" s="568"/>
      <c r="D127" s="568"/>
      <c r="E127" s="568"/>
      <c r="F127" s="568"/>
      <c r="G127" s="568"/>
      <c r="H127" s="568"/>
      <c r="I127" s="568"/>
      <c r="J127" s="568"/>
      <c r="K127" s="568"/>
      <c r="L127" s="568"/>
      <c r="M127" s="568"/>
    </row>
    <row r="134" spans="2:2" ht="15.75" x14ac:dyDescent="0.25">
      <c r="B134" s="54" t="s">
        <v>60</v>
      </c>
    </row>
    <row r="145" spans="2:2" x14ac:dyDescent="0.2">
      <c r="B145" s="57"/>
    </row>
    <row r="146" spans="2:2" x14ac:dyDescent="0.2">
      <c r="B146" t="str">
        <f>(100*$H$25)&amp;"% NYMEX futures upper confidence interval"</f>
        <v>95% NYMEX futures upper confidence interval</v>
      </c>
    </row>
    <row r="147" spans="2:2" x14ac:dyDescent="0.2">
      <c r="B147" t="str">
        <f>(100*$H$25)&amp;"% NYMEX futures lower confidence interval"</f>
        <v>95% NYMEX futures lower confidence interval</v>
      </c>
    </row>
  </sheetData>
  <mergeCells count="3">
    <mergeCell ref="H25:I25"/>
    <mergeCell ref="H27:I27"/>
    <mergeCell ref="B126:M127"/>
  </mergeCells>
  <phoneticPr fontId="25" type="noConversion"/>
  <conditionalFormatting sqref="C113:I124 E77:I112">
    <cfRule type="expression" dxfId="129" priority="15" stopIfTrue="1">
      <formula>ISNA(C77)</formula>
    </cfRule>
  </conditionalFormatting>
  <conditionalFormatting sqref="E41:I52">
    <cfRule type="expression" dxfId="128" priority="11" stopIfTrue="1">
      <formula>ISNA(E41)</formula>
    </cfRule>
  </conditionalFormatting>
  <conditionalFormatting sqref="C30:C112">
    <cfRule type="expression" dxfId="127" priority="1" stopIfTrue="1">
      <formula>ISNA(C30)</formula>
    </cfRule>
  </conditionalFormatting>
  <conditionalFormatting sqref="C29:I29 E30:I40">
    <cfRule type="expression" dxfId="126" priority="13" stopIfTrue="1">
      <formula>ISNA(C29)</formula>
    </cfRule>
  </conditionalFormatting>
  <conditionalFormatting sqref="C29">
    <cfRule type="expression" dxfId="125" priority="12" stopIfTrue="1">
      <formula>ISNA(C29)</formula>
    </cfRule>
  </conditionalFormatting>
  <conditionalFormatting sqref="E65:I76">
    <cfRule type="expression" dxfId="124" priority="7" stopIfTrue="1">
      <formula>ISNA(E65)</formula>
    </cfRule>
  </conditionalFormatting>
  <conditionalFormatting sqref="E53:I64">
    <cfRule type="expression" dxfId="123" priority="9" stopIfTrue="1">
      <formula>ISNA(E53)</formula>
    </cfRule>
  </conditionalFormatting>
  <conditionalFormatting sqref="C30:D112">
    <cfRule type="expression" dxfId="122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zoomScaleNormal="100" workbookViewId="0"/>
  </sheetViews>
  <sheetFormatPr defaultRowHeight="15" x14ac:dyDescent="0.25"/>
  <cols>
    <col min="1" max="1" width="7.140625" style="133" customWidth="1"/>
    <col min="2" max="2" width="9.140625" style="133"/>
    <col min="3" max="3" width="14.7109375" style="133" customWidth="1"/>
    <col min="4" max="14" width="9.140625" style="133"/>
    <col min="15" max="16" width="9.140625" style="135"/>
    <col min="17" max="17" width="20.140625" style="133" customWidth="1"/>
    <col min="18" max="18" width="11.5703125" style="133" customWidth="1"/>
    <col min="19" max="27" width="9.140625" style="133"/>
    <col min="28" max="29" width="9.140625" style="135"/>
    <col min="30" max="16384" width="9.140625" style="133"/>
  </cols>
  <sheetData>
    <row r="1" spans="1:18" x14ac:dyDescent="0.25">
      <c r="M1" s="150"/>
    </row>
    <row r="2" spans="1:18" ht="15.75" x14ac:dyDescent="0.25">
      <c r="A2" s="44" t="s">
        <v>547</v>
      </c>
      <c r="M2" s="150"/>
    </row>
    <row r="3" spans="1:18" x14ac:dyDescent="0.25">
      <c r="A3" s="22" t="s">
        <v>16</v>
      </c>
      <c r="M3" s="150"/>
      <c r="R3" s="139"/>
    </row>
    <row r="4" spans="1:18" x14ac:dyDescent="0.25">
      <c r="A4" s="139"/>
      <c r="B4" s="146"/>
      <c r="C4" s="146"/>
      <c r="D4" s="146"/>
      <c r="E4" s="146"/>
      <c r="F4" s="146"/>
      <c r="G4" s="146"/>
      <c r="H4" s="146"/>
      <c r="I4" s="146"/>
      <c r="J4" s="146"/>
      <c r="K4" s="146"/>
      <c r="R4" s="139"/>
    </row>
    <row r="5" spans="1:18" x14ac:dyDescent="0.25">
      <c r="A5" s="141"/>
      <c r="B5" s="146"/>
      <c r="C5" s="146"/>
      <c r="D5" s="146"/>
      <c r="E5" s="146"/>
      <c r="F5" s="146"/>
      <c r="G5" s="146"/>
      <c r="H5" s="146"/>
      <c r="I5" s="146"/>
      <c r="J5" s="146"/>
      <c r="K5" s="146"/>
      <c r="Q5" s="182" t="s">
        <v>369</v>
      </c>
      <c r="R5" s="183"/>
    </row>
    <row r="6" spans="1:18" x14ac:dyDescent="0.25">
      <c r="B6" s="146"/>
      <c r="C6" s="146"/>
      <c r="D6" s="146"/>
      <c r="E6" s="146"/>
      <c r="F6" s="146"/>
      <c r="G6" s="146"/>
      <c r="H6" s="146"/>
      <c r="I6" s="146"/>
      <c r="J6" s="146"/>
      <c r="K6" s="146"/>
      <c r="Q6" s="455" t="s">
        <v>305</v>
      </c>
      <c r="R6" s="456" t="s">
        <v>304</v>
      </c>
    </row>
    <row r="7" spans="1:18" x14ac:dyDescent="0.25">
      <c r="B7" s="146"/>
      <c r="C7" s="146"/>
      <c r="D7" s="146"/>
      <c r="E7" s="146"/>
      <c r="F7" s="146"/>
      <c r="G7" s="146"/>
      <c r="H7" s="146"/>
      <c r="I7" s="146"/>
      <c r="J7" s="146"/>
      <c r="K7" s="146"/>
      <c r="Q7" s="457" t="s">
        <v>306</v>
      </c>
      <c r="R7" s="458" t="s">
        <v>307</v>
      </c>
    </row>
    <row r="8" spans="1:18" x14ac:dyDescent="0.25">
      <c r="B8" s="146"/>
      <c r="C8" s="146"/>
      <c r="D8" s="146"/>
      <c r="E8" s="146"/>
      <c r="F8" s="146"/>
      <c r="G8" s="146"/>
      <c r="H8" s="146"/>
      <c r="I8" s="146"/>
      <c r="J8" s="146"/>
      <c r="K8" s="146"/>
      <c r="Q8" s="459" t="s">
        <v>303</v>
      </c>
      <c r="R8" s="460" t="s">
        <v>302</v>
      </c>
    </row>
    <row r="9" spans="1:18" x14ac:dyDescent="0.25">
      <c r="B9" s="146"/>
      <c r="C9" s="146"/>
      <c r="D9" s="146"/>
      <c r="E9" s="146"/>
      <c r="F9" s="146"/>
      <c r="G9" s="146"/>
      <c r="H9" s="146"/>
      <c r="I9" s="146"/>
      <c r="J9" s="146"/>
      <c r="K9" s="146"/>
    </row>
    <row r="10" spans="1:18" x14ac:dyDescent="0.25">
      <c r="B10" s="146"/>
      <c r="C10" s="146"/>
      <c r="D10" s="146"/>
      <c r="E10" s="146"/>
      <c r="F10" s="146"/>
      <c r="G10" s="146"/>
      <c r="H10" s="146"/>
      <c r="I10" s="146"/>
      <c r="J10" s="146"/>
      <c r="K10" s="146"/>
    </row>
    <row r="11" spans="1:18" x14ac:dyDescent="0.25">
      <c r="B11" s="146"/>
      <c r="C11" s="146"/>
      <c r="D11" s="146"/>
      <c r="E11" s="146"/>
      <c r="F11" s="146"/>
      <c r="G11" s="146"/>
      <c r="H11" s="146"/>
      <c r="I11" s="146"/>
      <c r="J11" s="146"/>
      <c r="K11" s="146"/>
    </row>
    <row r="12" spans="1:18" x14ac:dyDescent="0.25">
      <c r="B12" s="146"/>
      <c r="C12" s="146"/>
      <c r="D12" s="146"/>
      <c r="E12" s="146"/>
      <c r="F12" s="146"/>
      <c r="G12" s="146"/>
      <c r="H12" s="146"/>
      <c r="I12" s="146"/>
      <c r="J12" s="146"/>
      <c r="K12" s="146"/>
    </row>
    <row r="13" spans="1:18" x14ac:dyDescent="0.25">
      <c r="B13" s="146"/>
      <c r="C13" s="146"/>
      <c r="D13" s="146"/>
      <c r="E13" s="146"/>
      <c r="F13" s="146"/>
      <c r="G13" s="146"/>
      <c r="H13" s="146"/>
      <c r="I13" s="146"/>
      <c r="J13" s="146"/>
      <c r="K13" s="146"/>
    </row>
    <row r="14" spans="1:18" x14ac:dyDescent="0.25">
      <c r="B14" s="146"/>
      <c r="C14" s="146"/>
      <c r="D14" s="146"/>
      <c r="E14" s="146"/>
      <c r="F14" s="146"/>
      <c r="G14" s="146"/>
      <c r="H14" s="146"/>
      <c r="I14" s="146"/>
      <c r="J14" s="146"/>
      <c r="K14" s="146"/>
    </row>
    <row r="15" spans="1:18" x14ac:dyDescent="0.25">
      <c r="B15" s="146"/>
      <c r="C15" s="146"/>
      <c r="D15" s="146"/>
      <c r="E15" s="146"/>
      <c r="F15" s="146"/>
      <c r="G15" s="146"/>
      <c r="H15" s="146"/>
      <c r="I15" s="146"/>
      <c r="J15" s="146"/>
      <c r="K15" s="146"/>
    </row>
    <row r="16" spans="1:18" x14ac:dyDescent="0.25">
      <c r="B16" s="146"/>
      <c r="C16" s="146"/>
      <c r="D16" s="146"/>
      <c r="E16" s="146"/>
      <c r="F16" s="146"/>
      <c r="G16" s="146"/>
      <c r="H16" s="146"/>
      <c r="I16" s="146"/>
      <c r="J16" s="146"/>
      <c r="K16" s="146"/>
    </row>
    <row r="17" spans="2:29" x14ac:dyDescent="0.25">
      <c r="B17" s="146"/>
      <c r="C17" s="146"/>
      <c r="D17" s="146"/>
      <c r="E17" s="146"/>
      <c r="F17" s="146"/>
      <c r="G17" s="146"/>
      <c r="H17" s="146"/>
      <c r="I17" s="146"/>
      <c r="J17" s="146"/>
      <c r="K17" s="146"/>
    </row>
    <row r="18" spans="2:29" x14ac:dyDescent="0.25">
      <c r="B18" s="146"/>
      <c r="C18" s="146"/>
      <c r="D18" s="146"/>
      <c r="E18" s="146"/>
      <c r="F18" s="146"/>
      <c r="G18" s="146"/>
      <c r="H18" s="146"/>
      <c r="I18" s="146"/>
      <c r="J18" s="146"/>
      <c r="K18" s="146"/>
    </row>
    <row r="19" spans="2:29" x14ac:dyDescent="0.25">
      <c r="B19" s="146"/>
      <c r="C19" s="146"/>
      <c r="D19" s="187"/>
      <c r="E19" s="187"/>
      <c r="F19" s="146"/>
      <c r="G19" s="146"/>
      <c r="H19" s="146"/>
      <c r="I19" s="146"/>
      <c r="J19" s="146"/>
      <c r="K19" s="146"/>
    </row>
    <row r="20" spans="2:29" x14ac:dyDescent="0.25">
      <c r="B20" s="146"/>
      <c r="C20" s="146"/>
      <c r="D20" s="146"/>
      <c r="E20" s="146"/>
      <c r="F20" s="146"/>
      <c r="G20" s="146"/>
      <c r="H20" s="146"/>
      <c r="I20" s="146"/>
      <c r="J20" s="146"/>
      <c r="K20" s="146"/>
    </row>
    <row r="21" spans="2:29" x14ac:dyDescent="0.25">
      <c r="B21" s="146"/>
      <c r="C21" s="146"/>
      <c r="D21" s="146"/>
      <c r="E21" s="146"/>
      <c r="F21" s="146"/>
      <c r="G21" s="146"/>
      <c r="H21" s="146"/>
      <c r="I21" s="146"/>
      <c r="J21" s="146"/>
      <c r="K21" s="146"/>
    </row>
    <row r="22" spans="2:29" x14ac:dyDescent="0.25">
      <c r="B22" s="146"/>
      <c r="C22" s="146"/>
      <c r="D22" s="146"/>
      <c r="E22" s="146"/>
      <c r="F22" s="146"/>
      <c r="G22" s="146"/>
      <c r="H22" s="146"/>
      <c r="I22" s="146"/>
      <c r="J22" s="146"/>
      <c r="K22" s="146"/>
    </row>
    <row r="24" spans="2:29" x14ac:dyDescent="0.25">
      <c r="B24"/>
      <c r="C24"/>
      <c r="D24" s="569" t="s">
        <v>48</v>
      </c>
      <c r="E24" s="569"/>
      <c r="F24" s="569"/>
      <c r="G24" s="569"/>
      <c r="H24" s="569"/>
      <c r="I24" s="32"/>
      <c r="J24" s="569" t="s">
        <v>310</v>
      </c>
      <c r="K24" s="569"/>
      <c r="L24" s="569"/>
      <c r="M24" s="569"/>
    </row>
    <row r="25" spans="2:29" x14ac:dyDescent="0.25">
      <c r="B25" s="9"/>
      <c r="C25" s="9"/>
      <c r="D25" s="84">
        <v>2015</v>
      </c>
      <c r="E25" s="84">
        <v>2016</v>
      </c>
      <c r="F25" s="84">
        <v>2017</v>
      </c>
      <c r="G25" s="84">
        <v>2018</v>
      </c>
      <c r="H25" s="84">
        <v>2019</v>
      </c>
      <c r="I25" s="35"/>
      <c r="J25" s="84">
        <v>2016</v>
      </c>
      <c r="K25" s="84">
        <v>2017</v>
      </c>
      <c r="L25" s="84">
        <v>2018</v>
      </c>
      <c r="M25" s="84">
        <v>2019</v>
      </c>
    </row>
    <row r="26" spans="2:29" s="149" customFormat="1" ht="12.75" x14ac:dyDescent="0.2">
      <c r="B26" s="30"/>
      <c r="C26" s="144" t="s">
        <v>305</v>
      </c>
      <c r="D26" s="434">
        <v>1.2457411067142856</v>
      </c>
      <c r="E26" s="434">
        <v>1.0414935064999999</v>
      </c>
      <c r="F26" s="434">
        <v>1.2893022774285714</v>
      </c>
      <c r="G26" s="434">
        <v>1.7408536608333334</v>
      </c>
      <c r="H26" s="434">
        <v>1.7124976472857143</v>
      </c>
      <c r="I26" s="435"/>
      <c r="J26" s="29">
        <f t="shared" ref="J26:M28" si="0">E26-D26</f>
        <v>-0.20424760021428567</v>
      </c>
      <c r="K26" s="29">
        <f t="shared" si="0"/>
        <v>0.24780877092857145</v>
      </c>
      <c r="L26" s="29">
        <f t="shared" si="0"/>
        <v>0.45155138340476197</v>
      </c>
      <c r="M26" s="29">
        <f t="shared" si="0"/>
        <v>-2.8356013547619074E-2</v>
      </c>
      <c r="O26" s="194"/>
      <c r="P26" s="194"/>
      <c r="AB26" s="194"/>
      <c r="AC26" s="194"/>
    </row>
    <row r="27" spans="2:29" s="149" customFormat="1" ht="12.75" x14ac:dyDescent="0.2">
      <c r="C27" s="144" t="s">
        <v>308</v>
      </c>
      <c r="D27" s="434">
        <f>+D29-D26</f>
        <v>0.48144544458571437</v>
      </c>
      <c r="E27" s="434">
        <f>+E29-E26</f>
        <v>0.41191210369999998</v>
      </c>
      <c r="F27" s="434">
        <f>+F29-F26</f>
        <v>0.39936896767142849</v>
      </c>
      <c r="G27" s="434">
        <f>+G29-G26</f>
        <v>0.27865720826666651</v>
      </c>
      <c r="H27" s="434">
        <f>+H29-H26</f>
        <v>0.29788489761428583</v>
      </c>
      <c r="I27" s="435"/>
      <c r="J27" s="29">
        <f t="shared" si="0"/>
        <v>-6.953334088571439E-2</v>
      </c>
      <c r="K27" s="29">
        <f t="shared" si="0"/>
        <v>-1.2543136028571489E-2</v>
      </c>
      <c r="L27" s="29">
        <f t="shared" si="0"/>
        <v>-0.12071175940476198</v>
      </c>
      <c r="M27" s="29">
        <f t="shared" si="0"/>
        <v>1.9227689347619314E-2</v>
      </c>
      <c r="O27" s="194"/>
      <c r="P27" s="194"/>
      <c r="AB27" s="194"/>
      <c r="AC27" s="194"/>
    </row>
    <row r="28" spans="2:29" s="149" customFormat="1" ht="12.75" x14ac:dyDescent="0.2">
      <c r="C28" s="153" t="s">
        <v>309</v>
      </c>
      <c r="D28" s="436">
        <f>+D30-D29</f>
        <v>0.70111268349999989</v>
      </c>
      <c r="E28" s="436">
        <f>+E30-E29</f>
        <v>0.69579301680000016</v>
      </c>
      <c r="F28" s="436">
        <f>+F30-F29</f>
        <v>0.72824942810000004</v>
      </c>
      <c r="G28" s="436">
        <f>+G30-G29</f>
        <v>0.72704524660000036</v>
      </c>
      <c r="H28" s="436">
        <f>+H30-H29</f>
        <v>0.74441598180000002</v>
      </c>
      <c r="I28" s="437"/>
      <c r="J28" s="438">
        <f t="shared" si="0"/>
        <v>-5.3196666999997255E-3</v>
      </c>
      <c r="K28" s="438">
        <f t="shared" si="0"/>
        <v>3.2456411299999877E-2</v>
      </c>
      <c r="L28" s="438">
        <f t="shared" si="0"/>
        <v>-1.2041814999996792E-3</v>
      </c>
      <c r="M28" s="438">
        <f t="shared" si="0"/>
        <v>1.7370735199999654E-2</v>
      </c>
      <c r="O28" s="194"/>
      <c r="P28" s="194"/>
      <c r="AB28" s="194"/>
      <c r="AC28" s="194"/>
    </row>
    <row r="29" spans="2:29" s="149" customFormat="1" ht="12.75" x14ac:dyDescent="0.2">
      <c r="C29" s="144" t="s">
        <v>306</v>
      </c>
      <c r="D29" s="434">
        <v>1.7271865513</v>
      </c>
      <c r="E29" s="434">
        <v>1.4534056101999999</v>
      </c>
      <c r="F29" s="434">
        <v>1.6886712450999999</v>
      </c>
      <c r="G29" s="434">
        <v>2.0195108690999999</v>
      </c>
      <c r="H29" s="434">
        <v>2.0103825449000001</v>
      </c>
      <c r="I29" s="435"/>
      <c r="J29" s="29">
        <f t="shared" ref="J29:M30" si="1">E29-D29</f>
        <v>-0.27378094110000006</v>
      </c>
      <c r="K29" s="29">
        <f t="shared" si="1"/>
        <v>0.23526563489999996</v>
      </c>
      <c r="L29" s="29">
        <f t="shared" si="1"/>
        <v>0.330839624</v>
      </c>
      <c r="M29" s="29">
        <f t="shared" si="1"/>
        <v>-9.12832419999976E-3</v>
      </c>
      <c r="O29" s="194"/>
      <c r="P29" s="194"/>
      <c r="AB29" s="194"/>
      <c r="AC29" s="194"/>
    </row>
    <row r="30" spans="2:29" s="149" customFormat="1" ht="12.75" x14ac:dyDescent="0.2">
      <c r="C30" s="439" t="s">
        <v>303</v>
      </c>
      <c r="D30" s="436">
        <v>2.4282992347999999</v>
      </c>
      <c r="E30" s="436">
        <v>2.1491986270000001</v>
      </c>
      <c r="F30" s="436">
        <v>2.4169206731999999</v>
      </c>
      <c r="G30" s="436">
        <v>2.7465561157000002</v>
      </c>
      <c r="H30" s="436">
        <v>2.7547985267000001</v>
      </c>
      <c r="I30" s="440"/>
      <c r="J30" s="67">
        <f t="shared" si="1"/>
        <v>-0.27910060779999979</v>
      </c>
      <c r="K30" s="67">
        <f t="shared" si="1"/>
        <v>0.26772204619999984</v>
      </c>
      <c r="L30" s="67">
        <f t="shared" si="1"/>
        <v>0.32963544250000032</v>
      </c>
      <c r="M30" s="67">
        <f t="shared" si="1"/>
        <v>8.242410999999894E-3</v>
      </c>
      <c r="O30" s="194"/>
      <c r="P30" s="194"/>
      <c r="AB30" s="194"/>
      <c r="AC30" s="194"/>
    </row>
    <row r="31" spans="2:29" s="149" customFormat="1" ht="12.75" x14ac:dyDescent="0.2">
      <c r="B31" s="30"/>
      <c r="C31" s="157"/>
      <c r="D31" s="434"/>
      <c r="E31" s="434"/>
      <c r="F31" s="434"/>
      <c r="G31" s="434"/>
      <c r="H31" s="434"/>
      <c r="I31" s="30"/>
      <c r="J31" s="29">
        <f>+SUM(J26:J28)</f>
        <v>-0.27910060779999979</v>
      </c>
      <c r="K31" s="29">
        <f>+SUM(K26:K28)</f>
        <v>0.26772204619999984</v>
      </c>
      <c r="L31" s="29">
        <f>+SUM(L26:L28)</f>
        <v>0.32963544250000032</v>
      </c>
      <c r="M31" s="29">
        <f>+SUM(M26:M28)</f>
        <v>8.242410999999894E-3</v>
      </c>
      <c r="O31" s="194"/>
      <c r="P31" s="194"/>
      <c r="AB31" s="194"/>
      <c r="AC31" s="194"/>
    </row>
    <row r="32" spans="2:29" x14ac:dyDescent="0.25">
      <c r="B32" s="370" t="s">
        <v>549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41" customFormat="1" ht="12.75" x14ac:dyDescent="0.2">
      <c r="D35" s="441" t="s">
        <v>535</v>
      </c>
      <c r="E35" s="441" t="s">
        <v>539</v>
      </c>
      <c r="F35" s="441" t="s">
        <v>487</v>
      </c>
      <c r="G35" s="441" t="s">
        <v>498</v>
      </c>
      <c r="I35" s="442" t="s">
        <v>536</v>
      </c>
      <c r="J35" s="441" t="s">
        <v>538</v>
      </c>
      <c r="K35" s="441" t="s">
        <v>537</v>
      </c>
      <c r="L35" s="441" t="s">
        <v>498</v>
      </c>
      <c r="O35" s="443"/>
      <c r="P35" s="443"/>
      <c r="AB35" s="443"/>
      <c r="AC35" s="443"/>
    </row>
    <row r="36" spans="2:29" s="149" customFormat="1" ht="12.75" x14ac:dyDescent="0.2">
      <c r="B36" s="149">
        <f t="shared" ref="B36:B87" si="2">YEAR(C36)</f>
        <v>2015</v>
      </c>
      <c r="C36" s="450">
        <v>42005</v>
      </c>
      <c r="D36" s="451">
        <v>2.1157499999999998</v>
      </c>
      <c r="E36" s="143" t="e">
        <v>#N/A</v>
      </c>
      <c r="F36" s="452"/>
      <c r="G36" s="452">
        <v>2.1157499999999998</v>
      </c>
      <c r="H36" s="453"/>
      <c r="I36" s="451">
        <v>1.137142857142857</v>
      </c>
      <c r="J36" s="143" t="e">
        <v>#N/A</v>
      </c>
      <c r="K36" s="452"/>
      <c r="L36" s="452">
        <v>1.137142857142857</v>
      </c>
      <c r="M36" s="453"/>
      <c r="O36" s="194"/>
      <c r="P36" s="194"/>
      <c r="AB36" s="194"/>
      <c r="AC36" s="194"/>
    </row>
    <row r="37" spans="2:29" s="149" customFormat="1" ht="12.75" x14ac:dyDescent="0.2">
      <c r="B37" s="149">
        <f t="shared" si="2"/>
        <v>2015</v>
      </c>
      <c r="C37" s="450">
        <v>42036</v>
      </c>
      <c r="D37" s="451">
        <v>2.2162500000000001</v>
      </c>
      <c r="E37" s="143" t="e">
        <v>#N/A</v>
      </c>
      <c r="F37" s="452">
        <f t="shared" ref="F37:F46" si="3">AVERAGEIF($B$36:$B$95,B37,$G$36:$G$95)</f>
        <v>2.422075</v>
      </c>
      <c r="G37" s="452">
        <v>2.2162500000000001</v>
      </c>
      <c r="H37" s="453"/>
      <c r="I37" s="451">
        <v>1.3832380952380952</v>
      </c>
      <c r="J37" s="143" t="e">
        <v>#N/A</v>
      </c>
      <c r="K37" s="452">
        <f t="shared" ref="K37:K46" si="4">AVERAGEIF($B$36:$B$95,B37,$L$36:$L$95)</f>
        <v>1.2464682539682539</v>
      </c>
      <c r="L37" s="452">
        <v>1.3832380952380952</v>
      </c>
      <c r="M37" s="453"/>
      <c r="O37" s="194"/>
      <c r="P37" s="194"/>
      <c r="AB37" s="194"/>
      <c r="AC37" s="194"/>
    </row>
    <row r="38" spans="2:29" s="149" customFormat="1" ht="12.75" x14ac:dyDescent="0.2">
      <c r="B38" s="149">
        <f t="shared" si="2"/>
        <v>2015</v>
      </c>
      <c r="C38" s="450">
        <v>42064</v>
      </c>
      <c r="D38" s="451">
        <v>2.4636</v>
      </c>
      <c r="E38" s="143" t="e">
        <v>#N/A</v>
      </c>
      <c r="F38" s="452">
        <f t="shared" si="3"/>
        <v>2.422075</v>
      </c>
      <c r="G38" s="452">
        <v>2.4636</v>
      </c>
      <c r="H38" s="453"/>
      <c r="I38" s="451">
        <v>1.3305952380952379</v>
      </c>
      <c r="J38" s="143" t="e">
        <v>#N/A</v>
      </c>
      <c r="K38" s="452">
        <f t="shared" si="4"/>
        <v>1.2464682539682539</v>
      </c>
      <c r="L38" s="452">
        <v>1.3305952380952379</v>
      </c>
      <c r="M38" s="453"/>
      <c r="O38" s="194"/>
      <c r="P38" s="194"/>
      <c r="AB38" s="194"/>
      <c r="AC38" s="194"/>
    </row>
    <row r="39" spans="2:29" s="149" customFormat="1" ht="12.75" x14ac:dyDescent="0.2">
      <c r="B39" s="149">
        <f t="shared" si="2"/>
        <v>2015</v>
      </c>
      <c r="C39" s="450">
        <v>42095</v>
      </c>
      <c r="D39" s="451">
        <v>2.4689999999999999</v>
      </c>
      <c r="E39" s="143" t="e">
        <v>#N/A</v>
      </c>
      <c r="F39" s="452">
        <f t="shared" si="3"/>
        <v>2.422075</v>
      </c>
      <c r="G39" s="452">
        <v>2.4689999999999999</v>
      </c>
      <c r="H39" s="453"/>
      <c r="I39" s="451">
        <v>1.4172380952380952</v>
      </c>
      <c r="J39" s="143" t="e">
        <v>#N/A</v>
      </c>
      <c r="K39" s="452">
        <f t="shared" si="4"/>
        <v>1.2464682539682539</v>
      </c>
      <c r="L39" s="452">
        <v>1.4172380952380952</v>
      </c>
      <c r="M39" s="453"/>
      <c r="O39" s="194"/>
      <c r="P39" s="194"/>
      <c r="AB39" s="194"/>
      <c r="AC39" s="194"/>
    </row>
    <row r="40" spans="2:29" s="149" customFormat="1" ht="12.75" x14ac:dyDescent="0.2">
      <c r="B40" s="149">
        <f t="shared" si="2"/>
        <v>2015</v>
      </c>
      <c r="C40" s="450">
        <v>42125</v>
      </c>
      <c r="D40" s="451">
        <v>2.7182499999999998</v>
      </c>
      <c r="E40" s="143" t="e">
        <v>#N/A</v>
      </c>
      <c r="F40" s="452">
        <f t="shared" si="3"/>
        <v>2.422075</v>
      </c>
      <c r="G40" s="452">
        <v>2.7182499999999998</v>
      </c>
      <c r="H40" s="453"/>
      <c r="I40" s="451">
        <v>1.5255952380952382</v>
      </c>
      <c r="J40" s="143" t="e">
        <v>#N/A</v>
      </c>
      <c r="K40" s="452">
        <f t="shared" si="4"/>
        <v>1.2464682539682539</v>
      </c>
      <c r="L40" s="452">
        <v>1.5255952380952382</v>
      </c>
      <c r="M40" s="453"/>
      <c r="O40" s="194"/>
      <c r="P40" s="194"/>
      <c r="AB40" s="194"/>
      <c r="AC40" s="194"/>
    </row>
    <row r="41" spans="2:29" s="149" customFormat="1" ht="12.75" x14ac:dyDescent="0.2">
      <c r="B41" s="149">
        <f t="shared" si="2"/>
        <v>2015</v>
      </c>
      <c r="C41" s="450">
        <v>42156</v>
      </c>
      <c r="D41" s="451">
        <v>2.8016000000000001</v>
      </c>
      <c r="E41" s="143" t="e">
        <v>#N/A</v>
      </c>
      <c r="F41" s="452">
        <f t="shared" si="3"/>
        <v>2.422075</v>
      </c>
      <c r="G41" s="452">
        <v>2.8016000000000001</v>
      </c>
      <c r="H41" s="453"/>
      <c r="I41" s="451">
        <v>1.4637619047619048</v>
      </c>
      <c r="J41" s="143" t="e">
        <v>#N/A</v>
      </c>
      <c r="K41" s="452">
        <f t="shared" si="4"/>
        <v>1.2464682539682539</v>
      </c>
      <c r="L41" s="452">
        <v>1.4637619047619048</v>
      </c>
      <c r="M41" s="453"/>
      <c r="O41" s="194"/>
      <c r="P41" s="194"/>
      <c r="AB41" s="194"/>
      <c r="AC41" s="194"/>
    </row>
    <row r="42" spans="2:29" s="149" customFormat="1" ht="12.75" x14ac:dyDescent="0.2">
      <c r="B42" s="149">
        <f t="shared" si="2"/>
        <v>2015</v>
      </c>
      <c r="C42" s="450">
        <v>42186</v>
      </c>
      <c r="D42" s="451">
        <v>2.7935000000000003</v>
      </c>
      <c r="E42" s="143" t="e">
        <v>#N/A</v>
      </c>
      <c r="F42" s="452">
        <f t="shared" si="3"/>
        <v>2.422075</v>
      </c>
      <c r="G42" s="452">
        <v>2.7935000000000003</v>
      </c>
      <c r="H42" s="453"/>
      <c r="I42" s="451">
        <v>1.3466904761904761</v>
      </c>
      <c r="J42" s="143" t="e">
        <v>#N/A</v>
      </c>
      <c r="K42" s="452">
        <f t="shared" si="4"/>
        <v>1.2464682539682539</v>
      </c>
      <c r="L42" s="452">
        <v>1.3466904761904761</v>
      </c>
      <c r="M42" s="453"/>
      <c r="O42" s="194"/>
      <c r="P42" s="194"/>
      <c r="AB42" s="194"/>
      <c r="AC42" s="194"/>
    </row>
    <row r="43" spans="2:29" s="149" customFormat="1" ht="12.75" x14ac:dyDescent="0.2">
      <c r="B43" s="149">
        <f t="shared" si="2"/>
        <v>2015</v>
      </c>
      <c r="C43" s="450">
        <v>42217</v>
      </c>
      <c r="D43" s="451">
        <v>2.6362000000000001</v>
      </c>
      <c r="E43" s="143" t="e">
        <v>#N/A</v>
      </c>
      <c r="F43" s="452">
        <f t="shared" si="3"/>
        <v>2.422075</v>
      </c>
      <c r="G43" s="452">
        <v>2.6362000000000001</v>
      </c>
      <c r="H43" s="453"/>
      <c r="I43" s="451">
        <v>1.1074999999999999</v>
      </c>
      <c r="J43" s="143" t="e">
        <v>#N/A</v>
      </c>
      <c r="K43" s="452">
        <f t="shared" si="4"/>
        <v>1.2464682539682539</v>
      </c>
      <c r="L43" s="452">
        <v>1.1074999999999999</v>
      </c>
      <c r="M43" s="453"/>
      <c r="O43" s="194"/>
      <c r="P43" s="194"/>
      <c r="AB43" s="194"/>
      <c r="AC43" s="194"/>
    </row>
    <row r="44" spans="2:29" s="149" customFormat="1" ht="12.75" x14ac:dyDescent="0.2">
      <c r="B44" s="149">
        <f t="shared" si="2"/>
        <v>2015</v>
      </c>
      <c r="C44" s="450">
        <v>42248</v>
      </c>
      <c r="D44" s="451">
        <v>2.3652500000000001</v>
      </c>
      <c r="E44" s="143" t="e">
        <v>#N/A</v>
      </c>
      <c r="F44" s="452">
        <f t="shared" si="3"/>
        <v>2.422075</v>
      </c>
      <c r="G44" s="452">
        <v>2.3652500000000001</v>
      </c>
      <c r="H44" s="453"/>
      <c r="I44" s="451">
        <v>1.1338809523809523</v>
      </c>
      <c r="J44" s="143" t="e">
        <v>#N/A</v>
      </c>
      <c r="K44" s="452">
        <f t="shared" si="4"/>
        <v>1.2464682539682539</v>
      </c>
      <c r="L44" s="452">
        <v>1.1338809523809523</v>
      </c>
      <c r="M44" s="453"/>
      <c r="O44" s="194"/>
      <c r="P44" s="194"/>
      <c r="AB44" s="194"/>
      <c r="AC44" s="194"/>
    </row>
    <row r="45" spans="2:29" s="149" customFormat="1" ht="12.75" x14ac:dyDescent="0.2">
      <c r="B45" s="149">
        <f t="shared" si="2"/>
        <v>2015</v>
      </c>
      <c r="C45" s="450">
        <v>42278</v>
      </c>
      <c r="D45" s="451">
        <v>2.29</v>
      </c>
      <c r="E45" s="143" t="e">
        <v>#N/A</v>
      </c>
      <c r="F45" s="452">
        <f t="shared" si="3"/>
        <v>2.422075</v>
      </c>
      <c r="G45" s="452">
        <v>2.29</v>
      </c>
      <c r="H45" s="453"/>
      <c r="I45" s="451">
        <v>1.1530952380952382</v>
      </c>
      <c r="J45" s="143" t="e">
        <v>#N/A</v>
      </c>
      <c r="K45" s="452">
        <f t="shared" si="4"/>
        <v>1.2464682539682539</v>
      </c>
      <c r="L45" s="452">
        <v>1.1530952380952382</v>
      </c>
      <c r="M45" s="453"/>
      <c r="O45" s="194"/>
      <c r="P45" s="194"/>
      <c r="AB45" s="194"/>
      <c r="AC45" s="194"/>
    </row>
    <row r="46" spans="2:29" s="149" customFormat="1" ht="12.75" x14ac:dyDescent="0.2">
      <c r="B46" s="149">
        <f t="shared" si="2"/>
        <v>2015</v>
      </c>
      <c r="C46" s="450">
        <v>42309</v>
      </c>
      <c r="D46" s="451">
        <v>2.1579999999999999</v>
      </c>
      <c r="E46" s="143" t="e">
        <v>#N/A</v>
      </c>
      <c r="F46" s="452">
        <f t="shared" si="3"/>
        <v>2.422075</v>
      </c>
      <c r="G46" s="452">
        <v>2.1579999999999999</v>
      </c>
      <c r="H46" s="453"/>
      <c r="I46" s="451">
        <v>1.054</v>
      </c>
      <c r="J46" s="143" t="e">
        <v>#N/A</v>
      </c>
      <c r="K46" s="452">
        <f t="shared" si="4"/>
        <v>1.2464682539682539</v>
      </c>
      <c r="L46" s="452">
        <v>1.054</v>
      </c>
      <c r="M46" s="453"/>
      <c r="O46" s="194"/>
      <c r="P46" s="194"/>
      <c r="AB46" s="194"/>
      <c r="AC46" s="194"/>
    </row>
    <row r="47" spans="2:29" s="149" customFormat="1" ht="12.75" x14ac:dyDescent="0.2">
      <c r="B47" s="149">
        <f t="shared" si="2"/>
        <v>2015</v>
      </c>
      <c r="C47" s="450">
        <v>42339</v>
      </c>
      <c r="D47" s="451">
        <v>2.0375000000000001</v>
      </c>
      <c r="E47" s="143" t="e">
        <v>#N/A</v>
      </c>
      <c r="F47" s="452"/>
      <c r="G47" s="452">
        <v>2.0375000000000001</v>
      </c>
      <c r="H47" s="453"/>
      <c r="I47" s="451">
        <v>0.90488095238095245</v>
      </c>
      <c r="J47" s="143" t="e">
        <v>#N/A</v>
      </c>
      <c r="K47" s="452"/>
      <c r="L47" s="452">
        <v>0.90488095238095245</v>
      </c>
      <c r="M47" s="453"/>
      <c r="O47" s="194"/>
      <c r="P47" s="194"/>
      <c r="AB47" s="194"/>
      <c r="AC47" s="194"/>
    </row>
    <row r="48" spans="2:29" s="149" customFormat="1" ht="12.75" x14ac:dyDescent="0.2">
      <c r="B48" s="149">
        <f t="shared" si="2"/>
        <v>2016</v>
      </c>
      <c r="C48" s="450">
        <v>42370</v>
      </c>
      <c r="D48" s="451">
        <v>1.9484999999999999</v>
      </c>
      <c r="E48" s="143" t="e">
        <v>#N/A</v>
      </c>
      <c r="F48" s="452"/>
      <c r="G48" s="452">
        <v>1.9484999999999999</v>
      </c>
      <c r="H48" s="453"/>
      <c r="I48" s="451">
        <v>0.73095238095238091</v>
      </c>
      <c r="J48" s="143" t="e">
        <v>#N/A</v>
      </c>
      <c r="K48" s="452"/>
      <c r="L48" s="452">
        <v>0.73095238095238091</v>
      </c>
      <c r="M48" s="453"/>
      <c r="O48" s="194"/>
      <c r="P48" s="194"/>
      <c r="AB48" s="194"/>
      <c r="AC48" s="194"/>
    </row>
    <row r="49" spans="2:29" s="149" customFormat="1" ht="12.75" x14ac:dyDescent="0.2">
      <c r="B49" s="149">
        <f t="shared" si="2"/>
        <v>2016</v>
      </c>
      <c r="C49" s="450">
        <v>42401</v>
      </c>
      <c r="D49" s="451">
        <v>1.7636000000000001</v>
      </c>
      <c r="E49" s="143" t="e">
        <v>#N/A</v>
      </c>
      <c r="F49" s="452">
        <f t="shared" ref="F49" si="5">AVERAGEIF($B$36:$B$95,B49,$G$36:$G$95)</f>
        <v>2.1456291666666663</v>
      </c>
      <c r="G49" s="452">
        <v>1.7636000000000001</v>
      </c>
      <c r="H49" s="453"/>
      <c r="I49" s="451">
        <v>0.76623809523809527</v>
      </c>
      <c r="J49" s="143" t="e">
        <v>#N/A</v>
      </c>
      <c r="K49" s="452">
        <f t="shared" ref="K49" si="6">AVERAGEIF($B$36:$B$95,B49,$L$36:$L$95)</f>
        <v>1.0368492063492065</v>
      </c>
      <c r="L49" s="452">
        <v>0.76623809523809527</v>
      </c>
      <c r="M49" s="453"/>
      <c r="O49" s="194"/>
      <c r="P49" s="194"/>
      <c r="AB49" s="194"/>
      <c r="AC49" s="194"/>
    </row>
    <row r="50" spans="2:29" s="149" customFormat="1" ht="12.75" x14ac:dyDescent="0.2">
      <c r="B50" s="149">
        <f t="shared" si="2"/>
        <v>2016</v>
      </c>
      <c r="C50" s="450">
        <v>42430</v>
      </c>
      <c r="D50" s="451">
        <v>1.96875</v>
      </c>
      <c r="E50" s="143" t="e">
        <v>#N/A</v>
      </c>
      <c r="F50" s="452">
        <f t="shared" ref="F50:F58" si="7">AVERAGEIF($B$36:$B$95,B50,$G$36:$G$95)</f>
        <v>2.1456291666666663</v>
      </c>
      <c r="G50" s="452">
        <v>1.96875</v>
      </c>
      <c r="H50" s="453"/>
      <c r="I50" s="451">
        <v>0.90976190476190477</v>
      </c>
      <c r="J50" s="143" t="e">
        <v>#N/A</v>
      </c>
      <c r="K50" s="452">
        <f t="shared" ref="K50:K58" si="8">AVERAGEIF($B$36:$B$95,B50,$L$36:$L$95)</f>
        <v>1.0368492063492065</v>
      </c>
      <c r="L50" s="452">
        <v>0.90976190476190477</v>
      </c>
      <c r="M50" s="453"/>
      <c r="O50" s="194"/>
      <c r="P50" s="194"/>
      <c r="AB50" s="194"/>
      <c r="AC50" s="194"/>
    </row>
    <row r="51" spans="2:29" s="149" customFormat="1" ht="12.75" x14ac:dyDescent="0.2">
      <c r="B51" s="149">
        <f t="shared" si="2"/>
        <v>2016</v>
      </c>
      <c r="C51" s="450">
        <v>42461</v>
      </c>
      <c r="D51" s="451">
        <v>2.1127500000000001</v>
      </c>
      <c r="E51" s="143" t="e">
        <v>#N/A</v>
      </c>
      <c r="F51" s="452">
        <f t="shared" si="7"/>
        <v>2.1456291666666663</v>
      </c>
      <c r="G51" s="452">
        <v>2.1127500000000001</v>
      </c>
      <c r="H51" s="453"/>
      <c r="I51" s="451">
        <v>0.99007142857142849</v>
      </c>
      <c r="J51" s="143" t="e">
        <v>#N/A</v>
      </c>
      <c r="K51" s="452">
        <f t="shared" si="8"/>
        <v>1.0368492063492065</v>
      </c>
      <c r="L51" s="452">
        <v>0.99007142857142849</v>
      </c>
      <c r="M51" s="453"/>
      <c r="O51" s="194"/>
      <c r="P51" s="194"/>
      <c r="AB51" s="194"/>
      <c r="AC51" s="194"/>
    </row>
    <row r="52" spans="2:29" s="149" customFormat="1" ht="12.75" x14ac:dyDescent="0.2">
      <c r="B52" s="149">
        <f t="shared" si="2"/>
        <v>2016</v>
      </c>
      <c r="C52" s="450">
        <v>42491</v>
      </c>
      <c r="D52" s="451">
        <v>2.2681999999999998</v>
      </c>
      <c r="E52" s="143" t="e">
        <v>#N/A</v>
      </c>
      <c r="F52" s="452">
        <f t="shared" si="7"/>
        <v>2.1456291666666663</v>
      </c>
      <c r="G52" s="452">
        <v>2.2681999999999998</v>
      </c>
      <c r="H52" s="453"/>
      <c r="I52" s="451">
        <v>1.1129047619047618</v>
      </c>
      <c r="J52" s="143" t="e">
        <v>#N/A</v>
      </c>
      <c r="K52" s="452">
        <f t="shared" si="8"/>
        <v>1.0368492063492065</v>
      </c>
      <c r="L52" s="452">
        <v>1.1129047619047618</v>
      </c>
      <c r="M52" s="453"/>
      <c r="O52" s="194"/>
      <c r="P52" s="194"/>
      <c r="AB52" s="194"/>
      <c r="AC52" s="194"/>
    </row>
    <row r="53" spans="2:29" s="149" customFormat="1" ht="12.75" x14ac:dyDescent="0.2">
      <c r="B53" s="149">
        <f t="shared" si="2"/>
        <v>2016</v>
      </c>
      <c r="C53" s="450">
        <v>42522</v>
      </c>
      <c r="D53" s="451">
        <v>2.3654999999999999</v>
      </c>
      <c r="E53" s="143" t="e">
        <v>#N/A</v>
      </c>
      <c r="F53" s="452">
        <f t="shared" si="7"/>
        <v>2.1456291666666663</v>
      </c>
      <c r="G53" s="452">
        <v>2.3654999999999999</v>
      </c>
      <c r="H53" s="453"/>
      <c r="I53" s="451">
        <v>1.1487380952380952</v>
      </c>
      <c r="J53" s="143" t="e">
        <v>#N/A</v>
      </c>
      <c r="K53" s="452">
        <f t="shared" si="8"/>
        <v>1.0368492063492065</v>
      </c>
      <c r="L53" s="452">
        <v>1.1487380952380952</v>
      </c>
      <c r="M53" s="453"/>
      <c r="O53" s="194"/>
      <c r="P53" s="194"/>
      <c r="AB53" s="194"/>
      <c r="AC53" s="194"/>
    </row>
    <row r="54" spans="2:29" s="149" customFormat="1" ht="12.75" x14ac:dyDescent="0.2">
      <c r="B54" s="149">
        <f t="shared" si="2"/>
        <v>2016</v>
      </c>
      <c r="C54" s="450">
        <v>42552</v>
      </c>
      <c r="D54" s="451">
        <v>2.2389999999999999</v>
      </c>
      <c r="E54" s="143" t="e">
        <v>#N/A</v>
      </c>
      <c r="F54" s="452">
        <f t="shared" si="7"/>
        <v>2.1456291666666663</v>
      </c>
      <c r="G54" s="452">
        <v>2.2389999999999999</v>
      </c>
      <c r="H54" s="453"/>
      <c r="I54" s="451">
        <v>1.0702857142857143</v>
      </c>
      <c r="J54" s="143" t="e">
        <v>#N/A</v>
      </c>
      <c r="K54" s="452">
        <f t="shared" si="8"/>
        <v>1.0368492063492065</v>
      </c>
      <c r="L54" s="452">
        <v>1.0702857142857143</v>
      </c>
      <c r="M54" s="453"/>
      <c r="O54" s="194"/>
      <c r="P54" s="194"/>
      <c r="AB54" s="194"/>
      <c r="AC54" s="194"/>
    </row>
    <row r="55" spans="2:29" s="149" customFormat="1" ht="12.75" x14ac:dyDescent="0.2">
      <c r="B55" s="149">
        <f t="shared" si="2"/>
        <v>2016</v>
      </c>
      <c r="C55" s="450">
        <v>42583</v>
      </c>
      <c r="D55" s="451">
        <v>2.1776</v>
      </c>
      <c r="E55" s="143" t="e">
        <v>#N/A</v>
      </c>
      <c r="F55" s="452">
        <f t="shared" si="7"/>
        <v>2.1456291666666663</v>
      </c>
      <c r="G55" s="452">
        <v>2.1776</v>
      </c>
      <c r="H55" s="453"/>
      <c r="I55" s="451">
        <v>1.0915000000000001</v>
      </c>
      <c r="J55" s="143" t="e">
        <v>#N/A</v>
      </c>
      <c r="K55" s="452">
        <f t="shared" si="8"/>
        <v>1.0368492063492065</v>
      </c>
      <c r="L55" s="452">
        <v>1.0915000000000001</v>
      </c>
      <c r="M55" s="453"/>
      <c r="O55" s="194"/>
      <c r="P55" s="194"/>
      <c r="AB55" s="194"/>
      <c r="AC55" s="194"/>
    </row>
    <row r="56" spans="2:29" s="149" customFormat="1" ht="12.75" x14ac:dyDescent="0.2">
      <c r="B56" s="149">
        <f t="shared" si="2"/>
        <v>2016</v>
      </c>
      <c r="C56" s="450">
        <v>42614</v>
      </c>
      <c r="D56" s="451">
        <v>2.2185000000000001</v>
      </c>
      <c r="E56" s="143" t="e">
        <v>#N/A</v>
      </c>
      <c r="F56" s="452">
        <f t="shared" si="7"/>
        <v>2.1456291666666663</v>
      </c>
      <c r="G56" s="452">
        <v>2.2185000000000001</v>
      </c>
      <c r="H56" s="453"/>
      <c r="I56" s="451">
        <v>1.1087619047619046</v>
      </c>
      <c r="J56" s="143" t="e">
        <v>#N/A</v>
      </c>
      <c r="K56" s="452">
        <f t="shared" si="8"/>
        <v>1.0368492063492065</v>
      </c>
      <c r="L56" s="452">
        <v>1.1087619047619046</v>
      </c>
      <c r="M56" s="453"/>
      <c r="O56" s="194"/>
      <c r="P56" s="194"/>
      <c r="AB56" s="194"/>
      <c r="AC56" s="194"/>
    </row>
    <row r="57" spans="2:29" s="149" customFormat="1" ht="12.75" x14ac:dyDescent="0.2">
      <c r="B57" s="149">
        <f t="shared" si="2"/>
        <v>2016</v>
      </c>
      <c r="C57" s="450">
        <v>42644</v>
      </c>
      <c r="D57" s="451">
        <v>2.2494000000000001</v>
      </c>
      <c r="E57" s="143" t="e">
        <v>#N/A</v>
      </c>
      <c r="F57" s="452">
        <f t="shared" si="7"/>
        <v>2.1456291666666663</v>
      </c>
      <c r="G57" s="452">
        <v>2.2494000000000001</v>
      </c>
      <c r="H57" s="453"/>
      <c r="I57" s="451">
        <v>1.179095238095238</v>
      </c>
      <c r="J57" s="143" t="e">
        <v>#N/A</v>
      </c>
      <c r="K57" s="452">
        <f t="shared" si="8"/>
        <v>1.0368492063492065</v>
      </c>
      <c r="L57" s="452">
        <v>1.179095238095238</v>
      </c>
      <c r="M57" s="453"/>
      <c r="O57" s="194"/>
      <c r="P57" s="194"/>
      <c r="AB57" s="194"/>
      <c r="AC57" s="194"/>
    </row>
    <row r="58" spans="2:29" s="149" customFormat="1" ht="12.75" x14ac:dyDescent="0.2">
      <c r="B58" s="149">
        <f t="shared" si="2"/>
        <v>2016</v>
      </c>
      <c r="C58" s="450">
        <v>42675</v>
      </c>
      <c r="D58" s="451">
        <v>2.1815000000000002</v>
      </c>
      <c r="E58" s="143" t="e">
        <v>#N/A</v>
      </c>
      <c r="F58" s="452">
        <f t="shared" si="7"/>
        <v>2.1456291666666663</v>
      </c>
      <c r="G58" s="452">
        <v>2.1815000000000002</v>
      </c>
      <c r="H58" s="453"/>
      <c r="I58" s="451">
        <v>1.0650952380952381</v>
      </c>
      <c r="J58" s="143" t="e">
        <v>#N/A</v>
      </c>
      <c r="K58" s="452">
        <f t="shared" si="8"/>
        <v>1.0368492063492065</v>
      </c>
      <c r="L58" s="452">
        <v>1.0650952380952381</v>
      </c>
      <c r="M58" s="453"/>
      <c r="O58" s="194"/>
      <c r="P58" s="194"/>
      <c r="AB58" s="194"/>
      <c r="AC58" s="194"/>
    </row>
    <row r="59" spans="2:29" s="149" customFormat="1" ht="12.75" x14ac:dyDescent="0.2">
      <c r="B59" s="149">
        <f t="shared" si="2"/>
        <v>2016</v>
      </c>
      <c r="C59" s="450">
        <v>42705</v>
      </c>
      <c r="D59" s="451">
        <v>2.2542500000000003</v>
      </c>
      <c r="E59" s="143" t="e">
        <v>#N/A</v>
      </c>
      <c r="F59" s="452"/>
      <c r="G59" s="452">
        <v>2.2542500000000003</v>
      </c>
      <c r="H59" s="453"/>
      <c r="I59" s="451">
        <v>1.2687857142857144</v>
      </c>
      <c r="J59" s="143" t="e">
        <v>#N/A</v>
      </c>
      <c r="K59" s="452"/>
      <c r="L59" s="452">
        <v>1.2687857142857144</v>
      </c>
      <c r="M59" s="453"/>
      <c r="O59" s="194"/>
      <c r="P59" s="194"/>
      <c r="AB59" s="194"/>
      <c r="AC59" s="194"/>
    </row>
    <row r="60" spans="2:29" s="149" customFormat="1" ht="12.75" x14ac:dyDescent="0.2">
      <c r="B60" s="149">
        <f t="shared" si="2"/>
        <v>2017</v>
      </c>
      <c r="C60" s="450">
        <v>42736</v>
      </c>
      <c r="D60" s="451">
        <v>2.3490000000000002</v>
      </c>
      <c r="E60" s="143" t="e">
        <v>#N/A</v>
      </c>
      <c r="F60" s="452"/>
      <c r="G60" s="452">
        <v>2.3490000000000002</v>
      </c>
      <c r="H60" s="453"/>
      <c r="I60" s="451">
        <v>1.2994523809523808</v>
      </c>
      <c r="J60" s="143" t="e">
        <v>#N/A</v>
      </c>
      <c r="K60" s="452"/>
      <c r="L60" s="452">
        <v>1.2994523809523808</v>
      </c>
      <c r="M60" s="453"/>
      <c r="O60" s="194"/>
      <c r="P60" s="194"/>
      <c r="AB60" s="194"/>
      <c r="AC60" s="194"/>
    </row>
    <row r="61" spans="2:29" s="149" customFormat="1" ht="12.75" x14ac:dyDescent="0.2">
      <c r="B61" s="149">
        <f t="shared" si="2"/>
        <v>2017</v>
      </c>
      <c r="C61" s="450">
        <v>42767</v>
      </c>
      <c r="D61" s="451">
        <v>2.3040000000000003</v>
      </c>
      <c r="E61" s="143" t="e">
        <v>#N/A</v>
      </c>
      <c r="F61" s="452">
        <f t="shared" ref="F61" si="9">AVERAGEIF($B$36:$B$95,B61,$G$36:$G$95)</f>
        <v>2.4169750000000003</v>
      </c>
      <c r="G61" s="452">
        <v>2.3040000000000003</v>
      </c>
      <c r="H61" s="453"/>
      <c r="I61" s="451">
        <v>1.3064285714285713</v>
      </c>
      <c r="J61" s="143" t="e">
        <v>#N/A</v>
      </c>
      <c r="K61" s="452">
        <f t="shared" ref="K61" si="10">AVERAGEIF($B$36:$B$95,B61,$L$36:$L$95)</f>
        <v>1.2916091269841272</v>
      </c>
      <c r="L61" s="452">
        <v>1.3064285714285713</v>
      </c>
      <c r="M61" s="453"/>
      <c r="O61" s="194"/>
      <c r="P61" s="194"/>
      <c r="AB61" s="194"/>
      <c r="AC61" s="194"/>
    </row>
    <row r="62" spans="2:29" s="149" customFormat="1" ht="12.75" x14ac:dyDescent="0.2">
      <c r="B62" s="149">
        <f t="shared" si="2"/>
        <v>2017</v>
      </c>
      <c r="C62" s="450">
        <v>42795</v>
      </c>
      <c r="D62" s="451">
        <v>2.3250000000000002</v>
      </c>
      <c r="E62" s="143" t="e">
        <v>#N/A</v>
      </c>
      <c r="F62" s="452">
        <f t="shared" ref="F62:F70" si="11">AVERAGEIF($B$36:$B$95,B62,$G$36:$G$95)</f>
        <v>2.4169750000000003</v>
      </c>
      <c r="G62" s="452">
        <v>2.3250000000000002</v>
      </c>
      <c r="H62" s="453"/>
      <c r="I62" s="451">
        <v>1.2283095238095239</v>
      </c>
      <c r="J62" s="143" t="e">
        <v>#N/A</v>
      </c>
      <c r="K62" s="452">
        <f t="shared" ref="K62:K70" si="12">AVERAGEIF($B$36:$B$95,B62,$L$36:$L$95)</f>
        <v>1.2916091269841272</v>
      </c>
      <c r="L62" s="452">
        <v>1.2283095238095239</v>
      </c>
      <c r="M62" s="453"/>
      <c r="O62" s="194"/>
      <c r="P62" s="194"/>
      <c r="AB62" s="194"/>
      <c r="AC62" s="194"/>
    </row>
    <row r="63" spans="2:29" s="149" customFormat="1" ht="12.75" x14ac:dyDescent="0.2">
      <c r="B63" s="149">
        <f t="shared" si="2"/>
        <v>2017</v>
      </c>
      <c r="C63" s="450">
        <v>42826</v>
      </c>
      <c r="D63" s="451">
        <v>2.4172500000000001</v>
      </c>
      <c r="E63" s="143" t="e">
        <v>#N/A</v>
      </c>
      <c r="F63" s="454">
        <f t="shared" si="11"/>
        <v>2.4169750000000003</v>
      </c>
      <c r="G63" s="452">
        <v>2.4172500000000001</v>
      </c>
      <c r="H63" s="453"/>
      <c r="I63" s="451">
        <v>1.2454285714285713</v>
      </c>
      <c r="J63" s="143" t="e">
        <v>#N/A</v>
      </c>
      <c r="K63" s="452">
        <f t="shared" si="12"/>
        <v>1.2916091269841272</v>
      </c>
      <c r="L63" s="452">
        <v>1.2454285714285713</v>
      </c>
      <c r="M63" s="453"/>
      <c r="O63" s="194"/>
      <c r="P63" s="194"/>
      <c r="AB63" s="194"/>
      <c r="AC63" s="194"/>
    </row>
    <row r="64" spans="2:29" s="149" customFormat="1" ht="12.75" x14ac:dyDescent="0.2">
      <c r="B64" s="149">
        <f t="shared" si="2"/>
        <v>2017</v>
      </c>
      <c r="C64" s="450">
        <v>42856</v>
      </c>
      <c r="D64" s="451">
        <v>2.3914</v>
      </c>
      <c r="E64" s="143" t="e">
        <v>#N/A</v>
      </c>
      <c r="F64" s="454">
        <f t="shared" si="11"/>
        <v>2.4169750000000003</v>
      </c>
      <c r="G64" s="452">
        <v>2.3914</v>
      </c>
      <c r="H64" s="453"/>
      <c r="I64" s="451">
        <v>1.1982619047619048</v>
      </c>
      <c r="J64" s="143" t="e">
        <v>#N/A</v>
      </c>
      <c r="K64" s="452">
        <f t="shared" si="12"/>
        <v>1.2916091269841272</v>
      </c>
      <c r="L64" s="452">
        <v>1.1982619047619048</v>
      </c>
      <c r="M64" s="453"/>
      <c r="O64" s="194"/>
      <c r="P64" s="194"/>
      <c r="AB64" s="194"/>
      <c r="AC64" s="194"/>
    </row>
    <row r="65" spans="2:29" s="149" customFormat="1" ht="12.75" x14ac:dyDescent="0.2">
      <c r="B65" s="149">
        <f t="shared" si="2"/>
        <v>2017</v>
      </c>
      <c r="C65" s="450">
        <v>42887</v>
      </c>
      <c r="D65" s="451">
        <v>2.3465000000000003</v>
      </c>
      <c r="E65" s="143" t="e">
        <v>#N/A</v>
      </c>
      <c r="F65" s="454">
        <f t="shared" si="11"/>
        <v>2.4169750000000003</v>
      </c>
      <c r="G65" s="452">
        <v>2.3465000000000003</v>
      </c>
      <c r="H65" s="453"/>
      <c r="I65" s="451">
        <v>1.1040000000000001</v>
      </c>
      <c r="J65" s="143" t="e">
        <v>#N/A</v>
      </c>
      <c r="K65" s="452">
        <f t="shared" si="12"/>
        <v>1.2916091269841272</v>
      </c>
      <c r="L65" s="452">
        <v>1.1040000000000001</v>
      </c>
      <c r="M65" s="453"/>
      <c r="O65" s="194"/>
      <c r="P65" s="194"/>
      <c r="AB65" s="194"/>
      <c r="AC65" s="194"/>
    </row>
    <row r="66" spans="2:29" s="149" customFormat="1" ht="12.75" x14ac:dyDescent="0.2">
      <c r="B66" s="149">
        <f t="shared" si="2"/>
        <v>2017</v>
      </c>
      <c r="C66" s="450">
        <v>42917</v>
      </c>
      <c r="D66" s="451">
        <v>2.2997999999999998</v>
      </c>
      <c r="E66" s="143" t="e">
        <v>#N/A</v>
      </c>
      <c r="F66" s="454">
        <f t="shared" si="11"/>
        <v>2.4169750000000003</v>
      </c>
      <c r="G66" s="452">
        <v>2.2997999999999998</v>
      </c>
      <c r="H66" s="453"/>
      <c r="I66" s="451">
        <v>1.1542619047619047</v>
      </c>
      <c r="J66" s="143" t="e">
        <v>#N/A</v>
      </c>
      <c r="K66" s="452">
        <f t="shared" si="12"/>
        <v>1.2916091269841272</v>
      </c>
      <c r="L66" s="452">
        <v>1.1542619047619047</v>
      </c>
      <c r="M66" s="453"/>
      <c r="O66" s="194"/>
      <c r="P66" s="194"/>
      <c r="AB66" s="194"/>
      <c r="AC66" s="194"/>
    </row>
    <row r="67" spans="2:29" s="149" customFormat="1" ht="12.75" x14ac:dyDescent="0.2">
      <c r="B67" s="149">
        <f t="shared" si="2"/>
        <v>2017</v>
      </c>
      <c r="C67" s="450">
        <v>42948</v>
      </c>
      <c r="D67" s="451">
        <v>2.3802500000000002</v>
      </c>
      <c r="E67" s="143" t="e">
        <v>#N/A</v>
      </c>
      <c r="F67" s="454">
        <f t="shared" si="11"/>
        <v>2.4169750000000003</v>
      </c>
      <c r="G67" s="452">
        <v>2.3802500000000002</v>
      </c>
      <c r="H67" s="453"/>
      <c r="I67" s="451">
        <v>1.2310476190476192</v>
      </c>
      <c r="J67" s="143" t="e">
        <v>#N/A</v>
      </c>
      <c r="K67" s="452">
        <f t="shared" si="12"/>
        <v>1.2916091269841272</v>
      </c>
      <c r="L67" s="452">
        <v>1.2310476190476192</v>
      </c>
      <c r="M67" s="453"/>
      <c r="O67" s="194"/>
      <c r="P67" s="194"/>
      <c r="AB67" s="194"/>
      <c r="AC67" s="194"/>
    </row>
    <row r="68" spans="2:29" s="149" customFormat="1" ht="12.75" x14ac:dyDescent="0.2">
      <c r="B68" s="149">
        <f t="shared" si="2"/>
        <v>2017</v>
      </c>
      <c r="C68" s="450">
        <v>42979</v>
      </c>
      <c r="D68" s="451">
        <v>2.6452499999999999</v>
      </c>
      <c r="E68" s="143" t="e">
        <v>#N/A</v>
      </c>
      <c r="F68" s="454">
        <f t="shared" si="11"/>
        <v>2.4169750000000003</v>
      </c>
      <c r="G68" s="452">
        <v>2.6452499999999999</v>
      </c>
      <c r="H68" s="453"/>
      <c r="I68" s="451">
        <v>1.3369761904761905</v>
      </c>
      <c r="J68" s="143" t="e">
        <v>#N/A</v>
      </c>
      <c r="K68" s="452">
        <f t="shared" si="12"/>
        <v>1.2916091269841272</v>
      </c>
      <c r="L68" s="452">
        <v>1.3369761904761905</v>
      </c>
      <c r="M68" s="453"/>
      <c r="O68" s="194"/>
      <c r="P68" s="194"/>
      <c r="AB68" s="194"/>
      <c r="AC68" s="194"/>
    </row>
    <row r="69" spans="2:29" s="149" customFormat="1" ht="12.75" x14ac:dyDescent="0.2">
      <c r="B69" s="149">
        <f t="shared" si="2"/>
        <v>2017</v>
      </c>
      <c r="C69" s="450">
        <v>43009</v>
      </c>
      <c r="D69" s="451">
        <v>2.5049999999999999</v>
      </c>
      <c r="E69" s="143" t="e">
        <v>#N/A</v>
      </c>
      <c r="F69" s="454">
        <f t="shared" si="11"/>
        <v>2.4169750000000003</v>
      </c>
      <c r="G69" s="452">
        <v>2.5049999999999999</v>
      </c>
      <c r="H69" s="453"/>
      <c r="I69" s="451">
        <v>1.3692380952380954</v>
      </c>
      <c r="J69" s="143" t="e">
        <v>#N/A</v>
      </c>
      <c r="K69" s="452">
        <f t="shared" si="12"/>
        <v>1.2916091269841272</v>
      </c>
      <c r="L69" s="452">
        <v>1.3692380952380954</v>
      </c>
      <c r="M69" s="453"/>
      <c r="O69" s="194"/>
      <c r="P69" s="194"/>
      <c r="AB69" s="194"/>
      <c r="AC69" s="194"/>
    </row>
    <row r="70" spans="2:29" s="149" customFormat="1" ht="12.75" x14ac:dyDescent="0.2">
      <c r="B70" s="149">
        <f t="shared" si="2"/>
        <v>2017</v>
      </c>
      <c r="C70" s="450">
        <v>43040</v>
      </c>
      <c r="D70" s="451">
        <v>2.5635000000000003</v>
      </c>
      <c r="E70" s="143" t="e">
        <v>#N/A</v>
      </c>
      <c r="F70" s="452">
        <f t="shared" si="11"/>
        <v>2.4169750000000003</v>
      </c>
      <c r="G70" s="452">
        <v>2.5635000000000003</v>
      </c>
      <c r="H70" s="453"/>
      <c r="I70" s="451">
        <v>1.4931904761904762</v>
      </c>
      <c r="J70" s="143" t="e">
        <v>#N/A</v>
      </c>
      <c r="K70" s="452">
        <f t="shared" si="12"/>
        <v>1.2916091269841272</v>
      </c>
      <c r="L70" s="452">
        <v>1.4931904761904762</v>
      </c>
      <c r="M70" s="453"/>
      <c r="O70" s="194"/>
      <c r="P70" s="194"/>
      <c r="AB70" s="194"/>
      <c r="AC70" s="194"/>
    </row>
    <row r="71" spans="2:29" s="149" customFormat="1" ht="12.75" x14ac:dyDescent="0.2">
      <c r="B71" s="149">
        <f t="shared" si="2"/>
        <v>2017</v>
      </c>
      <c r="C71" s="450">
        <v>43070</v>
      </c>
      <c r="D71" s="451">
        <v>2.47675</v>
      </c>
      <c r="E71" s="143" t="e">
        <v>#N/A</v>
      </c>
      <c r="F71" s="452"/>
      <c r="G71" s="452">
        <v>2.47675</v>
      </c>
      <c r="H71" s="453"/>
      <c r="I71" s="451">
        <v>1.5327142857142857</v>
      </c>
      <c r="J71" s="143" t="e">
        <v>#N/A</v>
      </c>
      <c r="K71" s="452"/>
      <c r="L71" s="452">
        <v>1.5327142857142857</v>
      </c>
      <c r="M71" s="453"/>
      <c r="O71" s="194"/>
      <c r="P71" s="194"/>
      <c r="AB71" s="194"/>
      <c r="AC71" s="194"/>
    </row>
    <row r="72" spans="2:29" s="149" customFormat="1" ht="12.75" x14ac:dyDescent="0.2">
      <c r="B72" s="149">
        <f t="shared" si="2"/>
        <v>2018</v>
      </c>
      <c r="C72" s="450">
        <v>43101</v>
      </c>
      <c r="D72" s="451">
        <v>2.5546000000000002</v>
      </c>
      <c r="E72" s="143" t="e">
        <v>#N/A</v>
      </c>
      <c r="F72" s="452"/>
      <c r="G72" s="452">
        <v>2.5546000000000002</v>
      </c>
      <c r="H72" s="453"/>
      <c r="I72" s="451">
        <v>1.6446904761904761</v>
      </c>
      <c r="J72" s="143" t="e">
        <v>#N/A</v>
      </c>
      <c r="K72" s="452"/>
      <c r="L72" s="452">
        <v>1.6446904761904761</v>
      </c>
      <c r="M72" s="453"/>
      <c r="O72" s="194"/>
      <c r="P72" s="194"/>
      <c r="AB72" s="194"/>
      <c r="AC72" s="194"/>
    </row>
    <row r="73" spans="2:29" s="149" customFormat="1" ht="12.75" x14ac:dyDescent="0.2">
      <c r="B73" s="149">
        <f t="shared" si="2"/>
        <v>2018</v>
      </c>
      <c r="C73" s="450">
        <v>43132</v>
      </c>
      <c r="D73" s="451">
        <v>2.58725</v>
      </c>
      <c r="E73" s="143" t="e">
        <v>#N/A</v>
      </c>
      <c r="F73" s="452">
        <f t="shared" ref="F73" si="13">AVERAGEIF($B$36:$B$95,B73,$G$36:$G$95)</f>
        <v>2.7427545833333333</v>
      </c>
      <c r="G73" s="452">
        <v>2.58725</v>
      </c>
      <c r="H73" s="453"/>
      <c r="I73" s="451">
        <v>1.5551904761904762</v>
      </c>
      <c r="J73" s="143" t="e">
        <v>#N/A</v>
      </c>
      <c r="K73" s="452">
        <f t="shared" ref="K73" si="14">AVERAGEIF($B$36:$B$95,B73,$L$36:$L$95)</f>
        <v>1.7392876984126986</v>
      </c>
      <c r="L73" s="452">
        <v>1.5551904761904762</v>
      </c>
      <c r="M73" s="453"/>
      <c r="O73" s="194"/>
      <c r="P73" s="194"/>
      <c r="AB73" s="194"/>
      <c r="AC73" s="194"/>
    </row>
    <row r="74" spans="2:29" s="149" customFormat="1" ht="12.75" x14ac:dyDescent="0.2">
      <c r="B74" s="149">
        <f t="shared" si="2"/>
        <v>2018</v>
      </c>
      <c r="C74" s="450">
        <v>43160</v>
      </c>
      <c r="D74" s="451">
        <v>2.5912500000000001</v>
      </c>
      <c r="E74" s="143" t="e">
        <v>#N/A</v>
      </c>
      <c r="F74" s="452">
        <f t="shared" ref="F74:F82" si="15">AVERAGEIF($B$36:$B$95,B74,$G$36:$G$95)</f>
        <v>2.7427545833333333</v>
      </c>
      <c r="G74" s="452">
        <v>2.5912500000000001</v>
      </c>
      <c r="H74" s="453"/>
      <c r="I74" s="451">
        <v>1.5718333333333332</v>
      </c>
      <c r="J74" s="143" t="e">
        <v>#N/A</v>
      </c>
      <c r="K74" s="452">
        <f t="shared" ref="K74:K82" si="16">AVERAGEIF($B$36:$B$95,B74,$L$36:$L$95)</f>
        <v>1.7392876984126986</v>
      </c>
      <c r="L74" s="452">
        <v>1.5718333333333332</v>
      </c>
      <c r="M74" s="453"/>
      <c r="O74" s="194"/>
      <c r="P74" s="194"/>
      <c r="AB74" s="194"/>
      <c r="AC74" s="194"/>
    </row>
    <row r="75" spans="2:29" s="149" customFormat="1" ht="12.75" x14ac:dyDescent="0.2">
      <c r="B75" s="149">
        <f t="shared" si="2"/>
        <v>2018</v>
      </c>
      <c r="C75" s="450">
        <v>43191</v>
      </c>
      <c r="D75" s="451">
        <v>2.7569999999999997</v>
      </c>
      <c r="E75" s="143" t="e">
        <v>#N/A</v>
      </c>
      <c r="F75" s="452">
        <f t="shared" si="15"/>
        <v>2.7427545833333333</v>
      </c>
      <c r="G75" s="452">
        <v>2.7569999999999997</v>
      </c>
      <c r="H75" s="453"/>
      <c r="I75" s="451">
        <v>1.7168095238095238</v>
      </c>
      <c r="J75" s="143" t="e">
        <v>#N/A</v>
      </c>
      <c r="K75" s="452">
        <f t="shared" si="16"/>
        <v>1.7392876984126986</v>
      </c>
      <c r="L75" s="452">
        <v>1.7168095238095238</v>
      </c>
      <c r="M75" s="453"/>
      <c r="O75" s="194"/>
      <c r="P75" s="194"/>
      <c r="AB75" s="194"/>
      <c r="AC75" s="194"/>
    </row>
    <row r="76" spans="2:29" s="149" customFormat="1" ht="12.75" x14ac:dyDescent="0.2">
      <c r="B76" s="149">
        <f t="shared" si="2"/>
        <v>2018</v>
      </c>
      <c r="C76" s="450">
        <v>43221</v>
      </c>
      <c r="D76" s="451">
        <v>2.9007499999999999</v>
      </c>
      <c r="E76" s="143" t="e">
        <v>#N/A</v>
      </c>
      <c r="F76" s="452">
        <f t="shared" si="15"/>
        <v>2.7427545833333333</v>
      </c>
      <c r="G76" s="452">
        <v>2.9007499999999999</v>
      </c>
      <c r="H76" s="453"/>
      <c r="I76" s="451">
        <v>1.8327380952380952</v>
      </c>
      <c r="J76" s="143" t="e">
        <v>#N/A</v>
      </c>
      <c r="K76" s="452">
        <f t="shared" si="16"/>
        <v>1.7392876984126986</v>
      </c>
      <c r="L76" s="452">
        <v>1.8327380952380952</v>
      </c>
      <c r="M76" s="453"/>
      <c r="O76" s="194"/>
      <c r="P76" s="194"/>
      <c r="AB76" s="194"/>
      <c r="AC76" s="194"/>
    </row>
    <row r="77" spans="2:29" s="149" customFormat="1" ht="12.75" x14ac:dyDescent="0.2">
      <c r="B77" s="149">
        <f t="shared" si="2"/>
        <v>2018</v>
      </c>
      <c r="C77" s="450">
        <v>43252</v>
      </c>
      <c r="D77" s="451">
        <v>2.8907499999999997</v>
      </c>
      <c r="E77" s="143" t="e">
        <v>#N/A</v>
      </c>
      <c r="F77" s="452">
        <f t="shared" si="15"/>
        <v>2.7427545833333333</v>
      </c>
      <c r="G77" s="452">
        <v>2.8907499999999997</v>
      </c>
      <c r="H77" s="453"/>
      <c r="I77" s="451">
        <v>1.7715476190476191</v>
      </c>
      <c r="J77" s="143" t="e">
        <v>#N/A</v>
      </c>
      <c r="K77" s="452">
        <f t="shared" si="16"/>
        <v>1.7392876984126986</v>
      </c>
      <c r="L77" s="452">
        <v>1.7715476190476191</v>
      </c>
      <c r="M77" s="453"/>
      <c r="O77" s="194"/>
      <c r="P77" s="194"/>
      <c r="AB77" s="194"/>
      <c r="AC77" s="194"/>
    </row>
    <row r="78" spans="2:29" s="149" customFormat="1" ht="12.75" x14ac:dyDescent="0.2">
      <c r="B78" s="149">
        <f t="shared" si="2"/>
        <v>2018</v>
      </c>
      <c r="C78" s="450">
        <v>43282</v>
      </c>
      <c r="D78" s="451">
        <v>2.8486000000000002</v>
      </c>
      <c r="E78" s="143" t="e">
        <v>#N/A</v>
      </c>
      <c r="F78" s="452">
        <f t="shared" si="15"/>
        <v>2.7427545833333333</v>
      </c>
      <c r="G78" s="452">
        <v>2.8486000000000002</v>
      </c>
      <c r="H78" s="453"/>
      <c r="I78" s="451">
        <v>1.7679523809523812</v>
      </c>
      <c r="J78" s="143" t="e">
        <v>#N/A</v>
      </c>
      <c r="K78" s="452">
        <f t="shared" si="16"/>
        <v>1.7392876984126986</v>
      </c>
      <c r="L78" s="452">
        <v>1.7679523809523812</v>
      </c>
      <c r="M78" s="453"/>
      <c r="O78" s="194"/>
      <c r="P78" s="194"/>
      <c r="AB78" s="194"/>
      <c r="AC78" s="194"/>
    </row>
    <row r="79" spans="2:29" s="149" customFormat="1" ht="12.75" x14ac:dyDescent="0.2">
      <c r="B79" s="149">
        <f t="shared" si="2"/>
        <v>2018</v>
      </c>
      <c r="C79" s="450">
        <v>43313</v>
      </c>
      <c r="D79" s="451">
        <v>2.83575</v>
      </c>
      <c r="E79" s="143" t="e">
        <v>#N/A</v>
      </c>
      <c r="F79" s="452">
        <f t="shared" si="15"/>
        <v>2.7427545833333333</v>
      </c>
      <c r="G79" s="452">
        <v>2.83575</v>
      </c>
      <c r="H79" s="453"/>
      <c r="I79" s="451">
        <v>1.7268571428571431</v>
      </c>
      <c r="J79" s="143" t="e">
        <v>#N/A</v>
      </c>
      <c r="K79" s="452">
        <f t="shared" si="16"/>
        <v>1.7392876984126986</v>
      </c>
      <c r="L79" s="452">
        <v>1.7268571428571431</v>
      </c>
      <c r="M79" s="453"/>
      <c r="O79" s="194"/>
      <c r="P79" s="194"/>
      <c r="AB79" s="194"/>
      <c r="AC79" s="194"/>
    </row>
    <row r="80" spans="2:29" s="149" customFormat="1" ht="12.75" x14ac:dyDescent="0.2">
      <c r="B80" s="149">
        <f t="shared" si="2"/>
        <v>2018</v>
      </c>
      <c r="C80" s="450">
        <v>43344</v>
      </c>
      <c r="D80" s="451">
        <v>2.8355000000000001</v>
      </c>
      <c r="E80" s="143" t="e">
        <v>#N/A</v>
      </c>
      <c r="F80" s="452">
        <f t="shared" si="15"/>
        <v>2.7427545833333333</v>
      </c>
      <c r="G80" s="452">
        <v>2.8355000000000001</v>
      </c>
      <c r="H80" s="453"/>
      <c r="I80" s="451">
        <v>1.8783571428571431</v>
      </c>
      <c r="J80" s="143" t="e">
        <v>#N/A</v>
      </c>
      <c r="K80" s="452">
        <f t="shared" si="16"/>
        <v>1.7392876984126986</v>
      </c>
      <c r="L80" s="452">
        <v>1.8783571428571431</v>
      </c>
      <c r="M80" s="453"/>
      <c r="O80" s="194"/>
      <c r="P80" s="194"/>
      <c r="AB80" s="194"/>
      <c r="AC80" s="194"/>
    </row>
    <row r="81" spans="2:29" s="149" customFormat="1" ht="12.75" x14ac:dyDescent="0.2">
      <c r="B81" s="149">
        <f t="shared" si="2"/>
        <v>2018</v>
      </c>
      <c r="C81" s="450">
        <v>43374</v>
      </c>
      <c r="D81" s="451">
        <v>2.86</v>
      </c>
      <c r="E81" s="143">
        <v>2.86</v>
      </c>
      <c r="F81" s="452">
        <f t="shared" si="15"/>
        <v>2.7427545833333333</v>
      </c>
      <c r="G81" s="452">
        <v>2.86</v>
      </c>
      <c r="H81" s="453"/>
      <c r="I81" s="451">
        <v>1.9292857142857143</v>
      </c>
      <c r="J81" s="143">
        <v>1.9292857142857143</v>
      </c>
      <c r="K81" s="452">
        <f t="shared" si="16"/>
        <v>1.7392876984126986</v>
      </c>
      <c r="L81" s="452">
        <v>1.9292857142857143</v>
      </c>
      <c r="M81" s="453"/>
      <c r="O81" s="194"/>
      <c r="P81" s="194"/>
      <c r="AB81" s="194"/>
      <c r="AC81" s="194"/>
    </row>
    <row r="82" spans="2:29" s="149" customFormat="1" ht="12.75" x14ac:dyDescent="0.2">
      <c r="B82" s="149">
        <f t="shared" si="2"/>
        <v>2018</v>
      </c>
      <c r="C82" s="450">
        <v>43405</v>
      </c>
      <c r="D82" s="451" t="e">
        <v>#N/A</v>
      </c>
      <c r="E82" s="143">
        <v>2.678944</v>
      </c>
      <c r="F82" s="452">
        <f t="shared" si="15"/>
        <v>2.7427545833333333</v>
      </c>
      <c r="G82" s="452">
        <v>2.678944</v>
      </c>
      <c r="H82" s="453"/>
      <c r="I82" s="451" t="e">
        <v>#N/A</v>
      </c>
      <c r="J82" s="143">
        <v>1.7619047619047619</v>
      </c>
      <c r="K82" s="452">
        <f t="shared" si="16"/>
        <v>1.7392876984126986</v>
      </c>
      <c r="L82" s="452">
        <v>1.7619047619047619</v>
      </c>
      <c r="M82" s="453"/>
      <c r="O82" s="194"/>
      <c r="P82" s="194"/>
      <c r="AB82" s="194"/>
      <c r="AC82" s="194"/>
    </row>
    <row r="83" spans="2:29" s="149" customFormat="1" ht="12.75" x14ac:dyDescent="0.2">
      <c r="B83" s="149">
        <f t="shared" si="2"/>
        <v>2018</v>
      </c>
      <c r="C83" s="450">
        <v>43435</v>
      </c>
      <c r="D83" s="451" t="e">
        <v>#N/A</v>
      </c>
      <c r="E83" s="143">
        <v>2.5726610000000001</v>
      </c>
      <c r="F83" s="452"/>
      <c r="G83" s="452">
        <v>2.5726610000000001</v>
      </c>
      <c r="H83" s="453"/>
      <c r="I83" s="451" t="e">
        <v>#N/A</v>
      </c>
      <c r="J83" s="143">
        <v>1.7142857142857142</v>
      </c>
      <c r="K83" s="452"/>
      <c r="L83" s="452">
        <v>1.7142857142857142</v>
      </c>
      <c r="M83" s="453"/>
      <c r="O83" s="194"/>
      <c r="P83" s="194"/>
      <c r="AB83" s="194"/>
      <c r="AC83" s="194"/>
    </row>
    <row r="84" spans="2:29" s="149" customFormat="1" ht="12.75" x14ac:dyDescent="0.2">
      <c r="B84" s="149">
        <f t="shared" si="2"/>
        <v>2019</v>
      </c>
      <c r="C84" s="450">
        <v>43466</v>
      </c>
      <c r="D84" s="451" t="e">
        <v>#N/A</v>
      </c>
      <c r="E84" s="143">
        <v>2.5387490000000001</v>
      </c>
      <c r="F84" s="452"/>
      <c r="G84" s="452">
        <v>2.5387490000000001</v>
      </c>
      <c r="H84" s="453"/>
      <c r="I84" s="451" t="e">
        <v>#N/A</v>
      </c>
      <c r="J84" s="143">
        <v>1.6904761904761905</v>
      </c>
      <c r="K84" s="452"/>
      <c r="L84" s="452">
        <v>1.6904761904761905</v>
      </c>
      <c r="M84" s="453"/>
      <c r="O84" s="194"/>
      <c r="P84" s="194"/>
      <c r="AB84" s="194"/>
      <c r="AC84" s="194"/>
    </row>
    <row r="85" spans="2:29" s="149" customFormat="1" ht="12.75" x14ac:dyDescent="0.2">
      <c r="B85" s="149">
        <f t="shared" si="2"/>
        <v>2019</v>
      </c>
      <c r="C85" s="450">
        <v>43497</v>
      </c>
      <c r="D85" s="451" t="e">
        <v>#N/A</v>
      </c>
      <c r="E85" s="143">
        <v>2.5932139999999997</v>
      </c>
      <c r="F85" s="452">
        <f t="shared" ref="F85" si="17">AVERAGEIF($B$36:$B$95,B85,$G$36:$G$95)</f>
        <v>2.7508167499999998</v>
      </c>
      <c r="G85" s="452">
        <v>2.5932139999999997</v>
      </c>
      <c r="H85" s="453"/>
      <c r="I85" s="451" t="e">
        <v>#N/A</v>
      </c>
      <c r="J85" s="143">
        <v>1.6904761904761905</v>
      </c>
      <c r="K85" s="452">
        <f t="shared" ref="K85" si="18">AVERAGEIF($B$36:$B$95,B85,$L$36:$L$95)</f>
        <v>1.7123015873015872</v>
      </c>
      <c r="L85" s="452">
        <v>1.6904761904761905</v>
      </c>
      <c r="M85" s="453"/>
      <c r="O85" s="194"/>
      <c r="P85" s="194"/>
      <c r="AB85" s="194"/>
      <c r="AC85" s="194"/>
    </row>
    <row r="86" spans="2:29" s="149" customFormat="1" ht="12.75" x14ac:dyDescent="0.2">
      <c r="B86" s="149">
        <f t="shared" si="2"/>
        <v>2019</v>
      </c>
      <c r="C86" s="450">
        <v>43525</v>
      </c>
      <c r="D86" s="451" t="e">
        <v>#N/A</v>
      </c>
      <c r="E86" s="143">
        <v>2.6853419999999999</v>
      </c>
      <c r="F86" s="452">
        <f t="shared" ref="F86:F94" si="19">AVERAGEIF($B$36:$B$95,B86,$G$36:$G$95)</f>
        <v>2.7508167499999998</v>
      </c>
      <c r="G86" s="452">
        <v>2.6853419999999999</v>
      </c>
      <c r="H86" s="453"/>
      <c r="I86" s="451" t="e">
        <v>#N/A</v>
      </c>
      <c r="J86" s="143">
        <v>1.6904761904761905</v>
      </c>
      <c r="K86" s="452">
        <f t="shared" ref="K86:K94" si="20">AVERAGEIF($B$36:$B$95,B86,$L$36:$L$95)</f>
        <v>1.7123015873015872</v>
      </c>
      <c r="L86" s="452">
        <v>1.6904761904761905</v>
      </c>
      <c r="M86" s="453"/>
      <c r="O86" s="194"/>
      <c r="P86" s="194"/>
      <c r="AB86" s="194"/>
      <c r="AC86" s="194"/>
    </row>
    <row r="87" spans="2:29" s="149" customFormat="1" ht="12.75" x14ac:dyDescent="0.2">
      <c r="B87" s="149">
        <f t="shared" si="2"/>
        <v>2019</v>
      </c>
      <c r="C87" s="450">
        <v>43556</v>
      </c>
      <c r="D87" s="451" t="e">
        <v>#N/A</v>
      </c>
      <c r="E87" s="143">
        <v>2.7373020000000001</v>
      </c>
      <c r="F87" s="452">
        <f t="shared" si="19"/>
        <v>2.7508167499999998</v>
      </c>
      <c r="G87" s="452">
        <v>2.7373020000000001</v>
      </c>
      <c r="H87" s="453"/>
      <c r="I87" s="451" t="e">
        <v>#N/A</v>
      </c>
      <c r="J87" s="143">
        <v>1.6904761904761905</v>
      </c>
      <c r="K87" s="452">
        <f t="shared" si="20"/>
        <v>1.7123015873015872</v>
      </c>
      <c r="L87" s="452">
        <v>1.6904761904761905</v>
      </c>
      <c r="M87" s="453"/>
      <c r="O87" s="194"/>
      <c r="P87" s="194"/>
      <c r="AB87" s="194"/>
      <c r="AC87" s="194"/>
    </row>
    <row r="88" spans="2:29" s="149" customFormat="1" ht="12.75" x14ac:dyDescent="0.2">
      <c r="B88" s="149">
        <f t="shared" ref="B88:B95" si="21">YEAR(C88)</f>
        <v>2019</v>
      </c>
      <c r="C88" s="450">
        <v>43586</v>
      </c>
      <c r="D88" s="451" t="e">
        <v>#N/A</v>
      </c>
      <c r="E88" s="143">
        <v>2.8348630000000004</v>
      </c>
      <c r="F88" s="452">
        <f t="shared" si="19"/>
        <v>2.7508167499999998</v>
      </c>
      <c r="G88" s="452">
        <v>2.8348630000000004</v>
      </c>
      <c r="H88" s="453"/>
      <c r="I88" s="451" t="e">
        <v>#N/A</v>
      </c>
      <c r="J88" s="143">
        <v>1.7380952380952381</v>
      </c>
      <c r="K88" s="452">
        <f t="shared" si="20"/>
        <v>1.7123015873015872</v>
      </c>
      <c r="L88" s="452">
        <v>1.7380952380952381</v>
      </c>
      <c r="M88" s="453"/>
      <c r="O88" s="194"/>
      <c r="P88" s="194"/>
      <c r="AB88" s="194"/>
      <c r="AC88" s="194"/>
    </row>
    <row r="89" spans="2:29" s="149" customFormat="1" ht="12.75" x14ac:dyDescent="0.2">
      <c r="B89" s="149">
        <f t="shared" si="21"/>
        <v>2019</v>
      </c>
      <c r="C89" s="450">
        <v>43617</v>
      </c>
      <c r="D89" s="451" t="e">
        <v>#N/A</v>
      </c>
      <c r="E89" s="143">
        <v>2.8909629999999997</v>
      </c>
      <c r="F89" s="452">
        <f t="shared" si="19"/>
        <v>2.7508167499999998</v>
      </c>
      <c r="G89" s="452">
        <v>2.8909629999999997</v>
      </c>
      <c r="H89" s="453"/>
      <c r="I89" s="451" t="e">
        <v>#N/A</v>
      </c>
      <c r="J89" s="143">
        <v>1.7619047619047619</v>
      </c>
      <c r="K89" s="452">
        <f t="shared" si="20"/>
        <v>1.7123015873015872</v>
      </c>
      <c r="L89" s="452">
        <v>1.7619047619047619</v>
      </c>
      <c r="M89" s="453"/>
      <c r="O89" s="194"/>
      <c r="P89" s="194"/>
      <c r="AB89" s="194"/>
      <c r="AC89" s="194"/>
    </row>
    <row r="90" spans="2:29" s="149" customFormat="1" ht="12.75" x14ac:dyDescent="0.2">
      <c r="B90" s="149">
        <f t="shared" si="21"/>
        <v>2019</v>
      </c>
      <c r="C90" s="450">
        <v>43647</v>
      </c>
      <c r="D90" s="451" t="e">
        <v>#N/A</v>
      </c>
      <c r="E90" s="143">
        <v>2.9005419999999997</v>
      </c>
      <c r="F90" s="452">
        <f t="shared" si="19"/>
        <v>2.7508167499999998</v>
      </c>
      <c r="G90" s="452">
        <v>2.9005419999999997</v>
      </c>
      <c r="H90" s="453"/>
      <c r="I90" s="451" t="e">
        <v>#N/A</v>
      </c>
      <c r="J90" s="143">
        <v>1.7619047619047619</v>
      </c>
      <c r="K90" s="452">
        <f t="shared" si="20"/>
        <v>1.7123015873015872</v>
      </c>
      <c r="L90" s="452">
        <v>1.7619047619047619</v>
      </c>
      <c r="M90" s="453"/>
      <c r="O90" s="194"/>
      <c r="P90" s="194"/>
      <c r="AB90" s="194"/>
      <c r="AC90" s="194"/>
    </row>
    <row r="91" spans="2:29" s="149" customFormat="1" ht="12.75" x14ac:dyDescent="0.2">
      <c r="B91" s="149">
        <f t="shared" si="21"/>
        <v>2019</v>
      </c>
      <c r="C91" s="450">
        <v>43678</v>
      </c>
      <c r="D91" s="451" t="e">
        <v>#N/A</v>
      </c>
      <c r="E91" s="143">
        <v>2.881078</v>
      </c>
      <c r="F91" s="452">
        <f t="shared" si="19"/>
        <v>2.7508167499999998</v>
      </c>
      <c r="G91" s="452">
        <v>2.881078</v>
      </c>
      <c r="H91" s="453"/>
      <c r="I91" s="451" t="e">
        <v>#N/A</v>
      </c>
      <c r="J91" s="143">
        <v>1.7380952380952381</v>
      </c>
      <c r="K91" s="452">
        <f t="shared" si="20"/>
        <v>1.7123015873015872</v>
      </c>
      <c r="L91" s="452">
        <v>1.7380952380952381</v>
      </c>
      <c r="M91" s="453"/>
      <c r="O91" s="194"/>
      <c r="P91" s="194"/>
      <c r="AB91" s="194"/>
      <c r="AC91" s="194"/>
    </row>
    <row r="92" spans="2:29" s="149" customFormat="1" ht="12.75" x14ac:dyDescent="0.2">
      <c r="B92" s="149">
        <f t="shared" si="21"/>
        <v>2019</v>
      </c>
      <c r="C92" s="450">
        <v>43709</v>
      </c>
      <c r="D92" s="451" t="e">
        <v>#N/A</v>
      </c>
      <c r="E92" s="143">
        <v>2.8151819999999996</v>
      </c>
      <c r="F92" s="452">
        <f t="shared" si="19"/>
        <v>2.7508167499999998</v>
      </c>
      <c r="G92" s="452">
        <v>2.8151819999999996</v>
      </c>
      <c r="H92" s="453"/>
      <c r="I92" s="451" t="e">
        <v>#N/A</v>
      </c>
      <c r="J92" s="143">
        <v>1.7142857142857142</v>
      </c>
      <c r="K92" s="452">
        <f t="shared" si="20"/>
        <v>1.7123015873015872</v>
      </c>
      <c r="L92" s="452">
        <v>1.7142857142857142</v>
      </c>
      <c r="M92" s="453"/>
      <c r="O92" s="194"/>
      <c r="P92" s="194"/>
      <c r="AB92" s="194"/>
      <c r="AC92" s="194"/>
    </row>
    <row r="93" spans="2:29" s="149" customFormat="1" ht="12.75" x14ac:dyDescent="0.2">
      <c r="B93" s="149">
        <f t="shared" si="21"/>
        <v>2019</v>
      </c>
      <c r="C93" s="450">
        <v>43739</v>
      </c>
      <c r="D93" s="451" t="e">
        <v>#N/A</v>
      </c>
      <c r="E93" s="143">
        <v>2.7497289999999999</v>
      </c>
      <c r="F93" s="452">
        <f t="shared" si="19"/>
        <v>2.7508167499999998</v>
      </c>
      <c r="G93" s="452">
        <v>2.7497289999999999</v>
      </c>
      <c r="H93" s="453"/>
      <c r="I93" s="451" t="e">
        <v>#N/A</v>
      </c>
      <c r="J93" s="143">
        <v>1.6904761904761905</v>
      </c>
      <c r="K93" s="452">
        <f t="shared" si="20"/>
        <v>1.7123015873015872</v>
      </c>
      <c r="L93" s="452">
        <v>1.6904761904761905</v>
      </c>
      <c r="M93" s="453"/>
      <c r="O93" s="194"/>
      <c r="P93" s="194"/>
      <c r="AB93" s="194"/>
      <c r="AC93" s="194"/>
    </row>
    <row r="94" spans="2:29" s="149" customFormat="1" ht="12.75" x14ac:dyDescent="0.2">
      <c r="B94" s="149">
        <f t="shared" si="21"/>
        <v>2019</v>
      </c>
      <c r="C94" s="450">
        <v>43770</v>
      </c>
      <c r="D94" s="451" t="e">
        <v>#N/A</v>
      </c>
      <c r="E94" s="143">
        <v>2.7132540000000001</v>
      </c>
      <c r="F94" s="452">
        <f t="shared" si="19"/>
        <v>2.7508167499999998</v>
      </c>
      <c r="G94" s="452">
        <v>2.7132540000000001</v>
      </c>
      <c r="H94" s="453"/>
      <c r="I94" s="451" t="e">
        <v>#N/A</v>
      </c>
      <c r="J94" s="143">
        <v>1.6904761904761905</v>
      </c>
      <c r="K94" s="452">
        <f t="shared" si="20"/>
        <v>1.7123015873015872</v>
      </c>
      <c r="L94" s="452">
        <v>1.6904761904761905</v>
      </c>
      <c r="M94" s="453"/>
      <c r="O94" s="194"/>
      <c r="P94" s="194"/>
      <c r="AB94" s="194"/>
      <c r="AC94" s="194"/>
    </row>
    <row r="95" spans="2:29" s="149" customFormat="1" ht="12.75" x14ac:dyDescent="0.2">
      <c r="B95" s="149">
        <f t="shared" si="21"/>
        <v>2019</v>
      </c>
      <c r="C95" s="450">
        <v>43800</v>
      </c>
      <c r="D95" s="451" t="e">
        <v>#N/A</v>
      </c>
      <c r="E95" s="143">
        <v>2.6695830000000003</v>
      </c>
      <c r="F95" s="452"/>
      <c r="G95" s="452">
        <v>2.6695830000000003</v>
      </c>
      <c r="H95" s="453"/>
      <c r="I95" s="451" t="e">
        <v>#N/A</v>
      </c>
      <c r="J95" s="143">
        <v>1.6904761904761905</v>
      </c>
      <c r="K95" s="452"/>
      <c r="L95" s="452">
        <v>1.6904761904761905</v>
      </c>
      <c r="M95" s="453"/>
      <c r="O95" s="194"/>
      <c r="P95" s="194"/>
      <c r="AB95" s="194"/>
      <c r="AC95" s="194"/>
    </row>
    <row r="96" spans="2:29" s="149" customFormat="1" ht="12.75" x14ac:dyDescent="0.2">
      <c r="G96" s="452"/>
      <c r="O96" s="194"/>
      <c r="P96" s="194"/>
      <c r="AB96" s="194"/>
      <c r="AC96" s="194"/>
    </row>
    <row r="97" spans="2:29" s="149" customFormat="1" ht="12.75" x14ac:dyDescent="0.2">
      <c r="G97" s="452"/>
      <c r="O97" s="194"/>
      <c r="P97" s="194"/>
      <c r="AB97" s="194"/>
      <c r="AC97" s="194"/>
    </row>
    <row r="98" spans="2:29" s="149" customFormat="1" ht="12.75" x14ac:dyDescent="0.2">
      <c r="G98" s="452"/>
      <c r="O98" s="194"/>
      <c r="P98" s="194"/>
      <c r="AB98" s="194"/>
      <c r="AC98" s="194"/>
    </row>
    <row r="99" spans="2:29" s="149" customFormat="1" ht="12.75" x14ac:dyDescent="0.2">
      <c r="B99" s="75"/>
      <c r="C99" s="75" t="s">
        <v>0</v>
      </c>
      <c r="G99" s="452"/>
      <c r="O99" s="194"/>
      <c r="P99" s="194"/>
      <c r="AB99" s="194"/>
      <c r="AC99" s="194"/>
    </row>
    <row r="100" spans="2:29" s="149" customFormat="1" ht="12.75" x14ac:dyDescent="0.2">
      <c r="B100" s="30">
        <v>2.5</v>
      </c>
      <c r="C100" s="29">
        <v>-0.5</v>
      </c>
      <c r="G100" s="452"/>
      <c r="O100" s="194"/>
      <c r="P100" s="194"/>
      <c r="AB100" s="194"/>
      <c r="AC100" s="194"/>
    </row>
    <row r="101" spans="2:29" s="149" customFormat="1" ht="12.75" x14ac:dyDescent="0.2">
      <c r="B101" s="30">
        <v>2.5</v>
      </c>
      <c r="C101" s="29">
        <v>0.5</v>
      </c>
      <c r="G101" s="452"/>
      <c r="O101" s="194"/>
      <c r="P101" s="194"/>
      <c r="AB101" s="194"/>
      <c r="AC101" s="194"/>
    </row>
    <row r="102" spans="2:29" s="149" customFormat="1" ht="12.75" x14ac:dyDescent="0.2">
      <c r="G102" s="452"/>
      <c r="O102" s="194"/>
      <c r="P102" s="194"/>
      <c r="AB102" s="194"/>
      <c r="AC102" s="194"/>
    </row>
    <row r="103" spans="2:29" s="149" customFormat="1" ht="12.75" x14ac:dyDescent="0.2">
      <c r="G103" s="452"/>
      <c r="O103" s="194"/>
      <c r="P103" s="194"/>
      <c r="AB103" s="194"/>
      <c r="AC103" s="194"/>
    </row>
    <row r="104" spans="2:29" s="149" customFormat="1" ht="12.75" x14ac:dyDescent="0.2">
      <c r="G104" s="452"/>
      <c r="O104" s="194"/>
      <c r="P104" s="194"/>
      <c r="AB104" s="194"/>
      <c r="AC104" s="194"/>
    </row>
    <row r="105" spans="2:29" s="149" customFormat="1" ht="12.75" x14ac:dyDescent="0.2">
      <c r="G105" s="452"/>
      <c r="O105" s="194"/>
      <c r="P105" s="194"/>
      <c r="AB105" s="194"/>
      <c r="AC105" s="194"/>
    </row>
    <row r="106" spans="2:29" s="149" customFormat="1" ht="12.75" x14ac:dyDescent="0.2">
      <c r="G106" s="452"/>
      <c r="O106" s="194"/>
      <c r="P106" s="194"/>
      <c r="AB106" s="194"/>
      <c r="AC106" s="194"/>
    </row>
    <row r="107" spans="2:29" s="149" customFormat="1" ht="12.75" x14ac:dyDescent="0.2">
      <c r="G107" s="452"/>
      <c r="O107" s="194"/>
      <c r="P107" s="194"/>
      <c r="AB107" s="194"/>
      <c r="AC107" s="194"/>
    </row>
    <row r="108" spans="2:29" s="149" customFormat="1" ht="12.75" x14ac:dyDescent="0.2">
      <c r="G108" s="452"/>
      <c r="O108" s="194"/>
      <c r="P108" s="194"/>
      <c r="AB108" s="194"/>
      <c r="AC108" s="194"/>
    </row>
    <row r="109" spans="2:29" s="149" customFormat="1" ht="12.75" x14ac:dyDescent="0.2">
      <c r="G109" s="452"/>
      <c r="O109" s="194"/>
      <c r="P109" s="194"/>
      <c r="AB109" s="194"/>
      <c r="AC109" s="194"/>
    </row>
    <row r="110" spans="2:29" s="149" customFormat="1" ht="12.75" x14ac:dyDescent="0.2">
      <c r="G110" s="452"/>
      <c r="O110" s="194"/>
      <c r="P110" s="194"/>
      <c r="AB110" s="194"/>
      <c r="AC110" s="194"/>
    </row>
    <row r="111" spans="2:29" s="149" customFormat="1" ht="12.75" x14ac:dyDescent="0.2">
      <c r="G111" s="452"/>
      <c r="O111" s="194"/>
      <c r="P111" s="194"/>
      <c r="AB111" s="194"/>
      <c r="AC111" s="194"/>
    </row>
    <row r="112" spans="2:29" s="149" customFormat="1" ht="12.75" x14ac:dyDescent="0.2">
      <c r="G112" s="452"/>
      <c r="O112" s="194"/>
      <c r="P112" s="194"/>
      <c r="AB112" s="194"/>
      <c r="AC112" s="194"/>
    </row>
    <row r="113" spans="7:29" s="149" customFormat="1" ht="12.75" x14ac:dyDescent="0.2">
      <c r="G113" s="452"/>
      <c r="O113" s="194"/>
      <c r="P113" s="194"/>
      <c r="AB113" s="194"/>
      <c r="AC113" s="194"/>
    </row>
    <row r="114" spans="7:29" s="149" customFormat="1" ht="12.75" x14ac:dyDescent="0.2">
      <c r="G114" s="452"/>
      <c r="O114" s="194"/>
      <c r="P114" s="194"/>
      <c r="AB114" s="194"/>
      <c r="AC114" s="194"/>
    </row>
    <row r="115" spans="7:29" s="149" customFormat="1" ht="12.75" x14ac:dyDescent="0.2">
      <c r="G115" s="452"/>
      <c r="O115" s="194"/>
      <c r="P115" s="194"/>
      <c r="AB115" s="194"/>
      <c r="AC115" s="194"/>
    </row>
    <row r="116" spans="7:29" s="149" customFormat="1" ht="12.75" x14ac:dyDescent="0.2">
      <c r="G116" s="452"/>
      <c r="O116" s="194"/>
      <c r="P116" s="194"/>
      <c r="AB116" s="194"/>
      <c r="AC116" s="194"/>
    </row>
    <row r="117" spans="7:29" s="149" customFormat="1" ht="12.75" x14ac:dyDescent="0.2">
      <c r="G117" s="452"/>
      <c r="O117" s="194"/>
      <c r="P117" s="194"/>
      <c r="AB117" s="194"/>
      <c r="AC117" s="194"/>
    </row>
    <row r="118" spans="7:29" s="149" customFormat="1" ht="12.75" x14ac:dyDescent="0.2">
      <c r="G118" s="452"/>
      <c r="O118" s="194"/>
      <c r="P118" s="194"/>
      <c r="AB118" s="194"/>
      <c r="AC118" s="194"/>
    </row>
    <row r="119" spans="7:29" s="149" customFormat="1" ht="12.75" x14ac:dyDescent="0.2">
      <c r="G119" s="452"/>
      <c r="O119" s="194"/>
      <c r="P119" s="194"/>
      <c r="AB119" s="194"/>
      <c r="AC119" s="194"/>
    </row>
    <row r="120" spans="7:29" s="149" customFormat="1" ht="12.75" x14ac:dyDescent="0.2">
      <c r="O120" s="194"/>
      <c r="P120" s="194"/>
      <c r="AB120" s="194"/>
      <c r="AC120" s="194"/>
    </row>
    <row r="121" spans="7:29" s="149" customFormat="1" ht="12.75" x14ac:dyDescent="0.2">
      <c r="O121" s="194"/>
      <c r="P121" s="194"/>
      <c r="AB121" s="194"/>
      <c r="AC121" s="194"/>
    </row>
    <row r="122" spans="7:29" s="149" customFormat="1" ht="12.75" x14ac:dyDescent="0.2">
      <c r="O122" s="194"/>
      <c r="P122" s="194"/>
      <c r="AB122" s="194"/>
      <c r="AC122" s="194"/>
    </row>
    <row r="123" spans="7:29" s="149" customFormat="1" ht="12.75" x14ac:dyDescent="0.2">
      <c r="O123" s="194"/>
      <c r="P123" s="194"/>
      <c r="AB123" s="194"/>
      <c r="AC123" s="194"/>
    </row>
    <row r="124" spans="7:29" s="149" customFormat="1" ht="12.75" x14ac:dyDescent="0.2">
      <c r="O124" s="194"/>
      <c r="P124" s="194"/>
      <c r="AB124" s="194"/>
      <c r="AC124" s="194"/>
    </row>
    <row r="125" spans="7:29" s="149" customFormat="1" ht="12.75" x14ac:dyDescent="0.2">
      <c r="O125" s="194"/>
      <c r="P125" s="194"/>
      <c r="AB125" s="194"/>
      <c r="AC125" s="194"/>
    </row>
    <row r="126" spans="7:29" s="149" customFormat="1" ht="12.75" x14ac:dyDescent="0.2">
      <c r="O126" s="194"/>
      <c r="P126" s="194"/>
      <c r="AB126" s="194"/>
      <c r="AC126" s="194"/>
    </row>
    <row r="127" spans="7:29" s="149" customFormat="1" ht="12.75" x14ac:dyDescent="0.2">
      <c r="O127" s="194"/>
      <c r="P127" s="194"/>
      <c r="AB127" s="194"/>
      <c r="AC127" s="194"/>
    </row>
    <row r="128" spans="7:29" s="149" customFormat="1" ht="12.75" x14ac:dyDescent="0.2">
      <c r="O128" s="194"/>
      <c r="P128" s="194"/>
      <c r="AB128" s="194"/>
      <c r="AC128" s="194"/>
    </row>
    <row r="129" spans="15:29" s="149" customFormat="1" ht="12.75" x14ac:dyDescent="0.2">
      <c r="O129" s="194"/>
      <c r="P129" s="194"/>
      <c r="AB129" s="194"/>
      <c r="AC129" s="194"/>
    </row>
    <row r="130" spans="15:29" s="149" customFormat="1" ht="12.75" x14ac:dyDescent="0.2">
      <c r="O130" s="194"/>
      <c r="P130" s="194"/>
      <c r="AB130" s="194"/>
      <c r="AC130" s="194"/>
    </row>
    <row r="131" spans="15:29" s="149" customFormat="1" ht="12.75" x14ac:dyDescent="0.2">
      <c r="O131" s="194"/>
      <c r="P131" s="194"/>
      <c r="AB131" s="194"/>
      <c r="AC131" s="194"/>
    </row>
    <row r="132" spans="15:29" s="149" customFormat="1" ht="12.75" x14ac:dyDescent="0.2">
      <c r="O132" s="194"/>
      <c r="P132" s="194"/>
      <c r="AB132" s="194"/>
      <c r="AC132" s="194"/>
    </row>
    <row r="133" spans="15:29" s="149" customFormat="1" ht="12.75" x14ac:dyDescent="0.2">
      <c r="O133" s="194"/>
      <c r="P133" s="194"/>
      <c r="AB133" s="194"/>
      <c r="AC133" s="194"/>
    </row>
    <row r="134" spans="15:29" s="149" customFormat="1" ht="12.75" x14ac:dyDescent="0.2">
      <c r="O134" s="194"/>
      <c r="P134" s="194"/>
      <c r="AB134" s="194"/>
      <c r="AC134" s="194"/>
    </row>
    <row r="135" spans="15:29" s="149" customFormat="1" ht="12.75" x14ac:dyDescent="0.2">
      <c r="O135" s="194"/>
      <c r="P135" s="194"/>
      <c r="AB135" s="194"/>
      <c r="AC135" s="194"/>
    </row>
  </sheetData>
  <mergeCells count="2">
    <mergeCell ref="D24:H24"/>
    <mergeCell ref="J24:M24"/>
  </mergeCells>
  <conditionalFormatting sqref="D36:E95 I36:J95">
    <cfRule type="expression" dxfId="121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RowHeight="15" x14ac:dyDescent="0.25"/>
  <cols>
    <col min="1" max="1" width="7.140625" style="133" customWidth="1"/>
    <col min="2" max="2" width="9.140625" style="133"/>
    <col min="3" max="3" width="14.7109375" style="133" customWidth="1"/>
    <col min="4" max="14" width="9.140625" style="133"/>
    <col min="15" max="16" width="9.140625" style="135"/>
    <col min="17" max="17" width="19.5703125" style="133" customWidth="1"/>
    <col min="18" max="18" width="12" style="133" customWidth="1"/>
    <col min="19" max="27" width="9.140625" style="133"/>
    <col min="28" max="29" width="9.140625" style="135"/>
    <col min="30" max="16384" width="9.140625" style="133"/>
  </cols>
  <sheetData>
    <row r="1" spans="1:18" x14ac:dyDescent="0.25">
      <c r="L1" s="150"/>
    </row>
    <row r="2" spans="1:18" ht="15.75" x14ac:dyDescent="0.25">
      <c r="A2" s="44" t="s">
        <v>547</v>
      </c>
      <c r="L2" s="150"/>
    </row>
    <row r="3" spans="1:18" x14ac:dyDescent="0.25">
      <c r="A3" s="22" t="s">
        <v>16</v>
      </c>
      <c r="R3" s="139"/>
    </row>
    <row r="4" spans="1:18" x14ac:dyDescent="0.25">
      <c r="A4" s="329"/>
      <c r="B4" s="330"/>
      <c r="C4" s="330"/>
      <c r="D4" s="330"/>
      <c r="E4" s="330"/>
      <c r="F4" s="330"/>
      <c r="G4" s="330"/>
      <c r="H4" s="330"/>
      <c r="I4" s="330"/>
      <c r="J4" s="330"/>
      <c r="R4" s="139"/>
    </row>
    <row r="5" spans="1:18" x14ac:dyDescent="0.25">
      <c r="A5" s="331"/>
      <c r="B5" s="330"/>
      <c r="C5" s="330"/>
      <c r="D5" s="330"/>
      <c r="E5" s="330"/>
      <c r="F5" s="330"/>
      <c r="G5" s="330"/>
      <c r="H5" s="330"/>
      <c r="I5" s="330"/>
      <c r="J5" s="330"/>
      <c r="Q5" s="182" t="s">
        <v>369</v>
      </c>
      <c r="R5" s="183"/>
    </row>
    <row r="6" spans="1:18" x14ac:dyDescent="0.25">
      <c r="A6" s="330"/>
      <c r="B6" s="330"/>
      <c r="C6" s="330"/>
      <c r="D6" s="330"/>
      <c r="E6" s="330"/>
      <c r="F6" s="330"/>
      <c r="G6" s="330"/>
      <c r="H6" s="330"/>
      <c r="I6" s="330"/>
      <c r="J6" s="330"/>
      <c r="Q6" s="341" t="s">
        <v>305</v>
      </c>
      <c r="R6" s="298" t="s">
        <v>304</v>
      </c>
    </row>
    <row r="7" spans="1:18" x14ac:dyDescent="0.25">
      <c r="A7" s="330"/>
      <c r="B7" s="330"/>
      <c r="C7" s="330"/>
      <c r="D7" s="330"/>
      <c r="E7" s="330"/>
      <c r="F7" s="330"/>
      <c r="G7" s="330"/>
      <c r="H7" s="330"/>
      <c r="I7" s="330"/>
      <c r="J7" s="330"/>
      <c r="Q7" s="342" t="s">
        <v>306</v>
      </c>
      <c r="R7" s="238" t="s">
        <v>312</v>
      </c>
    </row>
    <row r="8" spans="1:18" x14ac:dyDescent="0.25">
      <c r="A8" s="330"/>
      <c r="B8" s="330"/>
      <c r="C8" s="330"/>
      <c r="D8" s="330"/>
      <c r="E8" s="330"/>
      <c r="F8" s="330"/>
      <c r="G8" s="330"/>
      <c r="H8" s="330"/>
      <c r="I8" s="330"/>
      <c r="J8" s="330"/>
      <c r="Q8" s="343" t="s">
        <v>458</v>
      </c>
      <c r="R8" s="299" t="s">
        <v>311</v>
      </c>
    </row>
    <row r="9" spans="1:18" x14ac:dyDescent="0.25">
      <c r="A9" s="330"/>
      <c r="B9" s="330"/>
      <c r="C9" s="330"/>
      <c r="D9" s="330"/>
      <c r="E9" s="330"/>
      <c r="F9" s="330"/>
      <c r="G9" s="330"/>
      <c r="H9" s="330"/>
      <c r="I9" s="330"/>
      <c r="J9" s="330"/>
    </row>
    <row r="10" spans="1:18" x14ac:dyDescent="0.25">
      <c r="A10" s="330"/>
      <c r="B10" s="330"/>
      <c r="C10" s="330"/>
      <c r="D10" s="330"/>
      <c r="E10" s="330"/>
      <c r="F10" s="330"/>
      <c r="G10" s="330"/>
      <c r="H10" s="330"/>
      <c r="I10" s="330"/>
      <c r="J10" s="330"/>
    </row>
    <row r="11" spans="1:18" x14ac:dyDescent="0.25">
      <c r="A11" s="330"/>
      <c r="B11" s="330"/>
      <c r="C11" s="330"/>
      <c r="D11" s="330"/>
      <c r="E11" s="330"/>
      <c r="F11" s="330"/>
      <c r="G11" s="330"/>
      <c r="H11" s="330"/>
      <c r="I11" s="330"/>
      <c r="J11" s="330"/>
    </row>
    <row r="12" spans="1:18" x14ac:dyDescent="0.25">
      <c r="A12" s="330"/>
      <c r="B12" s="330"/>
      <c r="C12" s="330"/>
      <c r="D12" s="330"/>
      <c r="E12" s="330"/>
      <c r="F12" s="330"/>
      <c r="G12" s="330"/>
      <c r="H12" s="330"/>
      <c r="I12" s="330"/>
      <c r="J12" s="330"/>
    </row>
    <row r="13" spans="1:18" x14ac:dyDescent="0.25">
      <c r="A13" s="330"/>
      <c r="B13" s="330"/>
      <c r="C13" s="330"/>
      <c r="D13" s="330"/>
      <c r="E13" s="330"/>
      <c r="F13" s="330"/>
      <c r="G13" s="330"/>
      <c r="H13" s="330"/>
      <c r="I13" s="330"/>
      <c r="J13" s="330"/>
    </row>
    <row r="14" spans="1:18" x14ac:dyDescent="0.25">
      <c r="A14" s="330"/>
      <c r="B14" s="330"/>
      <c r="C14" s="330"/>
      <c r="D14" s="330"/>
      <c r="E14" s="330"/>
      <c r="F14" s="330"/>
      <c r="G14" s="330"/>
      <c r="H14" s="330"/>
      <c r="I14" s="330"/>
      <c r="J14" s="330"/>
    </row>
    <row r="15" spans="1:18" x14ac:dyDescent="0.25">
      <c r="A15" s="330"/>
      <c r="B15" s="330"/>
      <c r="C15" s="330"/>
      <c r="D15" s="330"/>
      <c r="E15" s="330"/>
      <c r="F15" s="330"/>
      <c r="G15" s="330"/>
      <c r="H15" s="330"/>
      <c r="I15" s="330"/>
      <c r="J15" s="330"/>
    </row>
    <row r="16" spans="1:18" x14ac:dyDescent="0.25">
      <c r="A16" s="330"/>
      <c r="B16" s="330"/>
      <c r="C16" s="330"/>
      <c r="D16" s="330"/>
      <c r="E16" s="330"/>
      <c r="F16" s="330"/>
      <c r="G16" s="330"/>
      <c r="H16" s="330"/>
      <c r="I16" s="330"/>
      <c r="J16" s="330"/>
    </row>
    <row r="17" spans="1:29" x14ac:dyDescent="0.25">
      <c r="A17" s="330"/>
      <c r="B17" s="330"/>
      <c r="C17" s="330"/>
      <c r="D17" s="330"/>
      <c r="E17" s="330"/>
      <c r="F17" s="330"/>
      <c r="G17" s="330"/>
      <c r="H17" s="330"/>
      <c r="I17" s="330"/>
      <c r="J17" s="330"/>
    </row>
    <row r="18" spans="1:29" x14ac:dyDescent="0.25">
      <c r="A18" s="330"/>
      <c r="B18" s="330"/>
      <c r="C18" s="330"/>
      <c r="D18" s="330"/>
      <c r="E18" s="330"/>
      <c r="F18" s="330"/>
      <c r="G18" s="330"/>
      <c r="H18" s="330"/>
      <c r="I18" s="330"/>
      <c r="J18" s="330"/>
    </row>
    <row r="19" spans="1:29" x14ac:dyDescent="0.25">
      <c r="A19" s="330"/>
      <c r="B19" s="330"/>
      <c r="C19" s="330"/>
      <c r="D19" s="330"/>
      <c r="E19" s="330"/>
      <c r="F19" s="330"/>
      <c r="G19" s="330"/>
      <c r="H19" s="330"/>
      <c r="I19" s="330"/>
      <c r="J19" s="330"/>
    </row>
    <row r="20" spans="1:29" x14ac:dyDescent="0.25">
      <c r="A20" s="330"/>
      <c r="B20" s="330"/>
      <c r="C20" s="330"/>
      <c r="D20" s="330"/>
      <c r="E20" s="330"/>
      <c r="F20" s="330"/>
      <c r="G20" s="330"/>
      <c r="H20" s="330"/>
      <c r="I20" s="330"/>
      <c r="J20" s="330"/>
    </row>
    <row r="21" spans="1:29" x14ac:dyDescent="0.25">
      <c r="A21" s="330"/>
      <c r="B21" s="330"/>
      <c r="C21" s="330"/>
      <c r="D21" s="330"/>
      <c r="E21" s="330"/>
      <c r="F21" s="330"/>
      <c r="G21" s="330"/>
      <c r="H21" s="330"/>
      <c r="I21" s="330"/>
      <c r="J21" s="330"/>
    </row>
    <row r="22" spans="1:29" x14ac:dyDescent="0.25">
      <c r="A22" s="330"/>
      <c r="B22" s="330"/>
      <c r="C22" s="330"/>
      <c r="D22" s="330"/>
      <c r="E22" s="330"/>
      <c r="F22" s="330"/>
      <c r="G22" s="330"/>
      <c r="H22" s="330"/>
      <c r="I22" s="330"/>
      <c r="J22" s="330"/>
    </row>
    <row r="24" spans="1:29" s="444" customFormat="1" ht="14.25" x14ac:dyDescent="0.2">
      <c r="B24" s="30"/>
      <c r="C24" s="30"/>
      <c r="D24" s="569" t="s">
        <v>48</v>
      </c>
      <c r="E24" s="569"/>
      <c r="F24" s="569"/>
      <c r="G24" s="569"/>
      <c r="H24" s="569"/>
      <c r="I24" s="32"/>
      <c r="J24" s="569" t="s">
        <v>310</v>
      </c>
      <c r="K24" s="569"/>
      <c r="L24" s="569"/>
      <c r="M24" s="569"/>
      <c r="O24" s="194"/>
      <c r="P24" s="194"/>
      <c r="AB24" s="194"/>
      <c r="AC24" s="194"/>
    </row>
    <row r="25" spans="1:29" s="444" customFormat="1" ht="14.25" x14ac:dyDescent="0.2">
      <c r="B25" s="77"/>
      <c r="C25" s="77"/>
      <c r="D25" s="84">
        <v>2015</v>
      </c>
      <c r="E25" s="84">
        <v>2016</v>
      </c>
      <c r="F25" s="84">
        <v>2017</v>
      </c>
      <c r="G25" s="84">
        <v>2018</v>
      </c>
      <c r="H25" s="84">
        <v>2019</v>
      </c>
      <c r="I25" s="35"/>
      <c r="J25" s="84">
        <v>2016</v>
      </c>
      <c r="K25" s="84">
        <v>2017</v>
      </c>
      <c r="L25" s="84">
        <v>2018</v>
      </c>
      <c r="M25" s="84">
        <v>2019</v>
      </c>
      <c r="O25" s="194"/>
      <c r="P25" s="194"/>
      <c r="AB25" s="194"/>
      <c r="AC25" s="194"/>
    </row>
    <row r="26" spans="1:29" s="444" customFormat="1" ht="14.25" x14ac:dyDescent="0.2">
      <c r="C26" s="144" t="s">
        <v>305</v>
      </c>
      <c r="D26" s="154">
        <v>1.2457411067142856</v>
      </c>
      <c r="E26" s="434">
        <v>1.0414935064999999</v>
      </c>
      <c r="F26" s="434">
        <v>1.2893022774285714</v>
      </c>
      <c r="G26" s="434">
        <v>1.7408536608333334</v>
      </c>
      <c r="H26" s="434">
        <v>1.7124976472857143</v>
      </c>
      <c r="I26" s="435"/>
      <c r="J26" s="29">
        <f t="shared" ref="J26:M30" si="0">E26-D26</f>
        <v>-0.20424760021428567</v>
      </c>
      <c r="K26" s="29">
        <f t="shared" si="0"/>
        <v>0.24780877092857145</v>
      </c>
      <c r="L26" s="29">
        <f t="shared" si="0"/>
        <v>0.45155138340476197</v>
      </c>
      <c r="M26" s="29">
        <f t="shared" si="0"/>
        <v>-2.8356013547619074E-2</v>
      </c>
      <c r="O26" s="194"/>
      <c r="P26" s="194"/>
      <c r="AB26" s="194"/>
      <c r="AC26" s="194"/>
    </row>
    <row r="27" spans="1:29" s="444" customFormat="1" ht="14.25" x14ac:dyDescent="0.2">
      <c r="C27" s="144" t="s">
        <v>308</v>
      </c>
      <c r="D27" s="434">
        <f>+D29-D26</f>
        <v>0.42309085998571438</v>
      </c>
      <c r="E27" s="434">
        <f t="shared" ref="E27:H27" si="1">+E29-E26</f>
        <v>0.33697737580000009</v>
      </c>
      <c r="F27" s="434">
        <f t="shared" si="1"/>
        <v>0.40009975967142841</v>
      </c>
      <c r="G27" s="434">
        <f t="shared" si="1"/>
        <v>0.43170663756666672</v>
      </c>
      <c r="H27" s="434">
        <f t="shared" si="1"/>
        <v>0.4785583876142856</v>
      </c>
      <c r="I27" s="435"/>
      <c r="J27" s="29">
        <f t="shared" si="0"/>
        <v>-8.6113484185714295E-2</v>
      </c>
      <c r="K27" s="29">
        <f t="shared" si="0"/>
        <v>6.3122383871428323E-2</v>
      </c>
      <c r="L27" s="29">
        <f t="shared" si="0"/>
        <v>3.1606877895238306E-2</v>
      </c>
      <c r="M27" s="29">
        <f t="shared" si="0"/>
        <v>4.6851750047618879E-2</v>
      </c>
      <c r="O27" s="194"/>
      <c r="P27" s="194"/>
      <c r="AB27" s="194"/>
      <c r="AC27" s="194"/>
    </row>
    <row r="28" spans="1:29" s="444" customFormat="1" ht="14.25" x14ac:dyDescent="0.2">
      <c r="C28" s="153" t="s">
        <v>309</v>
      </c>
      <c r="D28" s="436">
        <f>+D30-D29</f>
        <v>1.0382742723999998</v>
      </c>
      <c r="E28" s="436">
        <f t="shared" ref="E28:H28" si="2">+E30-E29</f>
        <v>0.93190691259999991</v>
      </c>
      <c r="F28" s="436">
        <f t="shared" si="2"/>
        <v>0.96497041130000039</v>
      </c>
      <c r="G28" s="436">
        <f t="shared" si="2"/>
        <v>1.0124781339999998</v>
      </c>
      <c r="H28" s="436">
        <f t="shared" si="2"/>
        <v>1.0156015410000001</v>
      </c>
      <c r="I28" s="437"/>
      <c r="J28" s="438">
        <f t="shared" si="0"/>
        <v>-0.10636735979999989</v>
      </c>
      <c r="K28" s="438">
        <f t="shared" si="0"/>
        <v>3.3063498700000471E-2</v>
      </c>
      <c r="L28" s="438">
        <f t="shared" si="0"/>
        <v>4.7507722699999366E-2</v>
      </c>
      <c r="M28" s="438">
        <f t="shared" si="0"/>
        <v>3.1234070000003555E-3</v>
      </c>
      <c r="O28" s="194"/>
      <c r="P28" s="194"/>
      <c r="AB28" s="194"/>
      <c r="AC28" s="194"/>
    </row>
    <row r="29" spans="1:29" s="444" customFormat="1" ht="14.25" x14ac:dyDescent="0.2">
      <c r="C29" s="144" t="s">
        <v>472</v>
      </c>
      <c r="D29" s="434">
        <v>1.6688319667</v>
      </c>
      <c r="E29" s="434">
        <v>1.3784708823</v>
      </c>
      <c r="F29" s="434">
        <v>1.6894020370999998</v>
      </c>
      <c r="G29" s="434">
        <v>2.1725602984000001</v>
      </c>
      <c r="H29" s="434">
        <v>2.1910560348999999</v>
      </c>
      <c r="I29" s="435"/>
      <c r="J29" s="29">
        <f t="shared" si="0"/>
        <v>-0.29036108439999997</v>
      </c>
      <c r="K29" s="29">
        <f t="shared" si="0"/>
        <v>0.31093115479999978</v>
      </c>
      <c r="L29" s="29">
        <f t="shared" si="0"/>
        <v>0.48315826130000028</v>
      </c>
      <c r="M29" s="29">
        <f t="shared" si="0"/>
        <v>1.8495736499999804E-2</v>
      </c>
      <c r="O29" s="194"/>
      <c r="P29" s="194"/>
      <c r="AB29" s="194"/>
      <c r="AC29" s="194"/>
    </row>
    <row r="30" spans="1:29" s="444" customFormat="1" ht="14.25" x14ac:dyDescent="0.2">
      <c r="C30" s="461" t="s">
        <v>458</v>
      </c>
      <c r="D30" s="436">
        <v>2.7071062390999998</v>
      </c>
      <c r="E30" s="436">
        <v>2.3103777948999999</v>
      </c>
      <c r="F30" s="436">
        <v>2.6543724484000002</v>
      </c>
      <c r="G30" s="436">
        <v>3.1850384323999998</v>
      </c>
      <c r="H30" s="436">
        <v>3.2066575759</v>
      </c>
      <c r="I30" s="440"/>
      <c r="J30" s="67">
        <f t="shared" si="0"/>
        <v>-0.39672844419999986</v>
      </c>
      <c r="K30" s="67">
        <f t="shared" si="0"/>
        <v>0.34399465350000025</v>
      </c>
      <c r="L30" s="67">
        <f t="shared" si="0"/>
        <v>0.53066598399999965</v>
      </c>
      <c r="M30" s="67">
        <f t="shared" si="0"/>
        <v>2.161914350000016E-2</v>
      </c>
      <c r="O30" s="194"/>
      <c r="P30" s="194"/>
      <c r="AB30" s="194"/>
      <c r="AC30" s="194"/>
    </row>
    <row r="31" spans="1:29" s="444" customFormat="1" ht="14.25" x14ac:dyDescent="0.2">
      <c r="B31" s="30"/>
      <c r="C31" s="157"/>
      <c r="D31" s="434"/>
      <c r="E31" s="434"/>
      <c r="F31" s="434"/>
      <c r="G31" s="434"/>
      <c r="H31" s="434"/>
      <c r="I31" s="30"/>
      <c r="J31" s="29">
        <f>+SUM(J26:J28)</f>
        <v>-0.39672844419999986</v>
      </c>
      <c r="K31" s="29">
        <f t="shared" ref="K31:M31" si="3">+SUM(K26:K28)</f>
        <v>0.34399465350000025</v>
      </c>
      <c r="L31" s="29">
        <f t="shared" si="3"/>
        <v>0.53066598399999965</v>
      </c>
      <c r="M31" s="29">
        <f t="shared" si="3"/>
        <v>2.161914350000016E-2</v>
      </c>
      <c r="O31" s="194"/>
      <c r="P31" s="194"/>
      <c r="AB31" s="194"/>
      <c r="AC31" s="194"/>
    </row>
    <row r="32" spans="1:29" s="444" customFormat="1" ht="14.25" x14ac:dyDescent="0.2">
      <c r="B32" s="370" t="s">
        <v>549</v>
      </c>
      <c r="C32" s="30"/>
      <c r="D32" s="30"/>
      <c r="E32" s="462"/>
      <c r="F32" s="30"/>
      <c r="G32" s="30"/>
      <c r="H32" s="30"/>
      <c r="I32" s="30"/>
      <c r="J32" s="462"/>
      <c r="K32" s="463"/>
      <c r="L32" s="463"/>
      <c r="M32" s="463"/>
      <c r="O32" s="194"/>
      <c r="P32" s="194"/>
      <c r="AB32" s="194"/>
      <c r="AC32" s="194"/>
    </row>
    <row r="33" spans="2:29" s="444" customFormat="1" ht="14.25" x14ac:dyDescent="0.2">
      <c r="O33" s="194"/>
      <c r="P33" s="194"/>
      <c r="AB33" s="194"/>
      <c r="AC33" s="194"/>
    </row>
    <row r="34" spans="2:29" s="444" customFormat="1" ht="14.25" x14ac:dyDescent="0.2">
      <c r="O34" s="194"/>
      <c r="P34" s="194"/>
      <c r="AB34" s="194"/>
      <c r="AC34" s="194"/>
    </row>
    <row r="35" spans="2:29" s="444" customFormat="1" ht="14.25" x14ac:dyDescent="0.2">
      <c r="D35" s="442" t="s">
        <v>540</v>
      </c>
      <c r="E35" s="441" t="s">
        <v>485</v>
      </c>
      <c r="F35" s="441" t="s">
        <v>541</v>
      </c>
      <c r="G35" s="441" t="s">
        <v>498</v>
      </c>
      <c r="H35" s="441"/>
      <c r="I35" s="442" t="s">
        <v>536</v>
      </c>
      <c r="J35" s="441" t="s">
        <v>486</v>
      </c>
      <c r="K35" s="441" t="s">
        <v>537</v>
      </c>
      <c r="L35" s="441" t="s">
        <v>498</v>
      </c>
      <c r="O35" s="194"/>
      <c r="P35" s="194"/>
      <c r="AB35" s="194"/>
      <c r="AC35" s="194"/>
    </row>
    <row r="36" spans="2:29" s="444" customFormat="1" ht="14.25" x14ac:dyDescent="0.2">
      <c r="B36" s="444">
        <f t="shared" ref="B36:B87" si="4">YEAR(C36)</f>
        <v>2015</v>
      </c>
      <c r="C36" s="445">
        <v>42005</v>
      </c>
      <c r="D36" s="446">
        <v>2.9972500000000002</v>
      </c>
      <c r="E36" s="143" t="e">
        <v>#N/A</v>
      </c>
      <c r="F36" s="447"/>
      <c r="G36" s="447">
        <v>2.9972500000000002</v>
      </c>
      <c r="H36" s="448"/>
      <c r="I36" s="446">
        <v>1.137142857142857</v>
      </c>
      <c r="J36" s="143" t="e">
        <v>#N/A</v>
      </c>
      <c r="K36" s="447"/>
      <c r="L36" s="447">
        <v>1.137142857142857</v>
      </c>
      <c r="M36" s="448"/>
      <c r="O36" s="194"/>
      <c r="P36" s="194"/>
      <c r="AB36" s="194"/>
      <c r="AC36" s="194"/>
    </row>
    <row r="37" spans="2:29" s="444" customFormat="1" ht="14.25" x14ac:dyDescent="0.2">
      <c r="B37" s="444">
        <f t="shared" si="4"/>
        <v>2015</v>
      </c>
      <c r="C37" s="445">
        <v>42036</v>
      </c>
      <c r="D37" s="446">
        <v>2.8577499999999998</v>
      </c>
      <c r="E37" s="143" t="e">
        <v>#N/A</v>
      </c>
      <c r="F37" s="447">
        <f t="shared" ref="F37:F46" si="5">AVERAGEIF($B$36:$B$95,B37,$G$36:$G$95)</f>
        <v>2.7064791666666661</v>
      </c>
      <c r="G37" s="447">
        <v>2.8577499999999998</v>
      </c>
      <c r="H37" s="448"/>
      <c r="I37" s="446">
        <v>1.3832380952380952</v>
      </c>
      <c r="J37" s="143" t="e">
        <v>#N/A</v>
      </c>
      <c r="K37" s="447">
        <f t="shared" ref="K37" si="6">AVERAGEIF($B$36:$B$95,B37,$L$36:$L$95)</f>
        <v>1.2464682539682539</v>
      </c>
      <c r="L37" s="447">
        <v>1.3832380952380952</v>
      </c>
      <c r="M37" s="448"/>
      <c r="O37" s="194"/>
      <c r="P37" s="194"/>
      <c r="AB37" s="194"/>
      <c r="AC37" s="194"/>
    </row>
    <row r="38" spans="2:29" s="444" customFormat="1" ht="14.25" x14ac:dyDescent="0.2">
      <c r="B38" s="444">
        <f t="shared" si="4"/>
        <v>2015</v>
      </c>
      <c r="C38" s="445">
        <v>42064</v>
      </c>
      <c r="D38" s="446">
        <v>2.8969999999999998</v>
      </c>
      <c r="E38" s="143" t="e">
        <v>#N/A</v>
      </c>
      <c r="F38" s="447">
        <f t="shared" si="5"/>
        <v>2.7064791666666661</v>
      </c>
      <c r="G38" s="447">
        <v>2.8969999999999998</v>
      </c>
      <c r="H38" s="448"/>
      <c r="I38" s="446">
        <v>1.3305952380952379</v>
      </c>
      <c r="J38" s="143" t="e">
        <v>#N/A</v>
      </c>
      <c r="K38" s="447">
        <f t="shared" ref="K38:K46" si="7">AVERAGEIF($B$36:$B$95,B38,$L$36:$L$95)</f>
        <v>1.2464682539682539</v>
      </c>
      <c r="L38" s="447">
        <v>1.3305952380952379</v>
      </c>
      <c r="M38" s="448"/>
      <c r="O38" s="194"/>
      <c r="P38" s="194"/>
      <c r="AB38" s="194"/>
      <c r="AC38" s="194"/>
    </row>
    <row r="39" spans="2:29" s="444" customFormat="1" ht="14.25" x14ac:dyDescent="0.2">
      <c r="B39" s="444">
        <f t="shared" si="4"/>
        <v>2015</v>
      </c>
      <c r="C39" s="445">
        <v>42095</v>
      </c>
      <c r="D39" s="446">
        <v>2.7822500000000003</v>
      </c>
      <c r="E39" s="143" t="e">
        <v>#N/A</v>
      </c>
      <c r="F39" s="447">
        <f t="shared" si="5"/>
        <v>2.7064791666666661</v>
      </c>
      <c r="G39" s="447">
        <v>2.7822500000000003</v>
      </c>
      <c r="H39" s="448"/>
      <c r="I39" s="446">
        <v>1.4172380952380952</v>
      </c>
      <c r="J39" s="143" t="e">
        <v>#N/A</v>
      </c>
      <c r="K39" s="447">
        <f t="shared" si="7"/>
        <v>1.2464682539682539</v>
      </c>
      <c r="L39" s="447">
        <v>1.4172380952380952</v>
      </c>
      <c r="M39" s="448"/>
      <c r="O39" s="194"/>
      <c r="P39" s="194"/>
      <c r="AB39" s="194"/>
      <c r="AC39" s="194"/>
    </row>
    <row r="40" spans="2:29" s="444" customFormat="1" ht="14.25" x14ac:dyDescent="0.2">
      <c r="B40" s="444">
        <f t="shared" si="4"/>
        <v>2015</v>
      </c>
      <c r="C40" s="445">
        <v>42125</v>
      </c>
      <c r="D40" s="446">
        <v>2.8875000000000002</v>
      </c>
      <c r="E40" s="143" t="e">
        <v>#N/A</v>
      </c>
      <c r="F40" s="447">
        <f t="shared" si="5"/>
        <v>2.7064791666666661</v>
      </c>
      <c r="G40" s="447">
        <v>2.8875000000000002</v>
      </c>
      <c r="H40" s="448"/>
      <c r="I40" s="446">
        <v>1.5255952380952382</v>
      </c>
      <c r="J40" s="143" t="e">
        <v>#N/A</v>
      </c>
      <c r="K40" s="447">
        <f t="shared" si="7"/>
        <v>1.2464682539682539</v>
      </c>
      <c r="L40" s="447">
        <v>1.5255952380952382</v>
      </c>
      <c r="M40" s="448"/>
      <c r="O40" s="194"/>
      <c r="P40" s="194"/>
      <c r="AB40" s="194"/>
      <c r="AC40" s="194"/>
    </row>
    <row r="41" spans="2:29" s="444" customFormat="1" ht="14.25" x14ac:dyDescent="0.2">
      <c r="B41" s="444">
        <f t="shared" si="4"/>
        <v>2015</v>
      </c>
      <c r="C41" s="445">
        <v>42156</v>
      </c>
      <c r="D41" s="446">
        <v>2.8730000000000002</v>
      </c>
      <c r="E41" s="143" t="e">
        <v>#N/A</v>
      </c>
      <c r="F41" s="447">
        <f t="shared" si="5"/>
        <v>2.7064791666666661</v>
      </c>
      <c r="G41" s="447">
        <v>2.8730000000000002</v>
      </c>
      <c r="H41" s="448"/>
      <c r="I41" s="446">
        <v>1.4637619047619048</v>
      </c>
      <c r="J41" s="143" t="e">
        <v>#N/A</v>
      </c>
      <c r="K41" s="447">
        <f t="shared" si="7"/>
        <v>1.2464682539682539</v>
      </c>
      <c r="L41" s="447">
        <v>1.4637619047619048</v>
      </c>
      <c r="M41" s="448"/>
      <c r="O41" s="194"/>
      <c r="P41" s="194"/>
      <c r="AB41" s="194"/>
      <c r="AC41" s="194"/>
    </row>
    <row r="42" spans="2:29" s="444" customFormat="1" ht="14.25" x14ac:dyDescent="0.2">
      <c r="B42" s="444">
        <f t="shared" si="4"/>
        <v>2015</v>
      </c>
      <c r="C42" s="445">
        <v>42186</v>
      </c>
      <c r="D42" s="446">
        <v>2.78775</v>
      </c>
      <c r="E42" s="143" t="e">
        <v>#N/A</v>
      </c>
      <c r="F42" s="447">
        <f t="shared" si="5"/>
        <v>2.7064791666666661</v>
      </c>
      <c r="G42" s="447">
        <v>2.78775</v>
      </c>
      <c r="H42" s="448"/>
      <c r="I42" s="446">
        <v>1.3466904761904761</v>
      </c>
      <c r="J42" s="143" t="e">
        <v>#N/A</v>
      </c>
      <c r="K42" s="447">
        <f t="shared" si="7"/>
        <v>1.2464682539682539</v>
      </c>
      <c r="L42" s="447">
        <v>1.3466904761904761</v>
      </c>
      <c r="M42" s="448"/>
      <c r="O42" s="194"/>
      <c r="P42" s="194"/>
      <c r="AB42" s="194"/>
      <c r="AC42" s="194"/>
    </row>
    <row r="43" spans="2:29" s="444" customFormat="1" ht="14.25" x14ac:dyDescent="0.2">
      <c r="B43" s="444">
        <f t="shared" si="4"/>
        <v>2015</v>
      </c>
      <c r="C43" s="445">
        <v>42217</v>
      </c>
      <c r="D43" s="446">
        <v>2.5950000000000002</v>
      </c>
      <c r="E43" s="143" t="e">
        <v>#N/A</v>
      </c>
      <c r="F43" s="447">
        <f t="shared" si="5"/>
        <v>2.7064791666666661</v>
      </c>
      <c r="G43" s="447">
        <v>2.5950000000000002</v>
      </c>
      <c r="H43" s="448"/>
      <c r="I43" s="446">
        <v>1.1074999999999999</v>
      </c>
      <c r="J43" s="143" t="e">
        <v>#N/A</v>
      </c>
      <c r="K43" s="447">
        <f t="shared" si="7"/>
        <v>1.2464682539682539</v>
      </c>
      <c r="L43" s="447">
        <v>1.1074999999999999</v>
      </c>
      <c r="M43" s="448"/>
      <c r="O43" s="194"/>
      <c r="P43" s="194"/>
      <c r="AB43" s="194"/>
      <c r="AC43" s="194"/>
    </row>
    <row r="44" spans="2:29" s="444" customFormat="1" ht="14.25" x14ac:dyDescent="0.2">
      <c r="B44" s="444">
        <f t="shared" si="4"/>
        <v>2015</v>
      </c>
      <c r="C44" s="445">
        <v>42248</v>
      </c>
      <c r="D44" s="446">
        <v>2.5049999999999999</v>
      </c>
      <c r="E44" s="143" t="e">
        <v>#N/A</v>
      </c>
      <c r="F44" s="447">
        <f t="shared" si="5"/>
        <v>2.7064791666666661</v>
      </c>
      <c r="G44" s="447">
        <v>2.5049999999999999</v>
      </c>
      <c r="H44" s="448"/>
      <c r="I44" s="446">
        <v>1.1338809523809523</v>
      </c>
      <c r="J44" s="143" t="e">
        <v>#N/A</v>
      </c>
      <c r="K44" s="447">
        <f t="shared" si="7"/>
        <v>1.2464682539682539</v>
      </c>
      <c r="L44" s="447">
        <v>1.1338809523809523</v>
      </c>
      <c r="M44" s="448"/>
      <c r="O44" s="194"/>
      <c r="P44" s="194"/>
      <c r="AB44" s="194"/>
      <c r="AC44" s="194"/>
    </row>
    <row r="45" spans="2:29" s="444" customFormat="1" ht="14.25" x14ac:dyDescent="0.2">
      <c r="B45" s="444">
        <f t="shared" si="4"/>
        <v>2015</v>
      </c>
      <c r="C45" s="445">
        <v>42278</v>
      </c>
      <c r="D45" s="446">
        <v>2.51925</v>
      </c>
      <c r="E45" s="143" t="e">
        <v>#N/A</v>
      </c>
      <c r="F45" s="447">
        <f t="shared" si="5"/>
        <v>2.7064791666666661</v>
      </c>
      <c r="G45" s="447">
        <v>2.51925</v>
      </c>
      <c r="H45" s="448"/>
      <c r="I45" s="446">
        <v>1.1530952380952382</v>
      </c>
      <c r="J45" s="143" t="e">
        <v>#N/A</v>
      </c>
      <c r="K45" s="447">
        <f t="shared" si="7"/>
        <v>1.2464682539682539</v>
      </c>
      <c r="L45" s="447">
        <v>1.1530952380952382</v>
      </c>
      <c r="M45" s="448"/>
      <c r="O45" s="194"/>
      <c r="P45" s="194"/>
      <c r="AB45" s="194"/>
      <c r="AC45" s="194"/>
    </row>
    <row r="46" spans="2:29" s="444" customFormat="1" ht="14.25" x14ac:dyDescent="0.2">
      <c r="B46" s="444">
        <f t="shared" si="4"/>
        <v>2015</v>
      </c>
      <c r="C46" s="445">
        <v>42309</v>
      </c>
      <c r="D46" s="446">
        <v>2.4670000000000001</v>
      </c>
      <c r="E46" s="143" t="e">
        <v>#N/A</v>
      </c>
      <c r="F46" s="447">
        <f t="shared" si="5"/>
        <v>2.7064791666666661</v>
      </c>
      <c r="G46" s="447">
        <v>2.4670000000000001</v>
      </c>
      <c r="H46" s="448"/>
      <c r="I46" s="446">
        <v>1.054</v>
      </c>
      <c r="J46" s="143" t="e">
        <v>#N/A</v>
      </c>
      <c r="K46" s="447">
        <f t="shared" si="7"/>
        <v>1.2464682539682539</v>
      </c>
      <c r="L46" s="447">
        <v>1.054</v>
      </c>
      <c r="M46" s="448"/>
      <c r="O46" s="194"/>
      <c r="P46" s="194"/>
      <c r="AB46" s="194"/>
      <c r="AC46" s="194"/>
    </row>
    <row r="47" spans="2:29" s="444" customFormat="1" ht="14.25" x14ac:dyDescent="0.2">
      <c r="B47" s="444">
        <f t="shared" si="4"/>
        <v>2015</v>
      </c>
      <c r="C47" s="445">
        <v>42339</v>
      </c>
      <c r="D47" s="446">
        <v>2.3090000000000002</v>
      </c>
      <c r="E47" s="143" t="e">
        <v>#N/A</v>
      </c>
      <c r="F47" s="447"/>
      <c r="G47" s="447">
        <v>2.3090000000000002</v>
      </c>
      <c r="H47" s="448"/>
      <c r="I47" s="446">
        <v>0.90488095238095245</v>
      </c>
      <c r="J47" s="143" t="e">
        <v>#N/A</v>
      </c>
      <c r="K47" s="447"/>
      <c r="L47" s="447">
        <v>0.90488095238095245</v>
      </c>
      <c r="M47" s="448"/>
      <c r="O47" s="194"/>
      <c r="P47" s="194"/>
      <c r="AB47" s="194"/>
      <c r="AC47" s="194"/>
    </row>
    <row r="48" spans="2:29" s="444" customFormat="1" ht="14.25" x14ac:dyDescent="0.2">
      <c r="B48" s="444">
        <f t="shared" si="4"/>
        <v>2016</v>
      </c>
      <c r="C48" s="445">
        <v>42370</v>
      </c>
      <c r="D48" s="446">
        <v>2.1427499999999999</v>
      </c>
      <c r="E48" s="143" t="e">
        <v>#N/A</v>
      </c>
      <c r="F48" s="447"/>
      <c r="G48" s="447">
        <v>2.1427499999999999</v>
      </c>
      <c r="H48" s="448"/>
      <c r="I48" s="446">
        <v>0.73095238095238091</v>
      </c>
      <c r="J48" s="143" t="e">
        <v>#N/A</v>
      </c>
      <c r="K48" s="447"/>
      <c r="L48" s="447">
        <v>0.73095238095238091</v>
      </c>
      <c r="M48" s="448"/>
      <c r="O48" s="194"/>
      <c r="P48" s="194"/>
      <c r="AB48" s="194"/>
      <c r="AC48" s="194"/>
    </row>
    <row r="49" spans="2:29" s="444" customFormat="1" ht="14.25" x14ac:dyDescent="0.2">
      <c r="B49" s="444">
        <f t="shared" si="4"/>
        <v>2016</v>
      </c>
      <c r="C49" s="445">
        <v>42401</v>
      </c>
      <c r="D49" s="446">
        <v>1.9982</v>
      </c>
      <c r="E49" s="143" t="e">
        <v>#N/A</v>
      </c>
      <c r="F49" s="447">
        <f t="shared" ref="F49:F58" si="8">AVERAGEIF($B$36:$B$95,B49,$G$36:$G$95)</f>
        <v>2.3059833333333337</v>
      </c>
      <c r="G49" s="447">
        <v>1.9982</v>
      </c>
      <c r="H49" s="448"/>
      <c r="I49" s="446">
        <v>0.76623809523809527</v>
      </c>
      <c r="J49" s="143" t="e">
        <v>#N/A</v>
      </c>
      <c r="K49" s="447">
        <f t="shared" ref="K49" si="9">AVERAGEIF($B$36:$B$95,B49,$L$36:$L$95)</f>
        <v>1.0368492063492065</v>
      </c>
      <c r="L49" s="447">
        <v>0.76623809523809527</v>
      </c>
      <c r="M49" s="448"/>
      <c r="O49" s="194"/>
      <c r="P49" s="194"/>
      <c r="AB49" s="194"/>
      <c r="AC49" s="194"/>
    </row>
    <row r="50" spans="2:29" s="444" customFormat="1" ht="14.25" x14ac:dyDescent="0.2">
      <c r="B50" s="444">
        <f t="shared" si="4"/>
        <v>2016</v>
      </c>
      <c r="C50" s="445">
        <v>42430</v>
      </c>
      <c r="D50" s="446">
        <v>2.09</v>
      </c>
      <c r="E50" s="143" t="e">
        <v>#N/A</v>
      </c>
      <c r="F50" s="447">
        <f t="shared" si="8"/>
        <v>2.3059833333333337</v>
      </c>
      <c r="G50" s="447">
        <v>2.09</v>
      </c>
      <c r="H50" s="448"/>
      <c r="I50" s="446">
        <v>0.90976190476190477</v>
      </c>
      <c r="J50" s="143" t="e">
        <v>#N/A</v>
      </c>
      <c r="K50" s="447">
        <f t="shared" ref="K50:K58" si="10">AVERAGEIF($B$36:$B$95,B50,$L$36:$L$95)</f>
        <v>1.0368492063492065</v>
      </c>
      <c r="L50" s="447">
        <v>0.90976190476190477</v>
      </c>
      <c r="M50" s="448"/>
      <c r="O50" s="194"/>
      <c r="P50" s="194"/>
      <c r="AB50" s="194"/>
      <c r="AC50" s="194"/>
    </row>
    <row r="51" spans="2:29" s="444" customFormat="1" ht="14.25" x14ac:dyDescent="0.2">
      <c r="B51" s="444">
        <f t="shared" si="4"/>
        <v>2016</v>
      </c>
      <c r="C51" s="445">
        <v>42461</v>
      </c>
      <c r="D51" s="446">
        <v>2.1515</v>
      </c>
      <c r="E51" s="143" t="e">
        <v>#N/A</v>
      </c>
      <c r="F51" s="447">
        <f t="shared" si="8"/>
        <v>2.3059833333333337</v>
      </c>
      <c r="G51" s="447">
        <v>2.1515</v>
      </c>
      <c r="H51" s="448"/>
      <c r="I51" s="446">
        <v>0.99007142857142849</v>
      </c>
      <c r="J51" s="143" t="e">
        <v>#N/A</v>
      </c>
      <c r="K51" s="447">
        <f t="shared" si="10"/>
        <v>1.0368492063492065</v>
      </c>
      <c r="L51" s="447">
        <v>0.99007142857142849</v>
      </c>
      <c r="M51" s="448"/>
      <c r="O51" s="194"/>
      <c r="P51" s="194"/>
      <c r="AB51" s="194"/>
      <c r="AC51" s="194"/>
    </row>
    <row r="52" spans="2:29" s="444" customFormat="1" ht="14.25" x14ac:dyDescent="0.2">
      <c r="B52" s="444">
        <f t="shared" si="4"/>
        <v>2016</v>
      </c>
      <c r="C52" s="445">
        <v>42491</v>
      </c>
      <c r="D52" s="446">
        <v>2.3146</v>
      </c>
      <c r="E52" s="143" t="e">
        <v>#N/A</v>
      </c>
      <c r="F52" s="447">
        <f t="shared" si="8"/>
        <v>2.3059833333333337</v>
      </c>
      <c r="G52" s="447">
        <v>2.3146</v>
      </c>
      <c r="H52" s="448"/>
      <c r="I52" s="446">
        <v>1.1129047619047618</v>
      </c>
      <c r="J52" s="143" t="e">
        <v>#N/A</v>
      </c>
      <c r="K52" s="447">
        <f t="shared" si="10"/>
        <v>1.0368492063492065</v>
      </c>
      <c r="L52" s="447">
        <v>1.1129047619047618</v>
      </c>
      <c r="M52" s="448"/>
      <c r="O52" s="194"/>
      <c r="P52" s="194"/>
      <c r="AB52" s="194"/>
      <c r="AC52" s="194"/>
    </row>
    <row r="53" spans="2:29" s="444" customFormat="1" ht="14.25" x14ac:dyDescent="0.2">
      <c r="B53" s="444">
        <f t="shared" si="4"/>
        <v>2016</v>
      </c>
      <c r="C53" s="445">
        <v>42522</v>
      </c>
      <c r="D53" s="446">
        <v>2.4224999999999999</v>
      </c>
      <c r="E53" s="143" t="e">
        <v>#N/A</v>
      </c>
      <c r="F53" s="447">
        <f t="shared" si="8"/>
        <v>2.3059833333333337</v>
      </c>
      <c r="G53" s="447">
        <v>2.4224999999999999</v>
      </c>
      <c r="H53" s="448"/>
      <c r="I53" s="446">
        <v>1.1487380952380952</v>
      </c>
      <c r="J53" s="143" t="e">
        <v>#N/A</v>
      </c>
      <c r="K53" s="447">
        <f t="shared" si="10"/>
        <v>1.0368492063492065</v>
      </c>
      <c r="L53" s="447">
        <v>1.1487380952380952</v>
      </c>
      <c r="M53" s="448"/>
      <c r="O53" s="194"/>
      <c r="P53" s="194"/>
      <c r="AB53" s="194"/>
      <c r="AC53" s="194"/>
    </row>
    <row r="54" spans="2:29" s="444" customFormat="1" ht="14.25" x14ac:dyDescent="0.2">
      <c r="B54" s="444">
        <f t="shared" si="4"/>
        <v>2016</v>
      </c>
      <c r="C54" s="445">
        <v>42552</v>
      </c>
      <c r="D54" s="446">
        <v>2.4045000000000001</v>
      </c>
      <c r="E54" s="143" t="e">
        <v>#N/A</v>
      </c>
      <c r="F54" s="447">
        <f t="shared" si="8"/>
        <v>2.3059833333333337</v>
      </c>
      <c r="G54" s="447">
        <v>2.4045000000000001</v>
      </c>
      <c r="H54" s="448"/>
      <c r="I54" s="446">
        <v>1.0702857142857143</v>
      </c>
      <c r="J54" s="143" t="e">
        <v>#N/A</v>
      </c>
      <c r="K54" s="447">
        <f t="shared" si="10"/>
        <v>1.0368492063492065</v>
      </c>
      <c r="L54" s="447">
        <v>1.0702857142857143</v>
      </c>
      <c r="M54" s="448"/>
      <c r="O54" s="194"/>
      <c r="P54" s="194"/>
      <c r="AB54" s="194"/>
      <c r="AC54" s="194"/>
    </row>
    <row r="55" spans="2:29" s="444" customFormat="1" ht="14.25" x14ac:dyDescent="0.2">
      <c r="B55" s="444">
        <f t="shared" si="4"/>
        <v>2016</v>
      </c>
      <c r="C55" s="445">
        <v>42583</v>
      </c>
      <c r="D55" s="446">
        <v>2.3506</v>
      </c>
      <c r="E55" s="143" t="e">
        <v>#N/A</v>
      </c>
      <c r="F55" s="447">
        <f t="shared" si="8"/>
        <v>2.3059833333333337</v>
      </c>
      <c r="G55" s="447">
        <v>2.3506</v>
      </c>
      <c r="H55" s="448"/>
      <c r="I55" s="446">
        <v>1.0915000000000001</v>
      </c>
      <c r="J55" s="143" t="e">
        <v>#N/A</v>
      </c>
      <c r="K55" s="447">
        <f t="shared" si="10"/>
        <v>1.0368492063492065</v>
      </c>
      <c r="L55" s="447">
        <v>1.0915000000000001</v>
      </c>
      <c r="M55" s="448"/>
      <c r="O55" s="194"/>
      <c r="P55" s="194"/>
      <c r="AB55" s="194"/>
      <c r="AC55" s="194"/>
    </row>
    <row r="56" spans="2:29" s="444" customFormat="1" ht="14.25" x14ac:dyDescent="0.2">
      <c r="B56" s="444">
        <f t="shared" si="4"/>
        <v>2016</v>
      </c>
      <c r="C56" s="445">
        <v>42614</v>
      </c>
      <c r="D56" s="446">
        <v>2.39425</v>
      </c>
      <c r="E56" s="143" t="e">
        <v>#N/A</v>
      </c>
      <c r="F56" s="447">
        <f t="shared" si="8"/>
        <v>2.3059833333333337</v>
      </c>
      <c r="G56" s="447">
        <v>2.39425</v>
      </c>
      <c r="H56" s="448"/>
      <c r="I56" s="446">
        <v>1.1087619047619046</v>
      </c>
      <c r="J56" s="143" t="e">
        <v>#N/A</v>
      </c>
      <c r="K56" s="447">
        <f t="shared" si="10"/>
        <v>1.0368492063492065</v>
      </c>
      <c r="L56" s="447">
        <v>1.1087619047619046</v>
      </c>
      <c r="M56" s="448"/>
      <c r="O56" s="194"/>
      <c r="P56" s="194"/>
      <c r="AB56" s="194"/>
      <c r="AC56" s="194"/>
    </row>
    <row r="57" spans="2:29" s="444" customFormat="1" ht="14.25" x14ac:dyDescent="0.2">
      <c r="B57" s="444">
        <f t="shared" si="4"/>
        <v>2016</v>
      </c>
      <c r="C57" s="445">
        <v>42644</v>
      </c>
      <c r="D57" s="446">
        <v>2.4544000000000001</v>
      </c>
      <c r="E57" s="143" t="e">
        <v>#N/A</v>
      </c>
      <c r="F57" s="447">
        <f t="shared" si="8"/>
        <v>2.3059833333333337</v>
      </c>
      <c r="G57" s="447">
        <v>2.4544000000000001</v>
      </c>
      <c r="H57" s="448"/>
      <c r="I57" s="446">
        <v>1.179095238095238</v>
      </c>
      <c r="J57" s="143" t="e">
        <v>#N/A</v>
      </c>
      <c r="K57" s="447">
        <f t="shared" si="10"/>
        <v>1.0368492063492065</v>
      </c>
      <c r="L57" s="447">
        <v>1.179095238095238</v>
      </c>
      <c r="M57" s="448"/>
      <c r="O57" s="194"/>
      <c r="P57" s="194"/>
      <c r="AB57" s="194"/>
      <c r="AC57" s="194"/>
    </row>
    <row r="58" spans="2:29" s="444" customFormat="1" ht="14.25" x14ac:dyDescent="0.2">
      <c r="B58" s="444">
        <f t="shared" si="4"/>
        <v>2016</v>
      </c>
      <c r="C58" s="445">
        <v>42675</v>
      </c>
      <c r="D58" s="446">
        <v>2.4384999999999999</v>
      </c>
      <c r="E58" s="143" t="e">
        <v>#N/A</v>
      </c>
      <c r="F58" s="447">
        <f t="shared" si="8"/>
        <v>2.3059833333333337</v>
      </c>
      <c r="G58" s="447">
        <v>2.4384999999999999</v>
      </c>
      <c r="H58" s="448"/>
      <c r="I58" s="446">
        <v>1.0650952380952381</v>
      </c>
      <c r="J58" s="143" t="e">
        <v>#N/A</v>
      </c>
      <c r="K58" s="447">
        <f t="shared" si="10"/>
        <v>1.0368492063492065</v>
      </c>
      <c r="L58" s="447">
        <v>1.0650952380952381</v>
      </c>
      <c r="M58" s="448"/>
      <c r="O58" s="194"/>
      <c r="P58" s="194"/>
      <c r="AB58" s="194"/>
      <c r="AC58" s="194"/>
    </row>
    <row r="59" spans="2:29" s="444" customFormat="1" ht="14.25" x14ac:dyDescent="0.2">
      <c r="B59" s="444">
        <f t="shared" si="4"/>
        <v>2016</v>
      </c>
      <c r="C59" s="445">
        <v>42705</v>
      </c>
      <c r="D59" s="446">
        <v>2.5099999999999998</v>
      </c>
      <c r="E59" s="143" t="e">
        <v>#N/A</v>
      </c>
      <c r="F59" s="447"/>
      <c r="G59" s="447">
        <v>2.5099999999999998</v>
      </c>
      <c r="H59" s="448"/>
      <c r="I59" s="446">
        <v>1.2687857142857144</v>
      </c>
      <c r="J59" s="143" t="e">
        <v>#N/A</v>
      </c>
      <c r="K59" s="447"/>
      <c r="L59" s="447">
        <v>1.2687857142857144</v>
      </c>
      <c r="M59" s="448"/>
      <c r="O59" s="194"/>
      <c r="P59" s="194"/>
      <c r="AB59" s="194"/>
      <c r="AC59" s="194"/>
    </row>
    <row r="60" spans="2:29" s="444" customFormat="1" ht="14.25" x14ac:dyDescent="0.2">
      <c r="B60" s="444">
        <f t="shared" si="4"/>
        <v>2017</v>
      </c>
      <c r="C60" s="445">
        <v>42736</v>
      </c>
      <c r="D60" s="446">
        <v>2.5798000000000001</v>
      </c>
      <c r="E60" s="143" t="e">
        <v>#N/A</v>
      </c>
      <c r="F60" s="447"/>
      <c r="G60" s="447">
        <v>2.5798000000000001</v>
      </c>
      <c r="H60" s="448"/>
      <c r="I60" s="446">
        <v>1.2994523809523808</v>
      </c>
      <c r="J60" s="143" t="e">
        <v>#N/A</v>
      </c>
      <c r="K60" s="447"/>
      <c r="L60" s="447">
        <v>1.2994523809523808</v>
      </c>
      <c r="M60" s="448"/>
      <c r="O60" s="194"/>
      <c r="P60" s="194"/>
      <c r="AB60" s="194"/>
      <c r="AC60" s="194"/>
    </row>
    <row r="61" spans="2:29" s="444" customFormat="1" ht="14.25" x14ac:dyDescent="0.2">
      <c r="B61" s="444">
        <f t="shared" si="4"/>
        <v>2017</v>
      </c>
      <c r="C61" s="445">
        <v>42767</v>
      </c>
      <c r="D61" s="446">
        <v>2.5680000000000001</v>
      </c>
      <c r="E61" s="143" t="e">
        <v>#N/A</v>
      </c>
      <c r="F61" s="447">
        <f t="shared" ref="F61:F70" si="11">AVERAGEIF($B$36:$B$95,B61,$G$36:$G$95)</f>
        <v>2.6535666666666664</v>
      </c>
      <c r="G61" s="447">
        <v>2.5680000000000001</v>
      </c>
      <c r="H61" s="448"/>
      <c r="I61" s="446">
        <v>1.3064285714285713</v>
      </c>
      <c r="J61" s="143" t="e">
        <v>#N/A</v>
      </c>
      <c r="K61" s="447">
        <f t="shared" ref="K61" si="12">AVERAGEIF($B$36:$B$95,B61,$L$36:$L$95)</f>
        <v>1.2916091269841272</v>
      </c>
      <c r="L61" s="447">
        <v>1.3064285714285713</v>
      </c>
      <c r="M61" s="448"/>
      <c r="O61" s="194"/>
      <c r="P61" s="194"/>
      <c r="AB61" s="194"/>
      <c r="AC61" s="194"/>
    </row>
    <row r="62" spans="2:29" s="444" customFormat="1" ht="14.25" x14ac:dyDescent="0.2">
      <c r="B62" s="444">
        <f t="shared" si="4"/>
        <v>2017</v>
      </c>
      <c r="C62" s="445">
        <v>42795</v>
      </c>
      <c r="D62" s="446">
        <v>2.5535000000000001</v>
      </c>
      <c r="E62" s="143" t="e">
        <v>#N/A</v>
      </c>
      <c r="F62" s="447">
        <f t="shared" si="11"/>
        <v>2.6535666666666664</v>
      </c>
      <c r="G62" s="447">
        <v>2.5535000000000001</v>
      </c>
      <c r="H62" s="448"/>
      <c r="I62" s="446">
        <v>1.2283095238095239</v>
      </c>
      <c r="J62" s="143" t="e">
        <v>#N/A</v>
      </c>
      <c r="K62" s="447">
        <f t="shared" ref="K62:K70" si="13">AVERAGEIF($B$36:$B$95,B62,$L$36:$L$95)</f>
        <v>1.2916091269841272</v>
      </c>
      <c r="L62" s="447">
        <v>1.2283095238095239</v>
      </c>
      <c r="M62" s="448"/>
      <c r="O62" s="194"/>
      <c r="P62" s="194"/>
      <c r="AB62" s="194"/>
      <c r="AC62" s="194"/>
    </row>
    <row r="63" spans="2:29" s="444" customFormat="1" ht="14.25" x14ac:dyDescent="0.2">
      <c r="B63" s="444">
        <f t="shared" si="4"/>
        <v>2017</v>
      </c>
      <c r="C63" s="445">
        <v>42826</v>
      </c>
      <c r="D63" s="446">
        <v>2.5825</v>
      </c>
      <c r="E63" s="143" t="e">
        <v>#N/A</v>
      </c>
      <c r="F63" s="449">
        <f t="shared" si="11"/>
        <v>2.6535666666666664</v>
      </c>
      <c r="G63" s="447">
        <v>2.5825</v>
      </c>
      <c r="H63" s="448"/>
      <c r="I63" s="446">
        <v>1.2454285714285713</v>
      </c>
      <c r="J63" s="143" t="e">
        <v>#N/A</v>
      </c>
      <c r="K63" s="447">
        <f t="shared" si="13"/>
        <v>1.2916091269841272</v>
      </c>
      <c r="L63" s="447">
        <v>1.2454285714285713</v>
      </c>
      <c r="M63" s="448"/>
      <c r="O63" s="194"/>
      <c r="P63" s="194"/>
      <c r="AB63" s="194"/>
      <c r="AC63" s="194"/>
    </row>
    <row r="64" spans="2:29" s="444" customFormat="1" ht="14.25" x14ac:dyDescent="0.2">
      <c r="B64" s="444">
        <f t="shared" si="4"/>
        <v>2017</v>
      </c>
      <c r="C64" s="445">
        <v>42856</v>
      </c>
      <c r="D64" s="446">
        <v>2.5604</v>
      </c>
      <c r="E64" s="143" t="e">
        <v>#N/A</v>
      </c>
      <c r="F64" s="449">
        <f t="shared" si="11"/>
        <v>2.6535666666666664</v>
      </c>
      <c r="G64" s="447">
        <v>2.5604</v>
      </c>
      <c r="H64" s="448"/>
      <c r="I64" s="446">
        <v>1.1982619047619048</v>
      </c>
      <c r="J64" s="143" t="e">
        <v>#N/A</v>
      </c>
      <c r="K64" s="447">
        <f t="shared" si="13"/>
        <v>1.2916091269841272</v>
      </c>
      <c r="L64" s="447">
        <v>1.1982619047619048</v>
      </c>
      <c r="M64" s="448"/>
      <c r="O64" s="194"/>
      <c r="P64" s="194"/>
      <c r="AB64" s="194"/>
      <c r="AC64" s="194"/>
    </row>
    <row r="65" spans="2:29" s="444" customFormat="1" ht="14.25" x14ac:dyDescent="0.2">
      <c r="B65" s="444">
        <f t="shared" si="4"/>
        <v>2017</v>
      </c>
      <c r="C65" s="445">
        <v>42887</v>
      </c>
      <c r="D65" s="446">
        <v>2.5105</v>
      </c>
      <c r="E65" s="143" t="e">
        <v>#N/A</v>
      </c>
      <c r="F65" s="449">
        <f t="shared" si="11"/>
        <v>2.6535666666666664</v>
      </c>
      <c r="G65" s="447">
        <v>2.5105</v>
      </c>
      <c r="H65" s="448"/>
      <c r="I65" s="446">
        <v>1.1040000000000001</v>
      </c>
      <c r="J65" s="143" t="e">
        <v>#N/A</v>
      </c>
      <c r="K65" s="447">
        <f t="shared" si="13"/>
        <v>1.2916091269841272</v>
      </c>
      <c r="L65" s="447">
        <v>1.1040000000000001</v>
      </c>
      <c r="M65" s="448"/>
      <c r="O65" s="194"/>
      <c r="P65" s="194"/>
      <c r="AB65" s="194"/>
      <c r="AC65" s="194"/>
    </row>
    <row r="66" spans="2:29" s="444" customFormat="1" ht="14.25" x14ac:dyDescent="0.2">
      <c r="B66" s="444">
        <f t="shared" si="4"/>
        <v>2017</v>
      </c>
      <c r="C66" s="445">
        <v>42917</v>
      </c>
      <c r="D66" s="446">
        <v>2.4964</v>
      </c>
      <c r="E66" s="143" t="e">
        <v>#N/A</v>
      </c>
      <c r="F66" s="449">
        <f t="shared" si="11"/>
        <v>2.6535666666666664</v>
      </c>
      <c r="G66" s="447">
        <v>2.4964</v>
      </c>
      <c r="H66" s="448"/>
      <c r="I66" s="446">
        <v>1.1542619047619047</v>
      </c>
      <c r="J66" s="143" t="e">
        <v>#N/A</v>
      </c>
      <c r="K66" s="447">
        <f t="shared" si="13"/>
        <v>1.2916091269841272</v>
      </c>
      <c r="L66" s="447">
        <v>1.1542619047619047</v>
      </c>
      <c r="M66" s="448"/>
      <c r="O66" s="194"/>
      <c r="P66" s="194"/>
      <c r="AB66" s="194"/>
      <c r="AC66" s="194"/>
    </row>
    <row r="67" spans="2:29" s="444" customFormat="1" ht="14.25" x14ac:dyDescent="0.2">
      <c r="B67" s="444">
        <f t="shared" si="4"/>
        <v>2017</v>
      </c>
      <c r="C67" s="445">
        <v>42948</v>
      </c>
      <c r="D67" s="446">
        <v>2.5950000000000002</v>
      </c>
      <c r="E67" s="143" t="e">
        <v>#N/A</v>
      </c>
      <c r="F67" s="449">
        <f t="shared" si="11"/>
        <v>2.6535666666666664</v>
      </c>
      <c r="G67" s="447">
        <v>2.5950000000000002</v>
      </c>
      <c r="H67" s="448"/>
      <c r="I67" s="446">
        <v>1.2310476190476192</v>
      </c>
      <c r="J67" s="143" t="e">
        <v>#N/A</v>
      </c>
      <c r="K67" s="447">
        <f t="shared" si="13"/>
        <v>1.2916091269841272</v>
      </c>
      <c r="L67" s="447">
        <v>1.2310476190476192</v>
      </c>
      <c r="M67" s="448"/>
      <c r="O67" s="194"/>
      <c r="P67" s="194"/>
      <c r="AB67" s="194"/>
      <c r="AC67" s="194"/>
    </row>
    <row r="68" spans="2:29" s="444" customFormat="1" ht="14.25" x14ac:dyDescent="0.2">
      <c r="B68" s="444">
        <f t="shared" si="4"/>
        <v>2017</v>
      </c>
      <c r="C68" s="445">
        <v>42979</v>
      </c>
      <c r="D68" s="446">
        <v>2.7847500000000003</v>
      </c>
      <c r="E68" s="143" t="e">
        <v>#N/A</v>
      </c>
      <c r="F68" s="449">
        <f t="shared" si="11"/>
        <v>2.6535666666666664</v>
      </c>
      <c r="G68" s="447">
        <v>2.7847500000000003</v>
      </c>
      <c r="H68" s="448"/>
      <c r="I68" s="446">
        <v>1.3369761904761905</v>
      </c>
      <c r="J68" s="143" t="e">
        <v>#N/A</v>
      </c>
      <c r="K68" s="447">
        <f t="shared" si="13"/>
        <v>1.2916091269841272</v>
      </c>
      <c r="L68" s="447">
        <v>1.3369761904761905</v>
      </c>
      <c r="M68" s="448"/>
      <c r="O68" s="194"/>
      <c r="P68" s="194"/>
      <c r="AB68" s="194"/>
      <c r="AC68" s="194"/>
    </row>
    <row r="69" spans="2:29" s="444" customFormat="1" ht="14.25" x14ac:dyDescent="0.2">
      <c r="B69" s="444">
        <f t="shared" si="4"/>
        <v>2017</v>
      </c>
      <c r="C69" s="445">
        <v>43009</v>
      </c>
      <c r="D69" s="446">
        <v>2.7942</v>
      </c>
      <c r="E69" s="143" t="e">
        <v>#N/A</v>
      </c>
      <c r="F69" s="449">
        <f t="shared" si="11"/>
        <v>2.6535666666666664</v>
      </c>
      <c r="G69" s="447">
        <v>2.7942</v>
      </c>
      <c r="H69" s="448"/>
      <c r="I69" s="446">
        <v>1.3692380952380954</v>
      </c>
      <c r="J69" s="143" t="e">
        <v>#N/A</v>
      </c>
      <c r="K69" s="447">
        <f t="shared" si="13"/>
        <v>1.2916091269841272</v>
      </c>
      <c r="L69" s="447">
        <v>1.3692380952380954</v>
      </c>
      <c r="M69" s="448"/>
      <c r="O69" s="194"/>
      <c r="P69" s="194"/>
      <c r="AB69" s="194"/>
      <c r="AC69" s="194"/>
    </row>
    <row r="70" spans="2:29" s="444" customFormat="1" ht="14.25" x14ac:dyDescent="0.2">
      <c r="B70" s="444">
        <f t="shared" si="4"/>
        <v>2017</v>
      </c>
      <c r="C70" s="445">
        <v>43040</v>
      </c>
      <c r="D70" s="446">
        <v>2.9087499999999999</v>
      </c>
      <c r="E70" s="143" t="e">
        <v>#N/A</v>
      </c>
      <c r="F70" s="447">
        <f t="shared" si="11"/>
        <v>2.6535666666666664</v>
      </c>
      <c r="G70" s="447">
        <v>2.9087499999999999</v>
      </c>
      <c r="H70" s="448"/>
      <c r="I70" s="446">
        <v>1.4931904761904762</v>
      </c>
      <c r="J70" s="143" t="e">
        <v>#N/A</v>
      </c>
      <c r="K70" s="447">
        <f t="shared" si="13"/>
        <v>1.2916091269841272</v>
      </c>
      <c r="L70" s="447">
        <v>1.4931904761904762</v>
      </c>
      <c r="M70" s="448"/>
      <c r="O70" s="194"/>
      <c r="P70" s="194"/>
      <c r="AB70" s="194"/>
      <c r="AC70" s="194"/>
    </row>
    <row r="71" spans="2:29" s="444" customFormat="1" ht="14.25" x14ac:dyDescent="0.2">
      <c r="B71" s="444">
        <f t="shared" si="4"/>
        <v>2017</v>
      </c>
      <c r="C71" s="445">
        <v>43070</v>
      </c>
      <c r="D71" s="446">
        <v>2.9089999999999998</v>
      </c>
      <c r="E71" s="143" t="e">
        <v>#N/A</v>
      </c>
      <c r="F71" s="447"/>
      <c r="G71" s="447">
        <v>2.9089999999999998</v>
      </c>
      <c r="H71" s="448"/>
      <c r="I71" s="446">
        <v>1.5327142857142857</v>
      </c>
      <c r="J71" s="143" t="e">
        <v>#N/A</v>
      </c>
      <c r="K71" s="447"/>
      <c r="L71" s="447">
        <v>1.5327142857142857</v>
      </c>
      <c r="M71" s="448"/>
      <c r="O71" s="194"/>
      <c r="P71" s="194"/>
      <c r="AB71" s="194"/>
      <c r="AC71" s="194"/>
    </row>
    <row r="72" spans="2:29" s="444" customFormat="1" ht="14.25" x14ac:dyDescent="0.2">
      <c r="B72" s="444">
        <f t="shared" si="4"/>
        <v>2018</v>
      </c>
      <c r="C72" s="445">
        <v>43101</v>
      </c>
      <c r="D72" s="446">
        <v>3.0183999999999997</v>
      </c>
      <c r="E72" s="143" t="e">
        <v>#N/A</v>
      </c>
      <c r="F72" s="447"/>
      <c r="G72" s="447">
        <v>3.0183999999999997</v>
      </c>
      <c r="H72" s="448"/>
      <c r="I72" s="446">
        <v>1.6446904761904761</v>
      </c>
      <c r="J72" s="143" t="e">
        <v>#N/A</v>
      </c>
      <c r="K72" s="447"/>
      <c r="L72" s="447">
        <v>1.6446904761904761</v>
      </c>
      <c r="M72" s="448"/>
      <c r="O72" s="194"/>
      <c r="P72" s="194"/>
      <c r="AB72" s="194"/>
      <c r="AC72" s="194"/>
    </row>
    <row r="73" spans="2:29" s="444" customFormat="1" ht="14.25" x14ac:dyDescent="0.2">
      <c r="B73" s="444">
        <f t="shared" si="4"/>
        <v>2018</v>
      </c>
      <c r="C73" s="445">
        <v>43132</v>
      </c>
      <c r="D73" s="446">
        <v>3.04575</v>
      </c>
      <c r="E73" s="143" t="e">
        <v>#N/A</v>
      </c>
      <c r="F73" s="447">
        <f t="shared" ref="F73:F82" si="14">AVERAGEIF($B$36:$B$95,B73,$G$36:$G$95)</f>
        <v>3.1811221666666669</v>
      </c>
      <c r="G73" s="447">
        <v>3.04575</v>
      </c>
      <c r="H73" s="448"/>
      <c r="I73" s="446">
        <v>1.5551904761904762</v>
      </c>
      <c r="J73" s="143" t="e">
        <v>#N/A</v>
      </c>
      <c r="K73" s="447">
        <f t="shared" ref="K73" si="15">AVERAGEIF($B$36:$B$95,B73,$L$36:$L$95)</f>
        <v>1.7392876984126986</v>
      </c>
      <c r="L73" s="447">
        <v>1.5551904761904762</v>
      </c>
      <c r="M73" s="448"/>
      <c r="O73" s="194"/>
      <c r="P73" s="194"/>
      <c r="AB73" s="194"/>
      <c r="AC73" s="194"/>
    </row>
    <row r="74" spans="2:29" s="444" customFormat="1" ht="14.25" x14ac:dyDescent="0.2">
      <c r="B74" s="444">
        <f t="shared" si="4"/>
        <v>2018</v>
      </c>
      <c r="C74" s="445">
        <v>43160</v>
      </c>
      <c r="D74" s="446">
        <v>2.9874999999999998</v>
      </c>
      <c r="E74" s="143" t="e">
        <v>#N/A</v>
      </c>
      <c r="F74" s="447">
        <f t="shared" si="14"/>
        <v>3.1811221666666669</v>
      </c>
      <c r="G74" s="447">
        <v>2.9874999999999998</v>
      </c>
      <c r="H74" s="448"/>
      <c r="I74" s="446">
        <v>1.5718333333333332</v>
      </c>
      <c r="J74" s="143" t="e">
        <v>#N/A</v>
      </c>
      <c r="K74" s="447">
        <f t="shared" ref="K74:K82" si="16">AVERAGEIF($B$36:$B$95,B74,$L$36:$L$95)</f>
        <v>1.7392876984126986</v>
      </c>
      <c r="L74" s="447">
        <v>1.5718333333333332</v>
      </c>
      <c r="M74" s="448"/>
      <c r="O74" s="194"/>
      <c r="P74" s="194"/>
      <c r="AB74" s="194"/>
      <c r="AC74" s="194"/>
    </row>
    <row r="75" spans="2:29" s="444" customFormat="1" ht="14.25" x14ac:dyDescent="0.2">
      <c r="B75" s="444">
        <f t="shared" si="4"/>
        <v>2018</v>
      </c>
      <c r="C75" s="445">
        <v>43191</v>
      </c>
      <c r="D75" s="446">
        <v>3.0957999999999997</v>
      </c>
      <c r="E75" s="143" t="e">
        <v>#N/A</v>
      </c>
      <c r="F75" s="447">
        <f t="shared" si="14"/>
        <v>3.1811221666666669</v>
      </c>
      <c r="G75" s="447">
        <v>3.0957999999999997</v>
      </c>
      <c r="H75" s="448"/>
      <c r="I75" s="446">
        <v>1.7168095238095238</v>
      </c>
      <c r="J75" s="143" t="e">
        <v>#N/A</v>
      </c>
      <c r="K75" s="447">
        <f t="shared" si="16"/>
        <v>1.7392876984126986</v>
      </c>
      <c r="L75" s="447">
        <v>1.7168095238095238</v>
      </c>
      <c r="M75" s="448"/>
      <c r="O75" s="194"/>
      <c r="P75" s="194"/>
      <c r="AB75" s="194"/>
      <c r="AC75" s="194"/>
    </row>
    <row r="76" spans="2:29" s="444" customFormat="1" ht="14.25" x14ac:dyDescent="0.2">
      <c r="B76" s="444">
        <f t="shared" si="4"/>
        <v>2018</v>
      </c>
      <c r="C76" s="445">
        <v>43221</v>
      </c>
      <c r="D76" s="446">
        <v>3.2437499999999999</v>
      </c>
      <c r="E76" s="143" t="e">
        <v>#N/A</v>
      </c>
      <c r="F76" s="447">
        <f t="shared" si="14"/>
        <v>3.1811221666666669</v>
      </c>
      <c r="G76" s="447">
        <v>3.2437499999999999</v>
      </c>
      <c r="H76" s="448"/>
      <c r="I76" s="446">
        <v>1.8327380952380952</v>
      </c>
      <c r="J76" s="143" t="e">
        <v>#N/A</v>
      </c>
      <c r="K76" s="447">
        <f t="shared" si="16"/>
        <v>1.7392876984126986</v>
      </c>
      <c r="L76" s="447">
        <v>1.8327380952380952</v>
      </c>
      <c r="M76" s="448"/>
      <c r="O76" s="194"/>
      <c r="P76" s="194"/>
      <c r="AB76" s="194"/>
      <c r="AC76" s="194"/>
    </row>
    <row r="77" spans="2:29" s="444" customFormat="1" ht="14.25" x14ac:dyDescent="0.2">
      <c r="B77" s="444">
        <f t="shared" si="4"/>
        <v>2018</v>
      </c>
      <c r="C77" s="445">
        <v>43252</v>
      </c>
      <c r="D77" s="446">
        <v>3.2527499999999998</v>
      </c>
      <c r="E77" s="143" t="e">
        <v>#N/A</v>
      </c>
      <c r="F77" s="447">
        <f t="shared" si="14"/>
        <v>3.1811221666666669</v>
      </c>
      <c r="G77" s="447">
        <v>3.2527499999999998</v>
      </c>
      <c r="H77" s="448"/>
      <c r="I77" s="446">
        <v>1.7715476190476191</v>
      </c>
      <c r="J77" s="143" t="e">
        <v>#N/A</v>
      </c>
      <c r="K77" s="447">
        <f t="shared" si="16"/>
        <v>1.7392876984126986</v>
      </c>
      <c r="L77" s="447">
        <v>1.7715476190476191</v>
      </c>
      <c r="M77" s="448"/>
      <c r="O77" s="194"/>
      <c r="P77" s="194"/>
      <c r="AB77" s="194"/>
      <c r="AC77" s="194"/>
    </row>
    <row r="78" spans="2:29" s="444" customFormat="1" ht="14.25" x14ac:dyDescent="0.2">
      <c r="B78" s="444">
        <f t="shared" si="4"/>
        <v>2018</v>
      </c>
      <c r="C78" s="445">
        <v>43282</v>
      </c>
      <c r="D78" s="446">
        <v>3.2327999999999997</v>
      </c>
      <c r="E78" s="143" t="e">
        <v>#N/A</v>
      </c>
      <c r="F78" s="447">
        <f t="shared" si="14"/>
        <v>3.1811221666666669</v>
      </c>
      <c r="G78" s="447">
        <v>3.2327999999999997</v>
      </c>
      <c r="H78" s="448"/>
      <c r="I78" s="446">
        <v>1.7679523809523812</v>
      </c>
      <c r="J78" s="143" t="e">
        <v>#N/A</v>
      </c>
      <c r="K78" s="447">
        <f t="shared" si="16"/>
        <v>1.7392876984126986</v>
      </c>
      <c r="L78" s="447">
        <v>1.7679523809523812</v>
      </c>
      <c r="M78" s="448"/>
      <c r="O78" s="194"/>
      <c r="P78" s="194"/>
      <c r="AB78" s="194"/>
      <c r="AC78" s="194"/>
    </row>
    <row r="79" spans="2:29" s="444" customFormat="1" ht="14.25" x14ac:dyDescent="0.2">
      <c r="B79" s="444">
        <f t="shared" si="4"/>
        <v>2018</v>
      </c>
      <c r="C79" s="445">
        <v>43313</v>
      </c>
      <c r="D79" s="446">
        <v>3.2182499999999998</v>
      </c>
      <c r="E79" s="143" t="e">
        <v>#N/A</v>
      </c>
      <c r="F79" s="447">
        <f t="shared" si="14"/>
        <v>3.1811221666666669</v>
      </c>
      <c r="G79" s="447">
        <v>3.2182499999999998</v>
      </c>
      <c r="H79" s="448"/>
      <c r="I79" s="446">
        <v>1.7268571428571431</v>
      </c>
      <c r="J79" s="143" t="e">
        <v>#N/A</v>
      </c>
      <c r="K79" s="447">
        <f t="shared" si="16"/>
        <v>1.7392876984126986</v>
      </c>
      <c r="L79" s="447">
        <v>1.7268571428571431</v>
      </c>
      <c r="M79" s="448"/>
      <c r="O79" s="194"/>
      <c r="P79" s="194"/>
      <c r="AB79" s="194"/>
      <c r="AC79" s="194"/>
    </row>
    <row r="80" spans="2:29" s="444" customFormat="1" ht="14.25" x14ac:dyDescent="0.2">
      <c r="B80" s="444">
        <f t="shared" si="4"/>
        <v>2018</v>
      </c>
      <c r="C80" s="445">
        <v>43344</v>
      </c>
      <c r="D80" s="446">
        <v>3.2622500000000003</v>
      </c>
      <c r="E80" s="143" t="e">
        <v>#N/A</v>
      </c>
      <c r="F80" s="447">
        <f t="shared" si="14"/>
        <v>3.1811221666666669</v>
      </c>
      <c r="G80" s="447">
        <v>3.2622500000000003</v>
      </c>
      <c r="H80" s="448"/>
      <c r="I80" s="446">
        <v>1.8783571428571431</v>
      </c>
      <c r="J80" s="143" t="e">
        <v>#N/A</v>
      </c>
      <c r="K80" s="447">
        <f t="shared" si="16"/>
        <v>1.7392876984126986</v>
      </c>
      <c r="L80" s="447">
        <v>1.8783571428571431</v>
      </c>
      <c r="M80" s="448"/>
      <c r="O80" s="194"/>
      <c r="P80" s="194"/>
      <c r="AB80" s="194"/>
      <c r="AC80" s="194"/>
    </row>
    <row r="81" spans="2:29" s="444" customFormat="1" ht="14.25" x14ac:dyDescent="0.2">
      <c r="B81" s="444">
        <f t="shared" si="4"/>
        <v>2018</v>
      </c>
      <c r="C81" s="445">
        <v>43374</v>
      </c>
      <c r="D81" s="446">
        <v>3.3654000000000002</v>
      </c>
      <c r="E81" s="143">
        <v>3.3654000000000002</v>
      </c>
      <c r="F81" s="447">
        <f t="shared" si="14"/>
        <v>3.1811221666666669</v>
      </c>
      <c r="G81" s="447">
        <v>3.3654000000000002</v>
      </c>
      <c r="H81" s="448"/>
      <c r="I81" s="446">
        <v>1.9292857142857143</v>
      </c>
      <c r="J81" s="143">
        <v>1.9292857142857143</v>
      </c>
      <c r="K81" s="447">
        <f t="shared" si="16"/>
        <v>1.7392876984126986</v>
      </c>
      <c r="L81" s="447">
        <v>1.9292857142857143</v>
      </c>
      <c r="M81" s="448"/>
      <c r="O81" s="194"/>
      <c r="P81" s="194"/>
      <c r="AB81" s="194"/>
      <c r="AC81" s="194"/>
    </row>
    <row r="82" spans="2:29" s="444" customFormat="1" ht="14.25" x14ac:dyDescent="0.2">
      <c r="B82" s="444">
        <f t="shared" si="4"/>
        <v>2018</v>
      </c>
      <c r="C82" s="445">
        <v>43405</v>
      </c>
      <c r="D82" s="446" t="e">
        <v>#N/A</v>
      </c>
      <c r="E82" s="143">
        <v>3.2673730000000001</v>
      </c>
      <c r="F82" s="447">
        <f t="shared" si="14"/>
        <v>3.1811221666666669</v>
      </c>
      <c r="G82" s="447">
        <v>3.2673730000000001</v>
      </c>
      <c r="H82" s="448"/>
      <c r="I82" s="446" t="e">
        <v>#N/A</v>
      </c>
      <c r="J82" s="143">
        <v>1.7619047619047619</v>
      </c>
      <c r="K82" s="447">
        <f t="shared" si="16"/>
        <v>1.7392876984126986</v>
      </c>
      <c r="L82" s="447">
        <v>1.7619047619047619</v>
      </c>
      <c r="M82" s="448"/>
      <c r="O82" s="194"/>
      <c r="P82" s="194"/>
      <c r="AB82" s="194"/>
      <c r="AC82" s="194"/>
    </row>
    <row r="83" spans="2:29" s="444" customFormat="1" ht="14.25" x14ac:dyDescent="0.2">
      <c r="B83" s="444">
        <f t="shared" si="4"/>
        <v>2018</v>
      </c>
      <c r="C83" s="445">
        <v>43435</v>
      </c>
      <c r="D83" s="446" t="e">
        <v>#N/A</v>
      </c>
      <c r="E83" s="143">
        <v>3.1834429999999996</v>
      </c>
      <c r="F83" s="447"/>
      <c r="G83" s="447">
        <v>3.1834429999999996</v>
      </c>
      <c r="H83" s="448"/>
      <c r="I83" s="446" t="e">
        <v>#N/A</v>
      </c>
      <c r="J83" s="143">
        <v>1.7142857142857142</v>
      </c>
      <c r="K83" s="447"/>
      <c r="L83" s="447">
        <v>1.7142857142857142</v>
      </c>
      <c r="M83" s="448"/>
      <c r="O83" s="194"/>
      <c r="P83" s="194"/>
      <c r="AB83" s="194"/>
      <c r="AC83" s="194"/>
    </row>
    <row r="84" spans="2:29" s="444" customFormat="1" ht="14.25" x14ac:dyDescent="0.2">
      <c r="B84" s="444">
        <f t="shared" si="4"/>
        <v>2019</v>
      </c>
      <c r="C84" s="445">
        <v>43466</v>
      </c>
      <c r="D84" s="446" t="e">
        <v>#N/A</v>
      </c>
      <c r="E84" s="143">
        <v>3.1618110000000001</v>
      </c>
      <c r="F84" s="447"/>
      <c r="G84" s="447">
        <v>3.1618110000000001</v>
      </c>
      <c r="H84" s="448"/>
      <c r="I84" s="446" t="e">
        <v>#N/A</v>
      </c>
      <c r="J84" s="143">
        <v>1.6904761904761905</v>
      </c>
      <c r="K84" s="447"/>
      <c r="L84" s="447">
        <v>1.6904761904761905</v>
      </c>
      <c r="M84" s="448"/>
      <c r="O84" s="194"/>
      <c r="P84" s="194"/>
      <c r="AB84" s="194"/>
      <c r="AC84" s="194"/>
    </row>
    <row r="85" spans="2:29" s="444" customFormat="1" ht="14.25" x14ac:dyDescent="0.2">
      <c r="B85" s="444">
        <f t="shared" si="4"/>
        <v>2019</v>
      </c>
      <c r="C85" s="445">
        <v>43497</v>
      </c>
      <c r="D85" s="446" t="e">
        <v>#N/A</v>
      </c>
      <c r="E85" s="143">
        <v>3.1011639999999998</v>
      </c>
      <c r="F85" s="447">
        <f t="shared" ref="F85:F94" si="17">AVERAGEIF($B$36:$B$95,B85,$G$36:$G$95)</f>
        <v>3.2052114999999994</v>
      </c>
      <c r="G85" s="447">
        <v>3.1011639999999998</v>
      </c>
      <c r="H85" s="448"/>
      <c r="I85" s="446" t="e">
        <v>#N/A</v>
      </c>
      <c r="J85" s="143">
        <v>1.6904761904761905</v>
      </c>
      <c r="K85" s="447">
        <f t="shared" ref="K85:K94" si="18">AVERAGEIF($B$36:$B$95,B85,$L$36:$L$95)</f>
        <v>1.7123015873015872</v>
      </c>
      <c r="L85" s="447">
        <v>1.6904761904761905</v>
      </c>
      <c r="M85" s="448"/>
      <c r="O85" s="194"/>
      <c r="P85" s="194"/>
      <c r="AB85" s="194"/>
      <c r="AC85" s="194"/>
    </row>
    <row r="86" spans="2:29" s="444" customFormat="1" ht="14.25" x14ac:dyDescent="0.2">
      <c r="B86" s="444">
        <f t="shared" si="4"/>
        <v>2019</v>
      </c>
      <c r="C86" s="445">
        <v>43525</v>
      </c>
      <c r="D86" s="446" t="e">
        <v>#N/A</v>
      </c>
      <c r="E86" s="143">
        <v>3.1468830000000003</v>
      </c>
      <c r="F86" s="447">
        <f t="shared" si="17"/>
        <v>3.2052114999999994</v>
      </c>
      <c r="G86" s="447">
        <v>3.1468830000000003</v>
      </c>
      <c r="H86" s="448"/>
      <c r="I86" s="446" t="e">
        <v>#N/A</v>
      </c>
      <c r="J86" s="143">
        <v>1.6904761904761905</v>
      </c>
      <c r="K86" s="447">
        <f t="shared" si="18"/>
        <v>1.7123015873015872</v>
      </c>
      <c r="L86" s="447">
        <v>1.6904761904761905</v>
      </c>
      <c r="M86" s="448"/>
      <c r="O86" s="194"/>
      <c r="P86" s="194"/>
      <c r="AB86" s="194"/>
      <c r="AC86" s="194"/>
    </row>
    <row r="87" spans="2:29" s="444" customFormat="1" ht="14.25" x14ac:dyDescent="0.2">
      <c r="B87" s="444">
        <f t="shared" si="4"/>
        <v>2019</v>
      </c>
      <c r="C87" s="445">
        <v>43556</v>
      </c>
      <c r="D87" s="446" t="e">
        <v>#N/A</v>
      </c>
      <c r="E87" s="143">
        <v>3.142611</v>
      </c>
      <c r="F87" s="447">
        <f t="shared" si="17"/>
        <v>3.2052114999999994</v>
      </c>
      <c r="G87" s="447">
        <v>3.142611</v>
      </c>
      <c r="H87" s="448"/>
      <c r="I87" s="446" t="e">
        <v>#N/A</v>
      </c>
      <c r="J87" s="143">
        <v>1.6904761904761905</v>
      </c>
      <c r="K87" s="447">
        <f t="shared" si="18"/>
        <v>1.7123015873015872</v>
      </c>
      <c r="L87" s="447">
        <v>1.6904761904761905</v>
      </c>
      <c r="M87" s="448"/>
      <c r="O87" s="194"/>
      <c r="P87" s="194"/>
      <c r="AB87" s="194"/>
      <c r="AC87" s="194"/>
    </row>
    <row r="88" spans="2:29" s="444" customFormat="1" ht="14.25" x14ac:dyDescent="0.2">
      <c r="B88" s="444">
        <f t="shared" ref="B88:B95" si="19">YEAR(C88)</f>
        <v>2019</v>
      </c>
      <c r="C88" s="445">
        <v>43586</v>
      </c>
      <c r="D88" s="446" t="e">
        <v>#N/A</v>
      </c>
      <c r="E88" s="143">
        <v>3.166382</v>
      </c>
      <c r="F88" s="447">
        <f t="shared" si="17"/>
        <v>3.2052114999999994</v>
      </c>
      <c r="G88" s="447">
        <v>3.166382</v>
      </c>
      <c r="H88" s="448"/>
      <c r="I88" s="446" t="e">
        <v>#N/A</v>
      </c>
      <c r="J88" s="143">
        <v>1.7380952380952381</v>
      </c>
      <c r="K88" s="447">
        <f t="shared" si="18"/>
        <v>1.7123015873015872</v>
      </c>
      <c r="L88" s="447">
        <v>1.7380952380952381</v>
      </c>
      <c r="M88" s="448"/>
      <c r="O88" s="194"/>
      <c r="P88" s="194"/>
      <c r="AB88" s="194"/>
      <c r="AC88" s="194"/>
    </row>
    <row r="89" spans="2:29" s="444" customFormat="1" ht="14.25" x14ac:dyDescent="0.2">
      <c r="B89" s="444">
        <f t="shared" si="19"/>
        <v>2019</v>
      </c>
      <c r="C89" s="445">
        <v>43617</v>
      </c>
      <c r="D89" s="446" t="e">
        <v>#N/A</v>
      </c>
      <c r="E89" s="143">
        <v>3.2078949999999997</v>
      </c>
      <c r="F89" s="447">
        <f t="shared" si="17"/>
        <v>3.2052114999999994</v>
      </c>
      <c r="G89" s="447">
        <v>3.2078949999999997</v>
      </c>
      <c r="H89" s="448"/>
      <c r="I89" s="446" t="e">
        <v>#N/A</v>
      </c>
      <c r="J89" s="143">
        <v>1.7619047619047619</v>
      </c>
      <c r="K89" s="447">
        <f t="shared" si="18"/>
        <v>1.7123015873015872</v>
      </c>
      <c r="L89" s="447">
        <v>1.7619047619047619</v>
      </c>
      <c r="M89" s="448"/>
      <c r="O89" s="194"/>
      <c r="P89" s="194"/>
      <c r="AB89" s="194"/>
      <c r="AC89" s="194"/>
    </row>
    <row r="90" spans="2:29" s="444" customFormat="1" ht="14.25" x14ac:dyDescent="0.2">
      <c r="B90" s="444">
        <f t="shared" si="19"/>
        <v>2019</v>
      </c>
      <c r="C90" s="445">
        <v>43647</v>
      </c>
      <c r="D90" s="446" t="e">
        <v>#N/A</v>
      </c>
      <c r="E90" s="143">
        <v>3.2480500000000001</v>
      </c>
      <c r="F90" s="447">
        <f t="shared" si="17"/>
        <v>3.2052114999999994</v>
      </c>
      <c r="G90" s="447">
        <v>3.2480500000000001</v>
      </c>
      <c r="H90" s="448"/>
      <c r="I90" s="446" t="e">
        <v>#N/A</v>
      </c>
      <c r="J90" s="143">
        <v>1.7619047619047619</v>
      </c>
      <c r="K90" s="447">
        <f t="shared" si="18"/>
        <v>1.7123015873015872</v>
      </c>
      <c r="L90" s="447">
        <v>1.7619047619047619</v>
      </c>
      <c r="M90" s="448"/>
      <c r="O90" s="194"/>
      <c r="P90" s="194"/>
      <c r="AB90" s="194"/>
      <c r="AC90" s="194"/>
    </row>
    <row r="91" spans="2:29" s="444" customFormat="1" ht="14.25" x14ac:dyDescent="0.2">
      <c r="B91" s="444">
        <f t="shared" si="19"/>
        <v>2019</v>
      </c>
      <c r="C91" s="445">
        <v>43678</v>
      </c>
      <c r="D91" s="446" t="e">
        <v>#N/A</v>
      </c>
      <c r="E91" s="143">
        <v>3.2493599999999998</v>
      </c>
      <c r="F91" s="447">
        <f t="shared" si="17"/>
        <v>3.2052114999999994</v>
      </c>
      <c r="G91" s="447">
        <v>3.2493599999999998</v>
      </c>
      <c r="H91" s="448"/>
      <c r="I91" s="446" t="e">
        <v>#N/A</v>
      </c>
      <c r="J91" s="143">
        <v>1.7380952380952381</v>
      </c>
      <c r="K91" s="447">
        <f t="shared" si="18"/>
        <v>1.7123015873015872</v>
      </c>
      <c r="L91" s="447">
        <v>1.7380952380952381</v>
      </c>
      <c r="M91" s="448"/>
      <c r="O91" s="194"/>
      <c r="P91" s="194"/>
      <c r="AB91" s="194"/>
      <c r="AC91" s="194"/>
    </row>
    <row r="92" spans="2:29" s="444" customFormat="1" ht="14.25" x14ac:dyDescent="0.2">
      <c r="B92" s="444">
        <f t="shared" si="19"/>
        <v>2019</v>
      </c>
      <c r="C92" s="445">
        <v>43709</v>
      </c>
      <c r="D92" s="446" t="e">
        <v>#N/A</v>
      </c>
      <c r="E92" s="143">
        <v>3.254464</v>
      </c>
      <c r="F92" s="447">
        <f t="shared" si="17"/>
        <v>3.2052114999999994</v>
      </c>
      <c r="G92" s="447">
        <v>3.254464</v>
      </c>
      <c r="H92" s="448"/>
      <c r="I92" s="446" t="e">
        <v>#N/A</v>
      </c>
      <c r="J92" s="143">
        <v>1.7142857142857142</v>
      </c>
      <c r="K92" s="447">
        <f t="shared" si="18"/>
        <v>1.7123015873015872</v>
      </c>
      <c r="L92" s="447">
        <v>1.7142857142857142</v>
      </c>
      <c r="M92" s="448"/>
      <c r="O92" s="194"/>
      <c r="P92" s="194"/>
      <c r="AB92" s="194"/>
      <c r="AC92" s="194"/>
    </row>
    <row r="93" spans="2:29" s="444" customFormat="1" ht="14.25" x14ac:dyDescent="0.2">
      <c r="B93" s="444">
        <f t="shared" si="19"/>
        <v>2019</v>
      </c>
      <c r="C93" s="445">
        <v>43739</v>
      </c>
      <c r="D93" s="446" t="e">
        <v>#N/A</v>
      </c>
      <c r="E93" s="143">
        <v>3.2561059999999999</v>
      </c>
      <c r="F93" s="447">
        <f t="shared" si="17"/>
        <v>3.2052114999999994</v>
      </c>
      <c r="G93" s="447">
        <v>3.2561059999999999</v>
      </c>
      <c r="H93" s="448"/>
      <c r="I93" s="446" t="e">
        <v>#N/A</v>
      </c>
      <c r="J93" s="143">
        <v>1.6904761904761905</v>
      </c>
      <c r="K93" s="447">
        <f t="shared" si="18"/>
        <v>1.7123015873015872</v>
      </c>
      <c r="L93" s="447">
        <v>1.6904761904761905</v>
      </c>
      <c r="M93" s="448"/>
      <c r="O93" s="194"/>
      <c r="P93" s="194"/>
      <c r="AB93" s="194"/>
      <c r="AC93" s="194"/>
    </row>
    <row r="94" spans="2:29" s="444" customFormat="1" ht="14.25" x14ac:dyDescent="0.2">
      <c r="B94" s="444">
        <f t="shared" si="19"/>
        <v>2019</v>
      </c>
      <c r="C94" s="445">
        <v>43770</v>
      </c>
      <c r="D94" s="446" t="e">
        <v>#N/A</v>
      </c>
      <c r="E94" s="143">
        <v>3.2539100000000003</v>
      </c>
      <c r="F94" s="447">
        <f t="shared" si="17"/>
        <v>3.2052114999999994</v>
      </c>
      <c r="G94" s="447">
        <v>3.2539100000000003</v>
      </c>
      <c r="H94" s="448"/>
      <c r="I94" s="446" t="e">
        <v>#N/A</v>
      </c>
      <c r="J94" s="143">
        <v>1.6904761904761905</v>
      </c>
      <c r="K94" s="447">
        <f t="shared" si="18"/>
        <v>1.7123015873015872</v>
      </c>
      <c r="L94" s="447">
        <v>1.6904761904761905</v>
      </c>
      <c r="M94" s="448"/>
      <c r="O94" s="194"/>
      <c r="P94" s="194"/>
      <c r="AB94" s="194"/>
      <c r="AC94" s="194"/>
    </row>
    <row r="95" spans="2:29" s="444" customFormat="1" ht="14.25" x14ac:dyDescent="0.2">
      <c r="B95" s="444">
        <f t="shared" si="19"/>
        <v>2019</v>
      </c>
      <c r="C95" s="445">
        <v>43800</v>
      </c>
      <c r="D95" s="446" t="e">
        <v>#N/A</v>
      </c>
      <c r="E95" s="143">
        <v>3.2739020000000001</v>
      </c>
      <c r="F95" s="447"/>
      <c r="G95" s="447">
        <v>3.2739020000000001</v>
      </c>
      <c r="H95" s="448"/>
      <c r="I95" s="446" t="e">
        <v>#N/A</v>
      </c>
      <c r="J95" s="143">
        <v>1.6904761904761905</v>
      </c>
      <c r="K95" s="447"/>
      <c r="L95" s="447">
        <v>1.6904761904761905</v>
      </c>
      <c r="M95" s="448"/>
      <c r="O95" s="194"/>
      <c r="P95" s="194"/>
      <c r="AB95" s="194"/>
      <c r="AC95" s="194"/>
    </row>
    <row r="96" spans="2:29" s="444" customFormat="1" ht="14.25" x14ac:dyDescent="0.2">
      <c r="G96" s="447"/>
      <c r="O96" s="194"/>
      <c r="P96" s="194"/>
      <c r="AB96" s="194"/>
      <c r="AC96" s="194"/>
    </row>
    <row r="97" spans="2:29" s="444" customFormat="1" ht="14.25" x14ac:dyDescent="0.2">
      <c r="G97" s="447"/>
      <c r="O97" s="194"/>
      <c r="P97" s="194"/>
      <c r="AB97" s="194"/>
      <c r="AC97" s="194"/>
    </row>
    <row r="98" spans="2:29" s="444" customFormat="1" ht="14.25" x14ac:dyDescent="0.2">
      <c r="G98" s="447"/>
      <c r="O98" s="194"/>
      <c r="P98" s="194"/>
      <c r="AB98" s="194"/>
      <c r="AC98" s="194"/>
    </row>
    <row r="99" spans="2:29" s="444" customFormat="1" ht="14.25" x14ac:dyDescent="0.2">
      <c r="B99" s="75"/>
      <c r="C99" s="75" t="s">
        <v>0</v>
      </c>
      <c r="G99" s="447"/>
      <c r="O99" s="194"/>
      <c r="P99" s="194"/>
      <c r="AB99" s="194"/>
      <c r="AC99" s="194"/>
    </row>
    <row r="100" spans="2:29" s="444" customFormat="1" ht="14.25" x14ac:dyDescent="0.2">
      <c r="B100" s="30">
        <v>2.5</v>
      </c>
      <c r="C100" s="29">
        <v>-0.5</v>
      </c>
      <c r="G100" s="447"/>
      <c r="O100" s="194"/>
      <c r="P100" s="194"/>
      <c r="AB100" s="194"/>
      <c r="AC100" s="194"/>
    </row>
    <row r="101" spans="2:29" s="444" customFormat="1" ht="14.25" x14ac:dyDescent="0.2">
      <c r="B101" s="30">
        <v>2.5</v>
      </c>
      <c r="C101" s="29">
        <v>0.5</v>
      </c>
      <c r="G101" s="447"/>
      <c r="O101" s="194"/>
      <c r="P101" s="194"/>
      <c r="AB101" s="194"/>
      <c r="AC101" s="194"/>
    </row>
    <row r="102" spans="2:29" s="444" customFormat="1" ht="14.25" x14ac:dyDescent="0.2">
      <c r="G102" s="447"/>
      <c r="O102" s="194"/>
      <c r="P102" s="194"/>
      <c r="AB102" s="194"/>
      <c r="AC102" s="194"/>
    </row>
    <row r="103" spans="2:29" s="444" customFormat="1" ht="14.25" x14ac:dyDescent="0.2">
      <c r="G103" s="447"/>
      <c r="O103" s="194"/>
      <c r="P103" s="194"/>
      <c r="AB103" s="194"/>
      <c r="AC103" s="194"/>
    </row>
    <row r="104" spans="2:29" s="444" customFormat="1" ht="14.25" x14ac:dyDescent="0.2">
      <c r="G104" s="447"/>
      <c r="O104" s="194"/>
      <c r="P104" s="194"/>
      <c r="AB104" s="194"/>
      <c r="AC104" s="194"/>
    </row>
    <row r="105" spans="2:29" s="444" customFormat="1" ht="14.25" x14ac:dyDescent="0.2">
      <c r="G105" s="447"/>
      <c r="O105" s="194"/>
      <c r="P105" s="194"/>
      <c r="AB105" s="194"/>
      <c r="AC105" s="194"/>
    </row>
    <row r="106" spans="2:29" s="444" customFormat="1" ht="14.25" x14ac:dyDescent="0.2">
      <c r="G106" s="447"/>
      <c r="O106" s="194"/>
      <c r="P106" s="194"/>
      <c r="AB106" s="194"/>
      <c r="AC106" s="194"/>
    </row>
    <row r="107" spans="2:29" s="444" customFormat="1" ht="14.25" x14ac:dyDescent="0.2">
      <c r="G107" s="447"/>
      <c r="O107" s="194"/>
      <c r="P107" s="194"/>
      <c r="AB107" s="194"/>
      <c r="AC107" s="194"/>
    </row>
    <row r="108" spans="2:29" s="444" customFormat="1" ht="14.25" x14ac:dyDescent="0.2">
      <c r="G108" s="447"/>
      <c r="O108" s="194"/>
      <c r="P108" s="194"/>
      <c r="AB108" s="194"/>
      <c r="AC108" s="194"/>
    </row>
    <row r="109" spans="2:29" s="444" customFormat="1" ht="14.25" x14ac:dyDescent="0.2">
      <c r="G109" s="447"/>
      <c r="O109" s="194"/>
      <c r="P109" s="194"/>
      <c r="AB109" s="194"/>
      <c r="AC109" s="194"/>
    </row>
    <row r="110" spans="2:29" s="444" customFormat="1" ht="14.25" x14ac:dyDescent="0.2">
      <c r="G110" s="447"/>
      <c r="O110" s="194"/>
      <c r="P110" s="194"/>
      <c r="AB110" s="194"/>
      <c r="AC110" s="194"/>
    </row>
    <row r="111" spans="2:29" s="444" customFormat="1" ht="14.25" x14ac:dyDescent="0.2">
      <c r="G111" s="447"/>
      <c r="O111" s="194"/>
      <c r="P111" s="194"/>
      <c r="AB111" s="194"/>
      <c r="AC111" s="194"/>
    </row>
    <row r="112" spans="2:29" s="444" customFormat="1" ht="14.25" x14ac:dyDescent="0.2">
      <c r="G112" s="447"/>
      <c r="O112" s="194"/>
      <c r="P112" s="194"/>
      <c r="AB112" s="194"/>
      <c r="AC112" s="194"/>
    </row>
    <row r="113" spans="7:29" s="444" customFormat="1" ht="14.25" x14ac:dyDescent="0.2">
      <c r="G113" s="447"/>
      <c r="O113" s="194"/>
      <c r="P113" s="194"/>
      <c r="AB113" s="194"/>
      <c r="AC113" s="194"/>
    </row>
    <row r="114" spans="7:29" s="444" customFormat="1" ht="14.25" x14ac:dyDescent="0.2">
      <c r="G114" s="447"/>
      <c r="O114" s="194"/>
      <c r="P114" s="194"/>
      <c r="AB114" s="194"/>
      <c r="AC114" s="194"/>
    </row>
    <row r="115" spans="7:29" s="444" customFormat="1" ht="14.25" x14ac:dyDescent="0.2">
      <c r="G115" s="447"/>
      <c r="O115" s="194"/>
      <c r="P115" s="194"/>
      <c r="AB115" s="194"/>
      <c r="AC115" s="194"/>
    </row>
    <row r="116" spans="7:29" s="444" customFormat="1" ht="14.25" x14ac:dyDescent="0.2">
      <c r="G116" s="447"/>
      <c r="O116" s="194"/>
      <c r="P116" s="194"/>
      <c r="AB116" s="194"/>
      <c r="AC116" s="194"/>
    </row>
    <row r="117" spans="7:29" s="444" customFormat="1" ht="14.25" x14ac:dyDescent="0.2">
      <c r="G117" s="447"/>
      <c r="O117" s="194"/>
      <c r="P117" s="194"/>
      <c r="AB117" s="194"/>
      <c r="AC117" s="194"/>
    </row>
    <row r="118" spans="7:29" s="444" customFormat="1" ht="14.25" x14ac:dyDescent="0.2">
      <c r="G118" s="447"/>
      <c r="O118" s="194"/>
      <c r="P118" s="194"/>
      <c r="AB118" s="194"/>
      <c r="AC118" s="194"/>
    </row>
    <row r="119" spans="7:29" s="444" customFormat="1" ht="14.25" x14ac:dyDescent="0.2">
      <c r="G119" s="447"/>
      <c r="O119" s="194"/>
      <c r="P119" s="194"/>
      <c r="AB119" s="194"/>
      <c r="AC119" s="194"/>
    </row>
    <row r="120" spans="7:29" s="444" customFormat="1" ht="14.25" x14ac:dyDescent="0.2">
      <c r="O120" s="194"/>
      <c r="P120" s="194"/>
      <c r="AB120" s="194"/>
      <c r="AC120" s="194"/>
    </row>
    <row r="121" spans="7:29" s="444" customFormat="1" ht="14.25" x14ac:dyDescent="0.2">
      <c r="O121" s="194"/>
      <c r="P121" s="194"/>
      <c r="AB121" s="194"/>
      <c r="AC121" s="194"/>
    </row>
    <row r="122" spans="7:29" s="444" customFormat="1" ht="14.25" x14ac:dyDescent="0.2">
      <c r="O122" s="194"/>
      <c r="P122" s="194"/>
      <c r="AB122" s="194"/>
      <c r="AC122" s="194"/>
    </row>
  </sheetData>
  <mergeCells count="2">
    <mergeCell ref="D24:H24"/>
    <mergeCell ref="J24:M24"/>
  </mergeCells>
  <conditionalFormatting sqref="D36:E95 I36:J95">
    <cfRule type="expression" dxfId="120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4"/>
  <sheetViews>
    <sheetView workbookViewId="0"/>
  </sheetViews>
  <sheetFormatPr defaultRowHeight="12.75" x14ac:dyDescent="0.2"/>
  <cols>
    <col min="10" max="11" width="9.140625" hidden="1" customWidth="1"/>
    <col min="17" max="17" width="15.42578125" customWidth="1"/>
    <col min="18" max="18" width="10.85546875" customWidth="1"/>
  </cols>
  <sheetData>
    <row r="2" spans="1:18" ht="15.75" x14ac:dyDescent="0.25">
      <c r="A2" s="44" t="s">
        <v>547</v>
      </c>
    </row>
    <row r="3" spans="1:18" x14ac:dyDescent="0.2">
      <c r="A3" s="22" t="s">
        <v>16</v>
      </c>
    </row>
    <row r="5" spans="1:18" x14ac:dyDescent="0.2">
      <c r="Q5" s="182" t="s">
        <v>369</v>
      </c>
      <c r="R5" s="183"/>
    </row>
    <row r="6" spans="1:18" x14ac:dyDescent="0.2">
      <c r="Q6" s="344" t="s">
        <v>423</v>
      </c>
      <c r="R6" s="218" t="s">
        <v>297</v>
      </c>
    </row>
    <row r="24" spans="2:11" x14ac:dyDescent="0.2">
      <c r="B24" s="45" t="s">
        <v>49</v>
      </c>
      <c r="C24" s="46"/>
      <c r="D24" s="46"/>
      <c r="E24" s="46"/>
      <c r="F24" s="46"/>
    </row>
    <row r="25" spans="2:11" x14ac:dyDescent="0.2">
      <c r="B25" s="45" t="s">
        <v>50</v>
      </c>
      <c r="C25" s="46"/>
      <c r="D25" s="46"/>
      <c r="E25" s="46"/>
      <c r="F25" s="46"/>
      <c r="H25" s="566">
        <v>0.95</v>
      </c>
      <c r="I25" s="566"/>
    </row>
    <row r="26" spans="2:11" x14ac:dyDescent="0.2">
      <c r="J26" s="570"/>
      <c r="K26" s="570"/>
    </row>
    <row r="27" spans="2:11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67" t="s">
        <v>56</v>
      </c>
      <c r="I27" s="567"/>
      <c r="J27" s="571"/>
      <c r="K27" s="571"/>
    </row>
    <row r="28" spans="2:11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J28" s="95"/>
      <c r="K28" s="95"/>
    </row>
    <row r="29" spans="2:11" x14ac:dyDescent="0.2">
      <c r="B29" s="131">
        <v>41275</v>
      </c>
      <c r="C29" s="132">
        <v>3.3290000000000002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76" si="0">$E29*EXP((+NORMSINV((1-$H$25)/2)*$F29*SQRT($G29/252)))</f>
        <v>#N/A</v>
      </c>
      <c r="I29" s="59" t="e">
        <f t="shared" ref="I29:I76" si="1">$E29*EXP(-NORMSINV((1-$H$25)/2)*$F29*SQRT($G29/252))</f>
        <v>#N/A</v>
      </c>
      <c r="J29" s="95"/>
      <c r="K29" s="95"/>
    </row>
    <row r="30" spans="2:11" x14ac:dyDescent="0.2">
      <c r="B30" s="55">
        <v>41306</v>
      </c>
      <c r="C30" s="132">
        <v>3.33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J30" s="95"/>
      <c r="K30" s="95"/>
    </row>
    <row r="31" spans="2:11" x14ac:dyDescent="0.2">
      <c r="B31" s="55">
        <v>41334</v>
      </c>
      <c r="C31" s="132">
        <v>3.81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J31" s="95"/>
      <c r="K31" s="95"/>
    </row>
    <row r="32" spans="2:11" x14ac:dyDescent="0.2">
      <c r="B32" s="55">
        <v>41365</v>
      </c>
      <c r="C32" s="132">
        <v>4.1660000000000004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J32" s="95"/>
      <c r="K32" s="95"/>
    </row>
    <row r="33" spans="1:11" x14ac:dyDescent="0.2">
      <c r="B33" s="55">
        <v>41395</v>
      </c>
      <c r="C33" s="132">
        <v>4.0410000000000004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J33" s="95"/>
      <c r="K33" s="95"/>
    </row>
    <row r="34" spans="1:11" x14ac:dyDescent="0.2">
      <c r="A34">
        <v>2013</v>
      </c>
      <c r="B34" s="55">
        <v>41426</v>
      </c>
      <c r="C34" s="132">
        <v>3.8260000000000001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J34" s="95"/>
      <c r="K34" s="95"/>
    </row>
    <row r="35" spans="1:11" x14ac:dyDescent="0.2">
      <c r="B35" s="55">
        <v>41456</v>
      </c>
      <c r="C35" s="132">
        <v>3.6230000000000002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J35" s="95"/>
      <c r="K35" s="95"/>
    </row>
    <row r="36" spans="1:11" x14ac:dyDescent="0.2">
      <c r="B36" s="55">
        <v>41487</v>
      </c>
      <c r="C36" s="132">
        <v>3.4249999999999998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J36" s="95"/>
      <c r="K36" s="95"/>
    </row>
    <row r="37" spans="1:11" x14ac:dyDescent="0.2">
      <c r="B37" s="55">
        <v>41518</v>
      </c>
      <c r="C37" s="132">
        <v>3.6190000000000002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J37" s="95"/>
      <c r="K37" s="95"/>
    </row>
    <row r="38" spans="1:11" x14ac:dyDescent="0.2">
      <c r="B38" s="55">
        <v>41548</v>
      </c>
      <c r="C38" s="132">
        <v>3.677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J38" s="95"/>
      <c r="K38" s="95"/>
    </row>
    <row r="39" spans="1:11" x14ac:dyDescent="0.2">
      <c r="B39" s="55">
        <v>41579</v>
      </c>
      <c r="C39" s="132">
        <v>3.6379999999999999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J39" s="95"/>
      <c r="K39" s="95"/>
    </row>
    <row r="40" spans="1:11" x14ac:dyDescent="0.2">
      <c r="B40" s="55">
        <v>41609</v>
      </c>
      <c r="C40" s="132">
        <v>4.24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J40" s="95"/>
      <c r="K40" s="95"/>
    </row>
    <row r="41" spans="1:11" x14ac:dyDescent="0.2">
      <c r="B41" s="55">
        <v>41640</v>
      </c>
      <c r="C41" s="132">
        <v>4.7130000000000001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J41" s="95"/>
      <c r="K41" s="95"/>
    </row>
    <row r="42" spans="1:11" x14ac:dyDescent="0.2">
      <c r="B42" s="55">
        <v>41671</v>
      </c>
      <c r="C42" s="132">
        <v>5.9989999999999997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J42" s="95"/>
      <c r="K42" s="95"/>
    </row>
    <row r="43" spans="1:11" x14ac:dyDescent="0.2">
      <c r="B43" s="55">
        <v>41699</v>
      </c>
      <c r="C43" s="132">
        <v>4.9029999999999996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J43" s="95"/>
      <c r="K43" s="95"/>
    </row>
    <row r="44" spans="1:11" x14ac:dyDescent="0.2">
      <c r="B44" s="55">
        <v>41730</v>
      </c>
      <c r="C44" s="132">
        <v>4.6580000000000004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J44" s="95"/>
      <c r="K44" s="95"/>
    </row>
    <row r="45" spans="1:11" x14ac:dyDescent="0.2">
      <c r="B45" s="55">
        <v>41760</v>
      </c>
      <c r="C45" s="132">
        <v>4.5810000000000004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J45" s="95"/>
      <c r="K45" s="95"/>
    </row>
    <row r="46" spans="1:11" x14ac:dyDescent="0.2">
      <c r="A46">
        <v>2014</v>
      </c>
      <c r="B46" s="55">
        <v>41791</v>
      </c>
      <c r="C46" s="132">
        <v>4.5880000000000001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J46" s="95"/>
      <c r="K46" s="95"/>
    </row>
    <row r="47" spans="1:11" x14ac:dyDescent="0.2">
      <c r="B47" s="55">
        <v>41821</v>
      </c>
      <c r="C47" s="132">
        <v>4.0490000000000004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J47" s="95"/>
      <c r="K47" s="95"/>
    </row>
    <row r="48" spans="1:11" x14ac:dyDescent="0.2">
      <c r="B48" s="55">
        <v>41852</v>
      </c>
      <c r="C48" s="132">
        <v>3.9119999999999999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J48" s="95"/>
      <c r="K48" s="95"/>
    </row>
    <row r="49" spans="1:11" x14ac:dyDescent="0.2">
      <c r="B49" s="55">
        <v>41883</v>
      </c>
      <c r="C49" s="132">
        <v>3.9239999999999999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J49" s="95"/>
      <c r="K49" s="95"/>
    </row>
    <row r="50" spans="1:11" x14ac:dyDescent="0.2">
      <c r="B50" s="55">
        <v>41913</v>
      </c>
      <c r="C50" s="132">
        <v>3.7810000000000001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J50" s="95"/>
      <c r="K50" s="95"/>
    </row>
    <row r="51" spans="1:11" x14ac:dyDescent="0.2">
      <c r="B51" s="55">
        <v>41944</v>
      </c>
      <c r="C51" s="132">
        <v>4.1219999999999999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J51" s="95"/>
      <c r="K51" s="95"/>
    </row>
    <row r="52" spans="1:11" x14ac:dyDescent="0.2">
      <c r="B52" s="55">
        <v>41974</v>
      </c>
      <c r="C52" s="132">
        <v>3.4820000000000002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J52" s="95"/>
      <c r="K52" s="95"/>
    </row>
    <row r="53" spans="1:11" x14ac:dyDescent="0.2">
      <c r="B53" s="55">
        <v>42005</v>
      </c>
      <c r="C53" s="132">
        <v>2.9940000000000002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J53" s="95"/>
      <c r="K53" s="95"/>
    </row>
    <row r="54" spans="1:11" x14ac:dyDescent="0.2">
      <c r="B54" s="55">
        <v>42036</v>
      </c>
      <c r="C54" s="132">
        <v>2.8730000000000002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J54" s="95"/>
      <c r="K54" s="95"/>
    </row>
    <row r="55" spans="1:11" x14ac:dyDescent="0.2">
      <c r="B55" s="55">
        <v>42064</v>
      </c>
      <c r="C55" s="132">
        <v>2.831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J55" s="95"/>
      <c r="K55" s="95"/>
    </row>
    <row r="56" spans="1:11" x14ac:dyDescent="0.2">
      <c r="B56" s="55">
        <v>42095</v>
      </c>
      <c r="C56" s="132">
        <v>2.61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J56" s="95"/>
      <c r="K56" s="95"/>
    </row>
    <row r="57" spans="1:11" x14ac:dyDescent="0.2">
      <c r="B57" s="55">
        <v>42125</v>
      </c>
      <c r="C57" s="132">
        <v>2.8490000000000002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J57" s="95"/>
      <c r="K57" s="95"/>
    </row>
    <row r="58" spans="1:11" x14ac:dyDescent="0.2">
      <c r="A58">
        <v>2015</v>
      </c>
      <c r="B58" s="55">
        <v>42156</v>
      </c>
      <c r="C58" s="132">
        <v>2.7839999999999998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J58" s="95"/>
      <c r="K58" s="95"/>
    </row>
    <row r="59" spans="1:11" x14ac:dyDescent="0.2">
      <c r="B59" s="55">
        <v>42186</v>
      </c>
      <c r="C59" s="132">
        <v>2.839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J59" s="95"/>
      <c r="K59" s="95"/>
    </row>
    <row r="60" spans="1:11" x14ac:dyDescent="0.2">
      <c r="B60" s="55">
        <v>42217</v>
      </c>
      <c r="C60" s="132">
        <v>2.774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J60" s="95"/>
      <c r="K60" s="95"/>
    </row>
    <row r="61" spans="1:11" x14ac:dyDescent="0.2">
      <c r="B61" s="55">
        <v>42248</v>
      </c>
      <c r="C61" s="132">
        <v>2.66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si="0"/>
        <v>#N/A</v>
      </c>
      <c r="I61" s="51" t="e">
        <f t="shared" si="1"/>
        <v>#N/A</v>
      </c>
      <c r="J61" s="95"/>
      <c r="K61" s="95"/>
    </row>
    <row r="62" spans="1:11" x14ac:dyDescent="0.2">
      <c r="B62" s="55">
        <v>42278</v>
      </c>
      <c r="C62" s="132">
        <v>2.3410000000000002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0"/>
        <v>#N/A</v>
      </c>
      <c r="I62" s="51" t="e">
        <f t="shared" si="1"/>
        <v>#N/A</v>
      </c>
      <c r="J62" s="95"/>
      <c r="K62" s="95"/>
    </row>
    <row r="63" spans="1:11" x14ac:dyDescent="0.2">
      <c r="B63" s="55">
        <v>42309</v>
      </c>
      <c r="C63" s="132">
        <v>2.093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0"/>
        <v>#N/A</v>
      </c>
      <c r="I63" s="51" t="e">
        <f t="shared" si="1"/>
        <v>#N/A</v>
      </c>
      <c r="J63" s="95"/>
      <c r="K63" s="95"/>
    </row>
    <row r="64" spans="1:11" x14ac:dyDescent="0.2">
      <c r="B64" s="55">
        <v>42339</v>
      </c>
      <c r="C64" s="132">
        <v>1.929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0"/>
        <v>#N/A</v>
      </c>
      <c r="I64" s="51" t="e">
        <f t="shared" si="1"/>
        <v>#N/A</v>
      </c>
      <c r="J64" s="95"/>
      <c r="K64" s="95"/>
    </row>
    <row r="65" spans="1:11" x14ac:dyDescent="0.2">
      <c r="B65" s="55">
        <v>42370</v>
      </c>
      <c r="C65" s="132">
        <v>2.2829999999999999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0"/>
        <v>#N/A</v>
      </c>
      <c r="I65" s="59" t="e">
        <f t="shared" si="1"/>
        <v>#N/A</v>
      </c>
      <c r="J65" s="95"/>
      <c r="K65" s="95"/>
    </row>
    <row r="66" spans="1:11" x14ac:dyDescent="0.2">
      <c r="B66" s="55">
        <v>42401</v>
      </c>
      <c r="C66" s="132">
        <v>1.9890000000000001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0"/>
        <v>#N/A</v>
      </c>
      <c r="I66" s="51" t="e">
        <f t="shared" si="1"/>
        <v>#N/A</v>
      </c>
      <c r="J66" s="95"/>
      <c r="K66" s="95"/>
    </row>
    <row r="67" spans="1:11" x14ac:dyDescent="0.2">
      <c r="B67" s="55">
        <v>42430</v>
      </c>
      <c r="C67" s="132">
        <v>1.7290000000000001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0"/>
        <v>#N/A</v>
      </c>
      <c r="I67" s="51" t="e">
        <f t="shared" si="1"/>
        <v>#N/A</v>
      </c>
      <c r="J67" s="95"/>
      <c r="K67" s="95"/>
    </row>
    <row r="68" spans="1:11" x14ac:dyDescent="0.2">
      <c r="B68" s="55">
        <v>42461</v>
      </c>
      <c r="C68" s="132">
        <v>1.917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0"/>
        <v>#N/A</v>
      </c>
      <c r="I68" s="51" t="e">
        <f t="shared" si="1"/>
        <v>#N/A</v>
      </c>
      <c r="J68" s="95"/>
      <c r="K68" s="95"/>
    </row>
    <row r="69" spans="1:11" x14ac:dyDescent="0.2">
      <c r="B69" s="55">
        <v>42491</v>
      </c>
      <c r="C69" s="132">
        <v>1.9219999999999999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0"/>
        <v>#N/A</v>
      </c>
      <c r="I69" s="51" t="e">
        <f t="shared" si="1"/>
        <v>#N/A</v>
      </c>
      <c r="J69" s="95"/>
      <c r="K69" s="95"/>
    </row>
    <row r="70" spans="1:11" x14ac:dyDescent="0.2">
      <c r="A70">
        <v>2016</v>
      </c>
      <c r="B70" s="55">
        <v>42522</v>
      </c>
      <c r="C70" s="132">
        <v>2.5870000000000002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0"/>
        <v>#N/A</v>
      </c>
      <c r="I70" s="51" t="e">
        <f t="shared" si="1"/>
        <v>#N/A</v>
      </c>
      <c r="J70" s="95"/>
      <c r="K70" s="95"/>
    </row>
    <row r="71" spans="1:11" x14ac:dyDescent="0.2">
      <c r="B71" s="55">
        <v>42552</v>
      </c>
      <c r="C71" s="132">
        <v>2.8220000000000001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0"/>
        <v>#N/A</v>
      </c>
      <c r="I71" s="51" t="e">
        <f t="shared" si="1"/>
        <v>#N/A</v>
      </c>
      <c r="J71" s="95"/>
      <c r="K71" s="95"/>
    </row>
    <row r="72" spans="1:11" x14ac:dyDescent="0.2">
      <c r="B72" s="55">
        <v>42583</v>
      </c>
      <c r="C72" s="132">
        <v>2.8220000000000001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0"/>
        <v>#N/A</v>
      </c>
      <c r="I72" s="51" t="e">
        <f t="shared" si="1"/>
        <v>#N/A</v>
      </c>
      <c r="J72" s="95"/>
      <c r="K72" s="95"/>
    </row>
    <row r="73" spans="1:11" x14ac:dyDescent="0.2">
      <c r="B73" s="55">
        <v>42614</v>
      </c>
      <c r="C73" s="132">
        <v>2.992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0"/>
        <v>#N/A</v>
      </c>
      <c r="I73" s="51" t="e">
        <f t="shared" si="1"/>
        <v>#N/A</v>
      </c>
      <c r="J73" s="95"/>
      <c r="K73" s="95"/>
    </row>
    <row r="74" spans="1:11" x14ac:dyDescent="0.2">
      <c r="B74" s="55">
        <v>42644</v>
      </c>
      <c r="C74" s="132">
        <v>2.9769999999999999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0"/>
        <v>#N/A</v>
      </c>
      <c r="I74" s="51" t="e">
        <f t="shared" si="1"/>
        <v>#N/A</v>
      </c>
      <c r="J74" s="95"/>
      <c r="K74" s="95"/>
    </row>
    <row r="75" spans="1:11" x14ac:dyDescent="0.2">
      <c r="B75" s="55">
        <v>42675</v>
      </c>
      <c r="C75" s="132">
        <v>2.548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0"/>
        <v>#N/A</v>
      </c>
      <c r="I75" s="51" t="e">
        <f t="shared" si="1"/>
        <v>#N/A</v>
      </c>
      <c r="J75" s="95"/>
      <c r="K75" s="95"/>
    </row>
    <row r="76" spans="1:11" x14ac:dyDescent="0.2">
      <c r="B76" s="55">
        <v>42705</v>
      </c>
      <c r="C76" s="132">
        <v>3.5910000000000002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0"/>
        <v>#N/A</v>
      </c>
      <c r="I76" s="51" t="e">
        <f t="shared" si="1"/>
        <v>#N/A</v>
      </c>
      <c r="J76" s="95"/>
      <c r="K76" s="95"/>
    </row>
    <row r="77" spans="1:11" x14ac:dyDescent="0.2">
      <c r="B77" s="103">
        <v>42736</v>
      </c>
      <c r="C77" s="102">
        <v>3.3039999999999998</v>
      </c>
      <c r="D77" s="102" t="e">
        <v>#N/A</v>
      </c>
      <c r="E77" s="102" t="e">
        <v>#N/A</v>
      </c>
      <c r="F77" s="104" t="e">
        <v>#N/A</v>
      </c>
      <c r="G77" s="105" t="e">
        <v>#N/A</v>
      </c>
      <c r="H77" s="102" t="e">
        <f t="shared" ref="H77:H112" si="2">$E77*EXP((+NORMSINV((1-$H$25)/2)*$F77*SQRT($G77/252)))</f>
        <v>#N/A</v>
      </c>
      <c r="I77" s="102" t="e">
        <f t="shared" ref="I77:I112" si="3">$E77*EXP(-NORMSINV((1-$H$25)/2)*$F77*SQRT($G77/252))</f>
        <v>#N/A</v>
      </c>
      <c r="J77" s="51" t="e">
        <f>$E77*EXP((-1.959963985*$F77*SQRT($G77/252)))</f>
        <v>#N/A</v>
      </c>
      <c r="K77" s="51" t="e">
        <f>$E77*EXP((1.959963985*$F77*SQRT($G77/252)))</f>
        <v>#N/A</v>
      </c>
    </row>
    <row r="78" spans="1:11" x14ac:dyDescent="0.2">
      <c r="B78" s="103">
        <v>42767</v>
      </c>
      <c r="C78" s="102">
        <v>2.8519999999999999</v>
      </c>
      <c r="D78" s="106" t="e">
        <v>#N/A</v>
      </c>
      <c r="E78" s="106" t="e">
        <v>#N/A</v>
      </c>
      <c r="F78" s="107" t="e">
        <v>#N/A</v>
      </c>
      <c r="G78" s="108" t="e">
        <v>#N/A</v>
      </c>
      <c r="H78" s="51" t="e">
        <f t="shared" si="2"/>
        <v>#N/A</v>
      </c>
      <c r="I78" s="51" t="e">
        <f t="shared" si="3"/>
        <v>#N/A</v>
      </c>
      <c r="J78" s="51" t="e">
        <f t="shared" ref="J78:J112" si="4">$E78*EXP((-1.959963985*$F78*SQRT($G78/252)))</f>
        <v>#N/A</v>
      </c>
      <c r="K78" s="51" t="e">
        <f t="shared" ref="K78:K112" si="5">$E78*EXP((1.959963985*$F78*SQRT($G78/252)))</f>
        <v>#N/A</v>
      </c>
    </row>
    <row r="79" spans="1:11" x14ac:dyDescent="0.2">
      <c r="B79" s="103">
        <v>42795</v>
      </c>
      <c r="C79" s="102">
        <v>2.88</v>
      </c>
      <c r="D79" s="106" t="e">
        <v>#N/A</v>
      </c>
      <c r="E79" s="106" t="e">
        <v>#N/A</v>
      </c>
      <c r="F79" s="107" t="e">
        <v>#N/A</v>
      </c>
      <c r="G79" s="108" t="e">
        <v>#N/A</v>
      </c>
      <c r="H79" s="51" t="e">
        <f t="shared" si="2"/>
        <v>#N/A</v>
      </c>
      <c r="I79" s="51" t="e">
        <f t="shared" si="3"/>
        <v>#N/A</v>
      </c>
      <c r="J79" s="51" t="e">
        <f t="shared" si="4"/>
        <v>#N/A</v>
      </c>
      <c r="K79" s="51" t="e">
        <f t="shared" si="5"/>
        <v>#N/A</v>
      </c>
    </row>
    <row r="80" spans="1:11" x14ac:dyDescent="0.2">
      <c r="B80" s="103">
        <v>42826</v>
      </c>
      <c r="C80" s="102">
        <v>3.1030000000000002</v>
      </c>
      <c r="D80" s="106" t="e">
        <v>#N/A</v>
      </c>
      <c r="E80" s="106" t="e">
        <v>#N/A</v>
      </c>
      <c r="F80" s="107" t="e">
        <v>#N/A</v>
      </c>
      <c r="G80" s="108" t="e">
        <v>#N/A</v>
      </c>
      <c r="H80" s="51" t="e">
        <f t="shared" si="2"/>
        <v>#N/A</v>
      </c>
      <c r="I80" s="51" t="e">
        <f t="shared" si="3"/>
        <v>#N/A</v>
      </c>
      <c r="J80" s="51" t="e">
        <f t="shared" si="4"/>
        <v>#N/A</v>
      </c>
      <c r="K80" s="51" t="e">
        <f t="shared" si="5"/>
        <v>#N/A</v>
      </c>
    </row>
    <row r="81" spans="1:11" x14ac:dyDescent="0.2">
      <c r="B81" s="103">
        <v>42856</v>
      </c>
      <c r="C81" s="102">
        <v>3.15</v>
      </c>
      <c r="D81" s="106" t="e">
        <v>#N/A</v>
      </c>
      <c r="E81" s="106" t="e">
        <v>#N/A</v>
      </c>
      <c r="F81" s="107" t="e">
        <v>#N/A</v>
      </c>
      <c r="G81" s="108" t="e">
        <v>#N/A</v>
      </c>
      <c r="H81" s="51" t="e">
        <f t="shared" si="2"/>
        <v>#N/A</v>
      </c>
      <c r="I81" s="51" t="e">
        <f t="shared" si="3"/>
        <v>#N/A</v>
      </c>
      <c r="J81" s="51" t="e">
        <f t="shared" si="4"/>
        <v>#N/A</v>
      </c>
      <c r="K81" s="51" t="e">
        <f t="shared" si="5"/>
        <v>#N/A</v>
      </c>
    </row>
    <row r="82" spans="1:11" x14ac:dyDescent="0.2">
      <c r="A82">
        <v>2017</v>
      </c>
      <c r="B82" s="103">
        <v>42887</v>
      </c>
      <c r="C82" s="102">
        <v>2.9750000000000001</v>
      </c>
      <c r="D82" s="106" t="e">
        <v>#N/A</v>
      </c>
      <c r="E82" s="106" t="e">
        <v>#N/A</v>
      </c>
      <c r="F82" s="107" t="e">
        <v>#N/A</v>
      </c>
      <c r="G82" s="108" t="e">
        <v>#N/A</v>
      </c>
      <c r="H82" s="51" t="e">
        <f t="shared" si="2"/>
        <v>#N/A</v>
      </c>
      <c r="I82" s="51" t="e">
        <f t="shared" si="3"/>
        <v>#N/A</v>
      </c>
      <c r="J82" s="51" t="e">
        <f t="shared" si="4"/>
        <v>#N/A</v>
      </c>
      <c r="K82" s="51" t="e">
        <f t="shared" si="5"/>
        <v>#N/A</v>
      </c>
    </row>
    <row r="83" spans="1:11" x14ac:dyDescent="0.2">
      <c r="B83" s="103">
        <v>42917</v>
      </c>
      <c r="C83" s="102">
        <v>2.984</v>
      </c>
      <c r="D83" s="106" t="e">
        <v>#N/A</v>
      </c>
      <c r="E83" s="106" t="e">
        <v>#N/A</v>
      </c>
      <c r="F83" s="107" t="e">
        <v>#N/A</v>
      </c>
      <c r="G83" s="108" t="e">
        <v>#N/A</v>
      </c>
      <c r="H83" s="51" t="e">
        <f t="shared" si="2"/>
        <v>#N/A</v>
      </c>
      <c r="I83" s="51" t="e">
        <f t="shared" si="3"/>
        <v>#N/A</v>
      </c>
      <c r="J83" s="51" t="e">
        <f t="shared" si="4"/>
        <v>#N/A</v>
      </c>
      <c r="K83" s="51" t="e">
        <f t="shared" si="5"/>
        <v>#N/A</v>
      </c>
    </row>
    <row r="84" spans="1:11" x14ac:dyDescent="0.2">
      <c r="B84" s="103">
        <v>42948</v>
      </c>
      <c r="C84" s="102">
        <v>2.9</v>
      </c>
      <c r="D84" s="106" t="e">
        <v>#N/A</v>
      </c>
      <c r="E84" s="106" t="e">
        <v>#N/A</v>
      </c>
      <c r="F84" s="107" t="e">
        <v>#N/A</v>
      </c>
      <c r="G84" s="108" t="e">
        <v>#N/A</v>
      </c>
      <c r="H84" s="51" t="e">
        <f t="shared" si="2"/>
        <v>#N/A</v>
      </c>
      <c r="I84" s="51" t="e">
        <f t="shared" si="3"/>
        <v>#N/A</v>
      </c>
      <c r="J84" s="51" t="e">
        <f t="shared" si="4"/>
        <v>#N/A</v>
      </c>
      <c r="K84" s="51" t="e">
        <f t="shared" si="5"/>
        <v>#N/A</v>
      </c>
    </row>
    <row r="85" spans="1:11" x14ac:dyDescent="0.2">
      <c r="B85" s="103">
        <v>42979</v>
      </c>
      <c r="C85" s="102">
        <v>2.976</v>
      </c>
      <c r="D85" s="106" t="e">
        <v>#N/A</v>
      </c>
      <c r="E85" s="106" t="e">
        <v>#N/A</v>
      </c>
      <c r="F85" s="107" t="e">
        <v>#N/A</v>
      </c>
      <c r="G85" s="108" t="e">
        <v>#N/A</v>
      </c>
      <c r="H85" s="51" t="e">
        <f t="shared" si="2"/>
        <v>#N/A</v>
      </c>
      <c r="I85" s="51" t="e">
        <f t="shared" si="3"/>
        <v>#N/A</v>
      </c>
      <c r="J85" s="51" t="e">
        <f t="shared" si="4"/>
        <v>#N/A</v>
      </c>
      <c r="K85" s="51" t="e">
        <f t="shared" si="5"/>
        <v>#N/A</v>
      </c>
    </row>
    <row r="86" spans="1:11" x14ac:dyDescent="0.2">
      <c r="B86" s="103">
        <v>43009</v>
      </c>
      <c r="C86" s="102">
        <v>2.879</v>
      </c>
      <c r="D86" s="106" t="e">
        <v>#N/A</v>
      </c>
      <c r="E86" s="106" t="e">
        <v>#N/A</v>
      </c>
      <c r="F86" s="107" t="e">
        <v>#N/A</v>
      </c>
      <c r="G86" s="108" t="e">
        <v>#N/A</v>
      </c>
      <c r="H86" s="51" t="e">
        <f t="shared" si="2"/>
        <v>#N/A</v>
      </c>
      <c r="I86" s="51" t="e">
        <f t="shared" si="3"/>
        <v>#N/A</v>
      </c>
      <c r="J86" s="51" t="e">
        <f t="shared" si="4"/>
        <v>#N/A</v>
      </c>
      <c r="K86" s="51" t="e">
        <f t="shared" si="5"/>
        <v>#N/A</v>
      </c>
    </row>
    <row r="87" spans="1:11" x14ac:dyDescent="0.2">
      <c r="B87" s="103">
        <v>43040</v>
      </c>
      <c r="C87" s="102">
        <v>3.0139999999999998</v>
      </c>
      <c r="D87" s="106" t="e">
        <v>#N/A</v>
      </c>
      <c r="E87" s="106" t="e">
        <v>#N/A</v>
      </c>
      <c r="F87" s="107" t="e">
        <v>#N/A</v>
      </c>
      <c r="G87" s="108" t="e">
        <v>#N/A</v>
      </c>
      <c r="H87" s="51" t="e">
        <f t="shared" si="2"/>
        <v>#N/A</v>
      </c>
      <c r="I87" s="51" t="e">
        <f t="shared" si="3"/>
        <v>#N/A</v>
      </c>
      <c r="J87" s="51" t="e">
        <f t="shared" si="4"/>
        <v>#N/A</v>
      </c>
      <c r="K87" s="51" t="e">
        <f t="shared" si="5"/>
        <v>#N/A</v>
      </c>
    </row>
    <row r="88" spans="1:11" x14ac:dyDescent="0.2">
      <c r="B88" s="103">
        <v>43070</v>
      </c>
      <c r="C88" s="102">
        <v>2.8210000000000002</v>
      </c>
      <c r="D88" s="106" t="e">
        <v>#N/A</v>
      </c>
      <c r="E88" s="106" t="e">
        <v>#N/A</v>
      </c>
      <c r="F88" s="107" t="e">
        <v>#N/A</v>
      </c>
      <c r="G88" s="108" t="e">
        <v>#N/A</v>
      </c>
      <c r="H88" s="51" t="e">
        <f t="shared" si="2"/>
        <v>#N/A</v>
      </c>
      <c r="I88" s="51" t="e">
        <f t="shared" si="3"/>
        <v>#N/A</v>
      </c>
      <c r="J88" s="51" t="e">
        <f t="shared" si="4"/>
        <v>#N/A</v>
      </c>
      <c r="K88" s="51" t="e">
        <f t="shared" si="5"/>
        <v>#N/A</v>
      </c>
    </row>
    <row r="89" spans="1:11" x14ac:dyDescent="0.2">
      <c r="B89" s="103">
        <v>43101</v>
      </c>
      <c r="C89" s="102">
        <v>3.69</v>
      </c>
      <c r="D89" s="106" t="e">
        <v>#N/A</v>
      </c>
      <c r="E89" s="106" t="e">
        <v>#N/A</v>
      </c>
      <c r="F89" s="107" t="e">
        <v>#N/A</v>
      </c>
      <c r="G89" s="108" t="e">
        <v>#N/A</v>
      </c>
      <c r="H89" s="51" t="e">
        <f t="shared" si="2"/>
        <v>#N/A</v>
      </c>
      <c r="I89" s="51" t="e">
        <f t="shared" si="3"/>
        <v>#N/A</v>
      </c>
      <c r="J89" s="51" t="e">
        <f t="shared" si="4"/>
        <v>#N/A</v>
      </c>
      <c r="K89" s="51" t="e">
        <f t="shared" si="5"/>
        <v>#N/A</v>
      </c>
    </row>
    <row r="90" spans="1:11" x14ac:dyDescent="0.2">
      <c r="B90" s="103">
        <v>43132</v>
      </c>
      <c r="C90" s="102">
        <v>2.67</v>
      </c>
      <c r="D90" s="106" t="e">
        <v>#N/A</v>
      </c>
      <c r="E90" s="106" t="e">
        <v>#N/A</v>
      </c>
      <c r="F90" s="107" t="e">
        <v>#N/A</v>
      </c>
      <c r="G90" s="108" t="e">
        <v>#N/A</v>
      </c>
      <c r="H90" s="51" t="e">
        <f t="shared" si="2"/>
        <v>#N/A</v>
      </c>
      <c r="I90" s="51" t="e">
        <f t="shared" si="3"/>
        <v>#N/A</v>
      </c>
      <c r="J90" s="51" t="e">
        <f t="shared" si="4"/>
        <v>#N/A</v>
      </c>
      <c r="K90" s="51" t="e">
        <f t="shared" si="5"/>
        <v>#N/A</v>
      </c>
    </row>
    <row r="91" spans="1:11" x14ac:dyDescent="0.2">
      <c r="B91" s="103">
        <v>43160</v>
      </c>
      <c r="C91" s="102">
        <v>2.6930000000000001</v>
      </c>
      <c r="D91" s="106" t="e">
        <v>#N/A</v>
      </c>
      <c r="E91" s="106" t="e">
        <v>#N/A</v>
      </c>
      <c r="F91" s="107" t="e">
        <v>#N/A</v>
      </c>
      <c r="G91" s="108" t="e">
        <v>#N/A</v>
      </c>
      <c r="H91" s="51" t="e">
        <f t="shared" si="2"/>
        <v>#N/A</v>
      </c>
      <c r="I91" s="51" t="e">
        <f t="shared" si="3"/>
        <v>#N/A</v>
      </c>
      <c r="J91" s="51" t="e">
        <f t="shared" si="4"/>
        <v>#N/A</v>
      </c>
      <c r="K91" s="51" t="e">
        <f t="shared" si="5"/>
        <v>#N/A</v>
      </c>
    </row>
    <row r="92" spans="1:11" x14ac:dyDescent="0.2">
      <c r="B92" s="103">
        <v>43191</v>
      </c>
      <c r="C92" s="102">
        <v>2.7959999999999998</v>
      </c>
      <c r="D92" s="106" t="e">
        <v>#N/A</v>
      </c>
      <c r="E92" s="106" t="e">
        <v>#N/A</v>
      </c>
      <c r="F92" s="107" t="e">
        <v>#N/A</v>
      </c>
      <c r="G92" s="108" t="e">
        <v>#N/A</v>
      </c>
      <c r="H92" s="51" t="e">
        <f t="shared" si="2"/>
        <v>#N/A</v>
      </c>
      <c r="I92" s="51" t="e">
        <f t="shared" si="3"/>
        <v>#N/A</v>
      </c>
      <c r="J92" s="51" t="e">
        <f t="shared" si="4"/>
        <v>#N/A</v>
      </c>
      <c r="K92" s="51" t="e">
        <f t="shared" si="5"/>
        <v>#N/A</v>
      </c>
    </row>
    <row r="93" spans="1:11" x14ac:dyDescent="0.2">
      <c r="B93" s="103">
        <v>43221</v>
      </c>
      <c r="C93" s="102">
        <v>2.8</v>
      </c>
      <c r="D93" s="106" t="e">
        <v>#N/A</v>
      </c>
      <c r="E93" s="106" t="e">
        <v>#N/A</v>
      </c>
      <c r="F93" s="107" t="e">
        <v>#N/A</v>
      </c>
      <c r="G93" s="108" t="e">
        <v>#N/A</v>
      </c>
      <c r="H93" s="51" t="e">
        <f t="shared" si="2"/>
        <v>#N/A</v>
      </c>
      <c r="I93" s="51" t="e">
        <f t="shared" si="3"/>
        <v>#N/A</v>
      </c>
      <c r="J93" s="51" t="e">
        <f t="shared" si="4"/>
        <v>#N/A</v>
      </c>
      <c r="K93" s="51" t="e">
        <f t="shared" si="5"/>
        <v>#N/A</v>
      </c>
    </row>
    <row r="94" spans="1:11" x14ac:dyDescent="0.2">
      <c r="A94">
        <v>2018</v>
      </c>
      <c r="B94" s="103">
        <v>43252</v>
      </c>
      <c r="C94" s="102">
        <v>2.9670000000000001</v>
      </c>
      <c r="D94" s="106" t="e">
        <v>#N/A</v>
      </c>
      <c r="E94" s="106" t="e">
        <v>#N/A</v>
      </c>
      <c r="F94" s="107" t="e">
        <v>#N/A</v>
      </c>
      <c r="G94" s="108" t="e">
        <v>#N/A</v>
      </c>
      <c r="H94" s="51" t="e">
        <f t="shared" si="2"/>
        <v>#N/A</v>
      </c>
      <c r="I94" s="51" t="e">
        <f t="shared" si="3"/>
        <v>#N/A</v>
      </c>
      <c r="J94" s="51" t="e">
        <f t="shared" si="4"/>
        <v>#N/A</v>
      </c>
      <c r="K94" s="51" t="e">
        <f t="shared" si="5"/>
        <v>#N/A</v>
      </c>
    </row>
    <row r="95" spans="1:11" x14ac:dyDescent="0.2">
      <c r="B95" s="103">
        <v>43282</v>
      </c>
      <c r="C95" s="102">
        <v>2.8330000000000002</v>
      </c>
      <c r="D95" s="106" t="e">
        <v>#N/A</v>
      </c>
      <c r="E95" s="106" t="e">
        <v>#N/A</v>
      </c>
      <c r="F95" s="107" t="e">
        <v>#N/A</v>
      </c>
      <c r="G95" s="108" t="e">
        <v>#N/A</v>
      </c>
      <c r="H95" s="51" t="e">
        <f t="shared" si="2"/>
        <v>#N/A</v>
      </c>
      <c r="I95" s="51" t="e">
        <f t="shared" si="3"/>
        <v>#N/A</v>
      </c>
      <c r="J95" s="51" t="e">
        <f t="shared" si="4"/>
        <v>#N/A</v>
      </c>
      <c r="K95" s="51" t="e">
        <f t="shared" si="5"/>
        <v>#N/A</v>
      </c>
    </row>
    <row r="96" spans="1:11" x14ac:dyDescent="0.2">
      <c r="B96" s="103">
        <v>43313</v>
      </c>
      <c r="C96" s="102">
        <v>2.9609999999999999</v>
      </c>
      <c r="D96" s="106" t="e">
        <v>#N/A</v>
      </c>
      <c r="E96" s="106" t="e">
        <v>#N/A</v>
      </c>
      <c r="F96" s="107" t="e">
        <v>#N/A</v>
      </c>
      <c r="G96" s="108" t="e">
        <v>#N/A</v>
      </c>
      <c r="H96" s="51" t="e">
        <f t="shared" si="2"/>
        <v>#N/A</v>
      </c>
      <c r="I96" s="51" t="e">
        <f t="shared" si="3"/>
        <v>#N/A</v>
      </c>
      <c r="J96" s="51" t="e">
        <f t="shared" si="4"/>
        <v>#N/A</v>
      </c>
      <c r="K96" s="51" t="e">
        <f t="shared" si="5"/>
        <v>#N/A</v>
      </c>
    </row>
    <row r="97" spans="1:11" x14ac:dyDescent="0.2">
      <c r="B97" s="103">
        <v>43344</v>
      </c>
      <c r="C97" s="102">
        <v>2.9950000000000001</v>
      </c>
      <c r="D97" s="106" t="e">
        <v>#N/A</v>
      </c>
      <c r="E97" s="106" t="e">
        <v>#N/A</v>
      </c>
      <c r="F97" s="107" t="e">
        <v>#N/A</v>
      </c>
      <c r="G97" s="108" t="e">
        <v>#N/A</v>
      </c>
      <c r="H97" s="51" t="e">
        <f t="shared" si="2"/>
        <v>#N/A</v>
      </c>
      <c r="I97" s="51" t="e">
        <f t="shared" si="3"/>
        <v>#N/A</v>
      </c>
      <c r="J97" s="51" t="e">
        <f t="shared" si="4"/>
        <v>#N/A</v>
      </c>
      <c r="K97" s="51" t="e">
        <f t="shared" si="5"/>
        <v>#N/A</v>
      </c>
    </row>
    <row r="98" spans="1:11" x14ac:dyDescent="0.2">
      <c r="B98" s="103">
        <v>43374</v>
      </c>
      <c r="C98" s="102">
        <v>3.28</v>
      </c>
      <c r="D98" s="106">
        <v>3.28</v>
      </c>
      <c r="E98" s="106" t="e">
        <v>#N/A</v>
      </c>
      <c r="F98" s="107" t="e">
        <v>#N/A</v>
      </c>
      <c r="G98" s="108" t="e">
        <v>#N/A</v>
      </c>
      <c r="H98" s="51" t="e">
        <f t="shared" si="2"/>
        <v>#N/A</v>
      </c>
      <c r="I98" s="51" t="e">
        <f t="shared" si="3"/>
        <v>#N/A</v>
      </c>
      <c r="J98" s="51" t="e">
        <f t="shared" si="4"/>
        <v>#N/A</v>
      </c>
      <c r="K98" s="51" t="e">
        <f t="shared" si="5"/>
        <v>#N/A</v>
      </c>
    </row>
    <row r="99" spans="1:11" x14ac:dyDescent="0.2">
      <c r="B99" s="103">
        <v>43405</v>
      </c>
      <c r="C99" s="102" t="e">
        <v>#N/A</v>
      </c>
      <c r="D99" s="106">
        <v>3.208097</v>
      </c>
      <c r="E99" s="106" t="e">
        <v>#N/A</v>
      </c>
      <c r="F99" s="107" t="e">
        <v>#N/A</v>
      </c>
      <c r="G99" s="108" t="e">
        <v>#N/A</v>
      </c>
      <c r="H99" s="51" t="e">
        <f t="shared" si="2"/>
        <v>#N/A</v>
      </c>
      <c r="I99" s="51" t="e">
        <f t="shared" si="3"/>
        <v>#N/A</v>
      </c>
      <c r="J99" s="51" t="e">
        <f t="shared" si="4"/>
        <v>#N/A</v>
      </c>
      <c r="K99" s="51" t="e">
        <f t="shared" si="5"/>
        <v>#N/A</v>
      </c>
    </row>
    <row r="100" spans="1:11" x14ac:dyDescent="0.2">
      <c r="B100" s="103">
        <v>43435</v>
      </c>
      <c r="C100" s="102" t="e">
        <v>#N/A</v>
      </c>
      <c r="D100" s="106">
        <v>3.2670270000000001</v>
      </c>
      <c r="E100" s="106">
        <v>3.2215999999999996</v>
      </c>
      <c r="F100" s="107">
        <v>0.39967359999999996</v>
      </c>
      <c r="G100" s="108">
        <v>17</v>
      </c>
      <c r="H100" s="51">
        <f t="shared" si="2"/>
        <v>2.6285141851509959</v>
      </c>
      <c r="I100" s="51">
        <f t="shared" si="3"/>
        <v>3.9485069620819986</v>
      </c>
      <c r="J100" s="51">
        <f t="shared" si="4"/>
        <v>2.6285141850254945</v>
      </c>
      <c r="K100" s="51">
        <f t="shared" si="5"/>
        <v>3.9485069622705238</v>
      </c>
    </row>
    <row r="101" spans="1:11" x14ac:dyDescent="0.2">
      <c r="B101" s="103">
        <v>43466</v>
      </c>
      <c r="C101" s="102" t="e">
        <v>#N/A</v>
      </c>
      <c r="D101" s="106">
        <v>3.3063310000000001</v>
      </c>
      <c r="E101" s="106">
        <v>3.2744</v>
      </c>
      <c r="F101" s="107">
        <v>0.45239627500000007</v>
      </c>
      <c r="G101" s="108">
        <v>37</v>
      </c>
      <c r="H101" s="51">
        <f t="shared" si="2"/>
        <v>2.3311884498507327</v>
      </c>
      <c r="I101" s="51">
        <f t="shared" si="3"/>
        <v>4.5992400831801108</v>
      </c>
      <c r="J101" s="51">
        <f t="shared" si="4"/>
        <v>2.3311884496648654</v>
      </c>
      <c r="K101" s="51">
        <f t="shared" si="5"/>
        <v>4.599240083546813</v>
      </c>
    </row>
    <row r="102" spans="1:11" x14ac:dyDescent="0.2">
      <c r="B102" s="103">
        <v>43497</v>
      </c>
      <c r="C102" s="102" t="e">
        <v>#N/A</v>
      </c>
      <c r="D102" s="106">
        <v>3.2058200000000001</v>
      </c>
      <c r="E102" s="106">
        <v>3.1870000000000003</v>
      </c>
      <c r="F102" s="107">
        <v>0.46511872499999996</v>
      </c>
      <c r="G102" s="108">
        <v>58</v>
      </c>
      <c r="H102" s="51">
        <f t="shared" si="2"/>
        <v>2.0579977610745424</v>
      </c>
      <c r="I102" s="51">
        <f t="shared" si="3"/>
        <v>4.9353644557400997</v>
      </c>
      <c r="J102" s="51">
        <f t="shared" si="4"/>
        <v>2.0579977608633251</v>
      </c>
      <c r="K102" s="51">
        <f t="shared" si="5"/>
        <v>4.9353644562466288</v>
      </c>
    </row>
    <row r="103" spans="1:11" x14ac:dyDescent="0.2">
      <c r="B103" s="103">
        <v>43525</v>
      </c>
      <c r="C103" s="102" t="e">
        <v>#N/A</v>
      </c>
      <c r="D103" s="106">
        <v>2.9653589999999999</v>
      </c>
      <c r="E103" s="106">
        <v>2.9495999999999998</v>
      </c>
      <c r="F103" s="107">
        <v>0.43323900000000004</v>
      </c>
      <c r="G103" s="108">
        <v>77</v>
      </c>
      <c r="H103" s="51">
        <f t="shared" si="2"/>
        <v>1.8446577000556055</v>
      </c>
      <c r="I103" s="51">
        <f t="shared" si="3"/>
        <v>4.7163981478719554</v>
      </c>
      <c r="J103" s="51">
        <f t="shared" si="4"/>
        <v>1.8446576998524187</v>
      </c>
      <c r="K103" s="51">
        <f t="shared" si="5"/>
        <v>4.7163981483914608</v>
      </c>
    </row>
    <row r="104" spans="1:11" x14ac:dyDescent="0.2">
      <c r="B104" s="103">
        <v>43556</v>
      </c>
      <c r="C104" s="102" t="e">
        <v>#N/A</v>
      </c>
      <c r="D104" s="106">
        <v>2.8851149999999999</v>
      </c>
      <c r="E104" s="106">
        <v>2.6740000000000004</v>
      </c>
      <c r="F104" s="107">
        <v>0.24770419999999999</v>
      </c>
      <c r="G104" s="108">
        <v>98</v>
      </c>
      <c r="H104" s="51">
        <f t="shared" si="2"/>
        <v>1.9754939212381544</v>
      </c>
      <c r="I104" s="51">
        <f t="shared" si="3"/>
        <v>3.6194877256410476</v>
      </c>
      <c r="J104" s="51">
        <f t="shared" si="4"/>
        <v>1.9754939210977991</v>
      </c>
      <c r="K104" s="51">
        <f t="shared" si="5"/>
        <v>3.6194877258982059</v>
      </c>
    </row>
    <row r="105" spans="1:11" x14ac:dyDescent="0.2">
      <c r="B105" s="103">
        <v>43586</v>
      </c>
      <c r="C105" s="102" t="e">
        <v>#N/A</v>
      </c>
      <c r="D105" s="106">
        <v>2.8747349999999998</v>
      </c>
      <c r="E105" s="106">
        <v>2.6449999999999996</v>
      </c>
      <c r="F105" s="107">
        <v>0.22876235</v>
      </c>
      <c r="G105" s="108">
        <v>119</v>
      </c>
      <c r="H105" s="51">
        <f t="shared" si="2"/>
        <v>1.9436371262286896</v>
      </c>
      <c r="I105" s="51">
        <f t="shared" si="3"/>
        <v>3.599450178014783</v>
      </c>
      <c r="J105" s="51">
        <f t="shared" si="4"/>
        <v>1.943637126088156</v>
      </c>
      <c r="K105" s="51">
        <f t="shared" si="5"/>
        <v>3.5994501782750397</v>
      </c>
    </row>
    <row r="106" spans="1:11" x14ac:dyDescent="0.2">
      <c r="A106">
        <v>2019</v>
      </c>
      <c r="B106" s="103">
        <v>43617</v>
      </c>
      <c r="C106" s="102" t="e">
        <v>#N/A</v>
      </c>
      <c r="D106" s="106">
        <v>2.8841809999999999</v>
      </c>
      <c r="E106" s="106">
        <v>2.6741999999999999</v>
      </c>
      <c r="F106" s="107">
        <v>0.21451542500000001</v>
      </c>
      <c r="G106" s="108">
        <v>141</v>
      </c>
      <c r="H106" s="51">
        <f t="shared" si="2"/>
        <v>1.9525841639889854</v>
      </c>
      <c r="I106" s="51">
        <f t="shared" si="3"/>
        <v>3.6625031442385199</v>
      </c>
      <c r="J106" s="51">
        <f t="shared" si="4"/>
        <v>1.9525841638448782</v>
      </c>
      <c r="K106" s="51">
        <f t="shared" si="5"/>
        <v>3.6625031445088236</v>
      </c>
    </row>
    <row r="107" spans="1:11" x14ac:dyDescent="0.2">
      <c r="B107" s="103">
        <v>43647</v>
      </c>
      <c r="C107" s="102" t="e">
        <v>#N/A</v>
      </c>
      <c r="D107" s="106">
        <v>2.9036309999999999</v>
      </c>
      <c r="E107" s="106">
        <v>2.7113999999999998</v>
      </c>
      <c r="F107" s="107">
        <v>0.20720179999999999</v>
      </c>
      <c r="G107" s="108">
        <v>161</v>
      </c>
      <c r="H107" s="51">
        <f t="shared" si="2"/>
        <v>1.9598359999334656</v>
      </c>
      <c r="I107" s="51">
        <f t="shared" si="3"/>
        <v>3.751176098535582</v>
      </c>
      <c r="J107" s="51">
        <f t="shared" si="4"/>
        <v>1.9598359997841752</v>
      </c>
      <c r="K107" s="51">
        <f t="shared" si="5"/>
        <v>3.7511760988213276</v>
      </c>
    </row>
    <row r="108" spans="1:11" x14ac:dyDescent="0.2">
      <c r="B108" s="103">
        <v>43678</v>
      </c>
      <c r="C108" s="102" t="e">
        <v>#N/A</v>
      </c>
      <c r="D108" s="106">
        <v>2.903105</v>
      </c>
      <c r="E108" s="106">
        <v>2.7160000000000002</v>
      </c>
      <c r="F108" s="107">
        <v>0.20311889999999999</v>
      </c>
      <c r="G108" s="108">
        <v>183</v>
      </c>
      <c r="H108" s="51">
        <f t="shared" si="2"/>
        <v>1.9346128057694414</v>
      </c>
      <c r="I108" s="51">
        <f t="shared" si="3"/>
        <v>3.8129883033965188</v>
      </c>
      <c r="J108" s="51">
        <f t="shared" si="4"/>
        <v>1.9346128056154217</v>
      </c>
      <c r="K108" s="51">
        <f t="shared" si="5"/>
        <v>3.8129883037000809</v>
      </c>
    </row>
    <row r="109" spans="1:11" x14ac:dyDescent="0.2">
      <c r="B109" s="103">
        <v>43709</v>
      </c>
      <c r="C109" s="102" t="e">
        <v>#N/A</v>
      </c>
      <c r="D109" s="106">
        <v>2.8928240000000001</v>
      </c>
      <c r="E109" s="106">
        <v>2.6976</v>
      </c>
      <c r="F109" s="107">
        <v>0.20199275</v>
      </c>
      <c r="G109" s="108">
        <v>205</v>
      </c>
      <c r="H109" s="51">
        <f t="shared" si="2"/>
        <v>1.8875630284640408</v>
      </c>
      <c r="I109" s="51">
        <f t="shared" si="3"/>
        <v>3.8552597451124702</v>
      </c>
      <c r="J109" s="51">
        <f t="shared" si="4"/>
        <v>1.8875630283058717</v>
      </c>
      <c r="K109" s="51">
        <f t="shared" si="5"/>
        <v>3.8552597454355233</v>
      </c>
    </row>
    <row r="110" spans="1:11" x14ac:dyDescent="0.2">
      <c r="B110" s="103">
        <v>43739</v>
      </c>
      <c r="C110" s="102" t="e">
        <v>#N/A</v>
      </c>
      <c r="D110" s="106">
        <v>2.922072</v>
      </c>
      <c r="E110" s="106">
        <v>2.7170000000000001</v>
      </c>
      <c r="F110" s="107">
        <v>0.20253070000000001</v>
      </c>
      <c r="G110" s="108">
        <v>225</v>
      </c>
      <c r="H110" s="51">
        <f t="shared" si="2"/>
        <v>1.8672058532338616</v>
      </c>
      <c r="I110" s="51">
        <f t="shared" si="3"/>
        <v>3.9535485534253079</v>
      </c>
      <c r="J110" s="51">
        <f t="shared" si="4"/>
        <v>1.867205853069507</v>
      </c>
      <c r="K110" s="51">
        <f t="shared" si="5"/>
        <v>3.9535485537733051</v>
      </c>
    </row>
    <row r="111" spans="1:11" x14ac:dyDescent="0.2">
      <c r="B111" s="103">
        <v>43770</v>
      </c>
      <c r="C111" s="102" t="e">
        <v>#N/A</v>
      </c>
      <c r="D111" s="106">
        <v>2.9515750000000001</v>
      </c>
      <c r="E111" s="106">
        <v>2.7759999999999998</v>
      </c>
      <c r="F111" s="107">
        <v>0.20329532500000003</v>
      </c>
      <c r="G111" s="108">
        <v>248</v>
      </c>
      <c r="H111" s="51">
        <f t="shared" si="2"/>
        <v>1.8696186703795443</v>
      </c>
      <c r="I111" s="51">
        <f t="shared" si="3"/>
        <v>4.1217902463691152</v>
      </c>
      <c r="J111" s="51">
        <f t="shared" si="4"/>
        <v>1.8696186702061186</v>
      </c>
      <c r="K111" s="51">
        <f t="shared" si="5"/>
        <v>4.121790246751452</v>
      </c>
    </row>
    <row r="112" spans="1:11" x14ac:dyDescent="0.2">
      <c r="B112" s="109">
        <v>43800</v>
      </c>
      <c r="C112" s="102" t="e">
        <v>#N/A</v>
      </c>
      <c r="D112" s="110">
        <v>3.0412189999999999</v>
      </c>
      <c r="E112" s="110">
        <v>2.9178000000000002</v>
      </c>
      <c r="F112" s="111">
        <v>0.208452</v>
      </c>
      <c r="G112" s="76">
        <v>268</v>
      </c>
      <c r="H112" s="53">
        <f t="shared" si="2"/>
        <v>1.9145851631820494</v>
      </c>
      <c r="I112" s="53">
        <f t="shared" si="3"/>
        <v>4.4466848504406196</v>
      </c>
      <c r="J112" s="51">
        <f t="shared" si="4"/>
        <v>1.9145851629927475</v>
      </c>
      <c r="K112" s="51">
        <f t="shared" si="5"/>
        <v>4.4466848508802794</v>
      </c>
    </row>
    <row r="113" spans="2:13" x14ac:dyDescent="0.2">
      <c r="B113" s="32" t="s">
        <v>548</v>
      </c>
    </row>
    <row r="114" spans="2:13" ht="12.75" customHeight="1" x14ac:dyDescent="0.2">
      <c r="B114" s="568" t="s">
        <v>546</v>
      </c>
      <c r="C114" s="568"/>
      <c r="D114" s="568"/>
      <c r="E114" s="568"/>
      <c r="F114" s="568"/>
      <c r="G114" s="568"/>
      <c r="H114" s="568"/>
      <c r="I114" s="568"/>
      <c r="J114" s="568"/>
      <c r="K114" s="568"/>
      <c r="L114" s="568"/>
      <c r="M114" s="568"/>
    </row>
    <row r="115" spans="2:13" x14ac:dyDescent="0.2">
      <c r="B115" s="568"/>
      <c r="C115" s="568"/>
      <c r="D115" s="568"/>
      <c r="E115" s="568"/>
      <c r="F115" s="568"/>
      <c r="G115" s="568"/>
      <c r="H115" s="568"/>
      <c r="I115" s="568"/>
      <c r="J115" s="568"/>
      <c r="K115" s="568"/>
      <c r="L115" s="568"/>
      <c r="M115" s="568"/>
    </row>
    <row r="116" spans="2:13" x14ac:dyDescent="0.2">
      <c r="B116" s="376"/>
      <c r="C116" s="376"/>
      <c r="D116" s="376"/>
      <c r="E116" s="376"/>
      <c r="F116" s="376"/>
      <c r="G116" s="376"/>
      <c r="H116" s="376"/>
      <c r="I116" s="376"/>
      <c r="J116" s="376"/>
      <c r="K116" s="376"/>
      <c r="L116" s="376"/>
      <c r="M116" s="376"/>
    </row>
    <row r="121" spans="2:13" ht="15.75" x14ac:dyDescent="0.25">
      <c r="B121" s="54" t="s">
        <v>60</v>
      </c>
    </row>
    <row r="132" spans="2:2" x14ac:dyDescent="0.2">
      <c r="B132" s="57"/>
    </row>
    <row r="133" spans="2:2" x14ac:dyDescent="0.2">
      <c r="B133" t="str">
        <f>(100*$H$25)&amp;"% NYMEX futures upper confidence interval"</f>
        <v>95% NYMEX futures upper confidence interval</v>
      </c>
    </row>
    <row r="134" spans="2:2" x14ac:dyDescent="0.2">
      <c r="B134" t="str">
        <f>(100*$H$25)&amp;"% NYMEX futures lower confidence interval"</f>
        <v>95% NYMEX futures lower confidence interval</v>
      </c>
    </row>
  </sheetData>
  <mergeCells count="5">
    <mergeCell ref="H25:I25"/>
    <mergeCell ref="H27:I27"/>
    <mergeCell ref="J26:K26"/>
    <mergeCell ref="J27:K27"/>
    <mergeCell ref="B114:M115"/>
  </mergeCells>
  <phoneticPr fontId="25" type="noConversion"/>
  <conditionalFormatting sqref="C77:K112">
    <cfRule type="expression" dxfId="119" priority="10" stopIfTrue="1">
      <formula>ISNA(C77)</formula>
    </cfRule>
  </conditionalFormatting>
  <conditionalFormatting sqref="C77:G112">
    <cfRule type="expression" dxfId="118" priority="9" stopIfTrue="1">
      <formula>ISNA(C77)</formula>
    </cfRule>
  </conditionalFormatting>
  <conditionalFormatting sqref="H77:I77">
    <cfRule type="expression" dxfId="117" priority="8" stopIfTrue="1">
      <formula>ISNA(H77)</formula>
    </cfRule>
  </conditionalFormatting>
  <conditionalFormatting sqref="E41:I52">
    <cfRule type="expression" dxfId="116" priority="5" stopIfTrue="1">
      <formula>ISNA(E41)</formula>
    </cfRule>
  </conditionalFormatting>
  <conditionalFormatting sqref="C30:C76">
    <cfRule type="expression" dxfId="115" priority="1" stopIfTrue="1">
      <formula>ISNA(C30)</formula>
    </cfRule>
  </conditionalFormatting>
  <conditionalFormatting sqref="C29:I29 E30:I40">
    <cfRule type="expression" dxfId="114" priority="7" stopIfTrue="1">
      <formula>ISNA(C29)</formula>
    </cfRule>
  </conditionalFormatting>
  <conditionalFormatting sqref="C29">
    <cfRule type="expression" dxfId="113" priority="6" stopIfTrue="1">
      <formula>ISNA(C29)</formula>
    </cfRule>
  </conditionalFormatting>
  <conditionalFormatting sqref="E65:I76">
    <cfRule type="expression" dxfId="112" priority="3" stopIfTrue="1">
      <formula>ISNA(E65)</formula>
    </cfRule>
  </conditionalFormatting>
  <conditionalFormatting sqref="E53:I64">
    <cfRule type="expression" dxfId="111" priority="4" stopIfTrue="1">
      <formula>ISNA(E53)</formula>
    </cfRule>
  </conditionalFormatting>
  <conditionalFormatting sqref="C30:D76">
    <cfRule type="expression" dxfId="110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 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46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zoomScaleNormal="100" workbookViewId="0"/>
  </sheetViews>
  <sheetFormatPr defaultRowHeight="15" x14ac:dyDescent="0.25"/>
  <cols>
    <col min="1" max="1" width="7.140625" style="133" customWidth="1"/>
    <col min="2" max="2" width="9.140625" style="133"/>
    <col min="3" max="3" width="14.7109375" style="133" customWidth="1"/>
    <col min="4" max="14" width="9.140625" style="133"/>
    <col min="15" max="16" width="9.140625" style="135"/>
    <col min="17" max="17" width="25.85546875" style="133" customWidth="1"/>
    <col min="18" max="18" width="10.5703125" style="133" customWidth="1"/>
    <col min="19" max="27" width="9.140625" style="133"/>
    <col min="28" max="29" width="9.140625" style="135"/>
    <col min="30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R3" s="139"/>
    </row>
    <row r="4" spans="1:18" x14ac:dyDescent="0.25">
      <c r="A4" s="329"/>
      <c r="B4" s="330"/>
      <c r="C4" s="330"/>
      <c r="D4" s="330"/>
      <c r="E4" s="330"/>
      <c r="F4" s="330"/>
      <c r="G4" s="330"/>
      <c r="H4" s="330"/>
      <c r="I4" s="330"/>
      <c r="J4" s="330"/>
      <c r="R4" s="139"/>
    </row>
    <row r="5" spans="1:18" x14ac:dyDescent="0.25">
      <c r="A5" s="331"/>
      <c r="B5" s="330"/>
      <c r="C5" s="330"/>
      <c r="D5" s="330"/>
      <c r="E5" s="330"/>
      <c r="F5" s="330"/>
      <c r="G5" s="330"/>
      <c r="H5" s="330"/>
      <c r="I5" s="330"/>
      <c r="J5" s="330"/>
      <c r="Q5" s="182" t="s">
        <v>369</v>
      </c>
      <c r="R5" s="183"/>
    </row>
    <row r="6" spans="1:18" x14ac:dyDescent="0.25">
      <c r="A6" s="330"/>
      <c r="B6" s="330"/>
      <c r="C6" s="330"/>
      <c r="D6" s="330"/>
      <c r="E6" s="330"/>
      <c r="F6" s="330"/>
      <c r="G6" s="330"/>
      <c r="H6" s="330"/>
      <c r="I6" s="330"/>
      <c r="J6" s="330"/>
      <c r="Q6" s="465" t="s">
        <v>422</v>
      </c>
      <c r="R6" s="466" t="s">
        <v>298</v>
      </c>
    </row>
    <row r="7" spans="1:18" x14ac:dyDescent="0.25">
      <c r="A7" s="330"/>
      <c r="B7" s="330"/>
      <c r="C7" s="330"/>
      <c r="D7" s="330"/>
      <c r="E7" s="330"/>
      <c r="F7" s="330"/>
      <c r="G7" s="330"/>
      <c r="H7" s="330"/>
      <c r="I7" s="330"/>
      <c r="J7" s="330"/>
      <c r="Q7" s="467" t="s">
        <v>423</v>
      </c>
      <c r="R7" s="468" t="s">
        <v>300</v>
      </c>
    </row>
    <row r="8" spans="1:18" x14ac:dyDescent="0.25">
      <c r="A8" s="330"/>
      <c r="B8" s="330"/>
      <c r="C8" s="330"/>
      <c r="D8" s="330"/>
      <c r="E8" s="330"/>
      <c r="F8" s="330"/>
      <c r="G8" s="330"/>
      <c r="H8" s="330"/>
      <c r="I8" s="330"/>
      <c r="J8" s="330"/>
    </row>
    <row r="9" spans="1:18" x14ac:dyDescent="0.25">
      <c r="A9" s="330"/>
      <c r="B9" s="330"/>
      <c r="C9" s="330"/>
      <c r="D9" s="330"/>
      <c r="E9" s="330"/>
      <c r="F9" s="330"/>
      <c r="G9" s="330"/>
      <c r="H9" s="330"/>
      <c r="I9" s="330"/>
      <c r="J9" s="330"/>
    </row>
    <row r="10" spans="1:18" x14ac:dyDescent="0.25">
      <c r="A10" s="330"/>
      <c r="B10" s="330"/>
      <c r="C10" s="330"/>
      <c r="D10" s="330"/>
      <c r="E10" s="330"/>
      <c r="F10" s="330"/>
      <c r="G10" s="330"/>
      <c r="H10" s="330"/>
      <c r="I10" s="330"/>
      <c r="J10" s="330"/>
    </row>
    <row r="11" spans="1:18" x14ac:dyDescent="0.25">
      <c r="A11" s="330"/>
      <c r="B11" s="330"/>
      <c r="C11" s="330"/>
      <c r="D11" s="330"/>
      <c r="E11" s="330"/>
      <c r="F11" s="330"/>
      <c r="G11" s="330"/>
      <c r="H11" s="330"/>
      <c r="I11" s="330"/>
      <c r="J11" s="330"/>
    </row>
    <row r="12" spans="1:18" x14ac:dyDescent="0.25">
      <c r="A12" s="330"/>
      <c r="B12" s="330"/>
      <c r="C12" s="330"/>
      <c r="D12" s="330"/>
      <c r="E12" s="330"/>
      <c r="F12" s="330"/>
      <c r="G12" s="330"/>
      <c r="H12" s="330"/>
      <c r="I12" s="330"/>
      <c r="J12" s="330"/>
    </row>
    <row r="13" spans="1:18" x14ac:dyDescent="0.25">
      <c r="A13" s="330"/>
      <c r="B13" s="330"/>
      <c r="C13" s="330"/>
      <c r="D13" s="330"/>
      <c r="E13" s="330"/>
      <c r="F13" s="330"/>
      <c r="G13" s="330"/>
      <c r="H13" s="330"/>
      <c r="I13" s="330"/>
      <c r="J13" s="330"/>
    </row>
    <row r="14" spans="1:18" x14ac:dyDescent="0.25">
      <c r="A14" s="330"/>
      <c r="B14" s="330"/>
      <c r="C14" s="330"/>
      <c r="D14" s="330"/>
      <c r="E14" s="330"/>
      <c r="F14" s="330"/>
      <c r="G14" s="330"/>
      <c r="H14" s="330"/>
      <c r="I14" s="330"/>
      <c r="J14" s="330"/>
    </row>
    <row r="15" spans="1:18" x14ac:dyDescent="0.25">
      <c r="A15" s="330"/>
      <c r="B15" s="330"/>
      <c r="C15" s="330"/>
      <c r="D15" s="330"/>
      <c r="E15" s="330"/>
      <c r="F15" s="330"/>
      <c r="G15" s="330"/>
      <c r="H15" s="330"/>
      <c r="I15" s="330"/>
      <c r="J15" s="330"/>
    </row>
    <row r="16" spans="1:18" x14ac:dyDescent="0.25">
      <c r="A16" s="330"/>
      <c r="B16" s="330"/>
      <c r="C16" s="330"/>
      <c r="D16" s="330"/>
      <c r="E16" s="330"/>
      <c r="F16" s="330"/>
      <c r="G16" s="330"/>
      <c r="H16" s="330"/>
      <c r="I16" s="330"/>
      <c r="J16" s="330"/>
    </row>
    <row r="17" spans="1:29" x14ac:dyDescent="0.25">
      <c r="A17" s="330"/>
      <c r="B17" s="330"/>
      <c r="C17" s="330"/>
      <c r="D17" s="330"/>
      <c r="E17" s="330"/>
      <c r="F17" s="330"/>
      <c r="G17" s="330"/>
      <c r="H17" s="330"/>
      <c r="I17" s="330"/>
      <c r="J17" s="330"/>
    </row>
    <row r="18" spans="1:29" x14ac:dyDescent="0.25">
      <c r="A18" s="330"/>
      <c r="B18" s="330"/>
      <c r="C18" s="330"/>
      <c r="D18" s="330"/>
      <c r="E18" s="330"/>
      <c r="F18" s="330"/>
      <c r="G18" s="330"/>
      <c r="H18" s="330"/>
      <c r="I18" s="330"/>
      <c r="J18" s="330"/>
    </row>
    <row r="19" spans="1:29" x14ac:dyDescent="0.25">
      <c r="A19" s="330"/>
      <c r="B19" s="330"/>
      <c r="C19" s="330"/>
      <c r="D19" s="330"/>
      <c r="E19" s="330"/>
      <c r="F19" s="330"/>
      <c r="G19" s="330"/>
      <c r="H19" s="330"/>
      <c r="I19" s="330"/>
      <c r="J19" s="330"/>
    </row>
    <row r="20" spans="1:29" x14ac:dyDescent="0.25">
      <c r="A20" s="330"/>
      <c r="B20" s="330"/>
      <c r="C20" s="330"/>
      <c r="D20" s="330"/>
      <c r="E20" s="330"/>
      <c r="F20" s="330"/>
      <c r="G20" s="330"/>
      <c r="H20" s="330"/>
      <c r="I20" s="330"/>
      <c r="J20" s="330"/>
    </row>
    <row r="21" spans="1:29" x14ac:dyDescent="0.25">
      <c r="A21" s="330"/>
      <c r="B21" s="330"/>
      <c r="C21" s="330"/>
      <c r="D21" s="330"/>
      <c r="E21" s="330"/>
      <c r="F21" s="330"/>
      <c r="G21" s="330"/>
      <c r="H21" s="330"/>
      <c r="I21" s="330"/>
      <c r="J21" s="330"/>
    </row>
    <row r="22" spans="1:29" x14ac:dyDescent="0.25">
      <c r="A22" s="330"/>
      <c r="B22" s="330"/>
      <c r="C22" s="330"/>
      <c r="D22" s="330"/>
      <c r="E22" s="330"/>
      <c r="F22" s="330"/>
      <c r="G22" s="330"/>
      <c r="H22" s="330"/>
      <c r="I22" s="330"/>
      <c r="J22" s="330"/>
    </row>
    <row r="23" spans="1:29" x14ac:dyDescent="0.25">
      <c r="A23" s="330"/>
      <c r="B23" s="330"/>
      <c r="C23" s="330"/>
      <c r="D23" s="330"/>
      <c r="E23" s="330"/>
      <c r="F23" s="330"/>
      <c r="G23" s="330"/>
      <c r="H23" s="330"/>
      <c r="I23" s="330"/>
      <c r="J23" s="330"/>
    </row>
    <row r="24" spans="1:29" x14ac:dyDescent="0.25">
      <c r="B24"/>
      <c r="C24"/>
      <c r="D24" s="569"/>
      <c r="E24" s="569"/>
      <c r="F24" s="569"/>
      <c r="G24" s="569"/>
      <c r="H24" s="569"/>
      <c r="I24" s="32"/>
      <c r="J24" s="569"/>
      <c r="K24" s="569"/>
      <c r="L24" s="569"/>
      <c r="M24" s="569"/>
    </row>
    <row r="25" spans="1:29" s="396" customFormat="1" x14ac:dyDescent="0.25">
      <c r="D25" s="441" t="s">
        <v>544</v>
      </c>
      <c r="E25" s="441" t="s">
        <v>301</v>
      </c>
      <c r="F25" s="475" t="s">
        <v>545</v>
      </c>
      <c r="G25" s="475" t="s">
        <v>498</v>
      </c>
      <c r="H25" s="441"/>
      <c r="I25" s="442" t="s">
        <v>542</v>
      </c>
      <c r="J25" s="441" t="s">
        <v>242</v>
      </c>
      <c r="K25" s="475" t="s">
        <v>543</v>
      </c>
      <c r="L25" s="475" t="s">
        <v>498</v>
      </c>
      <c r="O25" s="464"/>
      <c r="P25" s="464"/>
      <c r="AB25" s="464"/>
      <c r="AC25" s="464"/>
    </row>
    <row r="26" spans="1:29" x14ac:dyDescent="0.25">
      <c r="B26" s="133">
        <f t="shared" ref="B26:B73" si="0">YEAR(C26)</f>
        <v>2014</v>
      </c>
      <c r="C26" s="136">
        <v>41640</v>
      </c>
      <c r="D26" s="137">
        <v>9.26</v>
      </c>
      <c r="E26" s="143" t="e">
        <v>#N/A</v>
      </c>
      <c r="F26" s="142"/>
      <c r="G26" s="553">
        <v>9.26</v>
      </c>
      <c r="H26" s="140"/>
      <c r="I26" s="137">
        <v>4.8685289999999997</v>
      </c>
      <c r="J26" s="143" t="e">
        <v>#N/A</v>
      </c>
      <c r="K26" s="142"/>
      <c r="L26" s="142">
        <v>4.8685289999999997</v>
      </c>
      <c r="M26" s="142"/>
    </row>
    <row r="27" spans="1:29" x14ac:dyDescent="0.25">
      <c r="B27" s="133">
        <f t="shared" si="0"/>
        <v>2014</v>
      </c>
      <c r="C27" s="136">
        <v>41671</v>
      </c>
      <c r="D27" s="137">
        <v>9.77</v>
      </c>
      <c r="E27" s="143" t="e">
        <v>#N/A</v>
      </c>
      <c r="F27" s="151">
        <f t="shared" ref="F27:F36" si="1">AVERAGEIF($B$26:$B$97,B27,$G$26:$G$97)</f>
        <v>12.953333333333333</v>
      </c>
      <c r="G27" s="142">
        <v>9.77</v>
      </c>
      <c r="H27" s="140"/>
      <c r="I27" s="137">
        <v>6.1969669999999999</v>
      </c>
      <c r="J27" s="143" t="e">
        <v>#N/A</v>
      </c>
      <c r="K27" s="151">
        <f t="shared" ref="K27:K36" si="2">AVERAGEIF($B$26:$B$97,B27,$L$26:$L$97)</f>
        <v>4.5376246666666669</v>
      </c>
      <c r="L27" s="142">
        <v>6.1969669999999999</v>
      </c>
      <c r="M27" s="140"/>
    </row>
    <row r="28" spans="1:29" x14ac:dyDescent="0.25">
      <c r="B28" s="133">
        <f t="shared" si="0"/>
        <v>2014</v>
      </c>
      <c r="C28" s="136">
        <v>41699</v>
      </c>
      <c r="D28" s="137">
        <v>10.7</v>
      </c>
      <c r="E28" s="143" t="e">
        <v>#N/A</v>
      </c>
      <c r="F28" s="151">
        <f t="shared" si="1"/>
        <v>12.953333333333333</v>
      </c>
      <c r="G28" s="142">
        <v>10.7</v>
      </c>
      <c r="H28" s="140"/>
      <c r="I28" s="137">
        <v>5.0647989999999998</v>
      </c>
      <c r="J28" s="143" t="e">
        <v>#N/A</v>
      </c>
      <c r="K28" s="151">
        <f t="shared" si="2"/>
        <v>4.5376246666666669</v>
      </c>
      <c r="L28" s="142">
        <v>5.0647989999999998</v>
      </c>
      <c r="M28" s="140"/>
    </row>
    <row r="29" spans="1:29" x14ac:dyDescent="0.25">
      <c r="B29" s="133">
        <f t="shared" si="0"/>
        <v>2014</v>
      </c>
      <c r="C29" s="136">
        <v>41730</v>
      </c>
      <c r="D29" s="137">
        <v>11.76</v>
      </c>
      <c r="E29" s="143" t="e">
        <v>#N/A</v>
      </c>
      <c r="F29" s="151">
        <f t="shared" si="1"/>
        <v>12.953333333333333</v>
      </c>
      <c r="G29" s="142">
        <v>11.76</v>
      </c>
      <c r="H29" s="140"/>
      <c r="I29" s="137">
        <v>4.8117140000000003</v>
      </c>
      <c r="J29" s="143" t="e">
        <v>#N/A</v>
      </c>
      <c r="K29" s="142">
        <f t="shared" si="2"/>
        <v>4.5376246666666669</v>
      </c>
      <c r="L29" s="142">
        <v>4.8117140000000003</v>
      </c>
      <c r="M29" s="140"/>
    </row>
    <row r="30" spans="1:29" x14ac:dyDescent="0.25">
      <c r="B30" s="133">
        <f t="shared" si="0"/>
        <v>2014</v>
      </c>
      <c r="C30" s="136">
        <v>41760</v>
      </c>
      <c r="D30" s="137">
        <v>13.6</v>
      </c>
      <c r="E30" s="143" t="e">
        <v>#N/A</v>
      </c>
      <c r="F30" s="151">
        <f t="shared" si="1"/>
        <v>12.953333333333333</v>
      </c>
      <c r="G30" s="142">
        <v>13.6</v>
      </c>
      <c r="H30" s="140"/>
      <c r="I30" s="137">
        <v>4.7321730000000004</v>
      </c>
      <c r="J30" s="143" t="e">
        <v>#N/A</v>
      </c>
      <c r="K30" s="142">
        <f t="shared" si="2"/>
        <v>4.5376246666666669</v>
      </c>
      <c r="L30" s="142">
        <v>4.7321730000000004</v>
      </c>
      <c r="M30" s="140"/>
    </row>
    <row r="31" spans="1:29" x14ac:dyDescent="0.25">
      <c r="B31" s="133">
        <f t="shared" si="0"/>
        <v>2014</v>
      </c>
      <c r="C31" s="136">
        <v>41791</v>
      </c>
      <c r="D31" s="137">
        <v>16.13</v>
      </c>
      <c r="E31" s="143" t="e">
        <v>#N/A</v>
      </c>
      <c r="F31" s="151">
        <f t="shared" si="1"/>
        <v>12.953333333333333</v>
      </c>
      <c r="G31" s="142">
        <v>16.13</v>
      </c>
      <c r="H31" s="140"/>
      <c r="I31" s="137">
        <v>4.7394040000000004</v>
      </c>
      <c r="J31" s="143" t="e">
        <v>#N/A</v>
      </c>
      <c r="K31" s="142">
        <f t="shared" si="2"/>
        <v>4.5376246666666669</v>
      </c>
      <c r="L31" s="142">
        <v>4.7394040000000004</v>
      </c>
      <c r="M31" s="140"/>
    </row>
    <row r="32" spans="1:29" x14ac:dyDescent="0.25">
      <c r="B32" s="133">
        <f t="shared" si="0"/>
        <v>2014</v>
      </c>
      <c r="C32" s="136">
        <v>41821</v>
      </c>
      <c r="D32" s="137">
        <v>17.23</v>
      </c>
      <c r="E32" s="143" t="e">
        <v>#N/A</v>
      </c>
      <c r="F32" s="151">
        <f t="shared" si="1"/>
        <v>12.953333333333333</v>
      </c>
      <c r="G32" s="142">
        <v>17.23</v>
      </c>
      <c r="H32" s="140"/>
      <c r="I32" s="137">
        <v>4.1826169999999996</v>
      </c>
      <c r="J32" s="143" t="e">
        <v>#N/A</v>
      </c>
      <c r="K32" s="142">
        <f t="shared" si="2"/>
        <v>4.5376246666666669</v>
      </c>
      <c r="L32" s="142">
        <v>4.1826169999999996</v>
      </c>
      <c r="M32" s="140"/>
    </row>
    <row r="33" spans="2:13" x14ac:dyDescent="0.25">
      <c r="B33" s="133">
        <f t="shared" si="0"/>
        <v>2014</v>
      </c>
      <c r="C33" s="136">
        <v>41852</v>
      </c>
      <c r="D33" s="137">
        <v>17.41</v>
      </c>
      <c r="E33" s="143" t="e">
        <v>#N/A</v>
      </c>
      <c r="F33" s="151">
        <f t="shared" si="1"/>
        <v>12.953333333333333</v>
      </c>
      <c r="G33" s="142">
        <v>17.41</v>
      </c>
      <c r="H33" s="140"/>
      <c r="I33" s="137">
        <v>4.0410959999999996</v>
      </c>
      <c r="J33" s="143" t="e">
        <v>#N/A</v>
      </c>
      <c r="K33" s="142">
        <f t="shared" si="2"/>
        <v>4.5376246666666669</v>
      </c>
      <c r="L33" s="142">
        <v>4.0410959999999996</v>
      </c>
      <c r="M33" s="140"/>
    </row>
    <row r="34" spans="2:13" x14ac:dyDescent="0.25">
      <c r="B34" s="133">
        <f t="shared" si="0"/>
        <v>2014</v>
      </c>
      <c r="C34" s="136">
        <v>41883</v>
      </c>
      <c r="D34" s="137">
        <v>16.27</v>
      </c>
      <c r="E34" s="143" t="e">
        <v>#N/A</v>
      </c>
      <c r="F34" s="151">
        <f t="shared" si="1"/>
        <v>12.953333333333333</v>
      </c>
      <c r="G34" s="142">
        <v>16.27</v>
      </c>
      <c r="H34" s="140"/>
      <c r="I34" s="137">
        <v>4.0534920000000003</v>
      </c>
      <c r="J34" s="143" t="e">
        <v>#N/A</v>
      </c>
      <c r="K34" s="142">
        <f t="shared" si="2"/>
        <v>4.5376246666666669</v>
      </c>
      <c r="L34" s="142">
        <v>4.0534920000000003</v>
      </c>
      <c r="M34" s="140"/>
    </row>
    <row r="35" spans="2:13" x14ac:dyDescent="0.25">
      <c r="B35" s="133">
        <f t="shared" si="0"/>
        <v>2014</v>
      </c>
      <c r="C35" s="136">
        <v>41913</v>
      </c>
      <c r="D35" s="137">
        <v>13.11</v>
      </c>
      <c r="E35" s="143" t="e">
        <v>#N/A</v>
      </c>
      <c r="F35" s="151">
        <f t="shared" si="1"/>
        <v>12.953333333333333</v>
      </c>
      <c r="G35" s="142">
        <v>13.11</v>
      </c>
      <c r="H35" s="140"/>
      <c r="I35" s="137">
        <v>3.9057729999999999</v>
      </c>
      <c r="J35" s="143" t="e">
        <v>#N/A</v>
      </c>
      <c r="K35" s="142">
        <f t="shared" si="2"/>
        <v>4.5376246666666669</v>
      </c>
      <c r="L35" s="142">
        <v>3.9057729999999999</v>
      </c>
      <c r="M35" s="140"/>
    </row>
    <row r="36" spans="2:13" x14ac:dyDescent="0.25">
      <c r="B36" s="133">
        <f t="shared" si="0"/>
        <v>2014</v>
      </c>
      <c r="C36" s="136">
        <v>41944</v>
      </c>
      <c r="D36" s="137">
        <v>10.19</v>
      </c>
      <c r="E36" s="143" t="e">
        <v>#N/A</v>
      </c>
      <c r="F36" s="151">
        <f t="shared" si="1"/>
        <v>12.953333333333333</v>
      </c>
      <c r="G36" s="142">
        <v>10.19</v>
      </c>
      <c r="H36" s="140"/>
      <c r="I36" s="137">
        <v>4.2580260000000001</v>
      </c>
      <c r="J36" s="143" t="e">
        <v>#N/A</v>
      </c>
      <c r="K36" s="151">
        <f t="shared" si="2"/>
        <v>4.5376246666666669</v>
      </c>
      <c r="L36" s="142">
        <v>4.2580260000000001</v>
      </c>
      <c r="M36" s="140"/>
    </row>
    <row r="37" spans="2:13" x14ac:dyDescent="0.25">
      <c r="B37" s="133">
        <f t="shared" si="0"/>
        <v>2014</v>
      </c>
      <c r="C37" s="136">
        <v>41974</v>
      </c>
      <c r="D37" s="137">
        <v>10.01</v>
      </c>
      <c r="E37" s="143" t="e">
        <v>#N/A</v>
      </c>
      <c r="F37" s="142"/>
      <c r="G37" s="142">
        <v>10.01</v>
      </c>
      <c r="H37" s="140"/>
      <c r="I37" s="137">
        <v>3.5969060000000002</v>
      </c>
      <c r="J37" s="143" t="e">
        <v>#N/A</v>
      </c>
      <c r="K37" s="142"/>
      <c r="L37" s="142">
        <v>3.5969060000000002</v>
      </c>
      <c r="M37" s="140"/>
    </row>
    <row r="38" spans="2:13" x14ac:dyDescent="0.25">
      <c r="B38" s="133">
        <f t="shared" si="0"/>
        <v>2015</v>
      </c>
      <c r="C38" s="136">
        <v>42005</v>
      </c>
      <c r="D38" s="137">
        <v>9.5</v>
      </c>
      <c r="E38" s="143" t="e">
        <v>#N/A</v>
      </c>
      <c r="F38" s="142"/>
      <c r="G38" s="142">
        <v>9.5</v>
      </c>
      <c r="H38" s="140"/>
      <c r="I38" s="137">
        <v>3.1077720000000002</v>
      </c>
      <c r="J38" s="143" t="e">
        <v>#N/A</v>
      </c>
      <c r="K38" s="142"/>
      <c r="L38" s="142">
        <v>3.1077720000000002</v>
      </c>
      <c r="M38" s="140"/>
    </row>
    <row r="39" spans="2:13" x14ac:dyDescent="0.25">
      <c r="B39" s="133">
        <f t="shared" si="0"/>
        <v>2015</v>
      </c>
      <c r="C39" s="136">
        <v>42036</v>
      </c>
      <c r="D39" s="137">
        <v>9.08</v>
      </c>
      <c r="E39" s="143" t="e">
        <v>#N/A</v>
      </c>
      <c r="F39" s="151">
        <f t="shared" ref="F39" si="3">AVERAGEIF($B$26:$B$97,B39,$G$26:$G$97)</f>
        <v>12.295000000000002</v>
      </c>
      <c r="G39" s="142">
        <v>9.08</v>
      </c>
      <c r="H39" s="140"/>
      <c r="I39" s="137">
        <v>2.9821740000000001</v>
      </c>
      <c r="J39" s="143" t="e">
        <v>#N/A</v>
      </c>
      <c r="K39" s="151">
        <f t="shared" ref="K39" si="4">AVERAGEIF($B$26:$B$97,B39,$L$26:$L$97)</f>
        <v>2.7314104999999995</v>
      </c>
      <c r="L39" s="142">
        <v>2.9821740000000001</v>
      </c>
      <c r="M39" s="140"/>
    </row>
    <row r="40" spans="2:13" x14ac:dyDescent="0.25">
      <c r="B40" s="133">
        <f t="shared" si="0"/>
        <v>2015</v>
      </c>
      <c r="C40" s="136">
        <v>42064</v>
      </c>
      <c r="D40" s="137">
        <v>9.2799999999999994</v>
      </c>
      <c r="E40" s="143" t="e">
        <v>#N/A</v>
      </c>
      <c r="F40" s="142">
        <f t="shared" ref="F40:F48" si="5">AVERAGEIF($B$26:$B$97,B40,$G$26:$G$97)</f>
        <v>12.295000000000002</v>
      </c>
      <c r="G40" s="142">
        <v>9.2799999999999994</v>
      </c>
      <c r="H40" s="140"/>
      <c r="I40" s="137">
        <v>2.9385780000000001</v>
      </c>
      <c r="J40" s="143" t="e">
        <v>#N/A</v>
      </c>
      <c r="K40" s="142">
        <f t="shared" ref="K40:K48" si="6">AVERAGEIF($B$26:$B$97,B40,$L$26:$L$97)</f>
        <v>2.7314104999999995</v>
      </c>
      <c r="L40" s="142">
        <v>2.9385780000000001</v>
      </c>
      <c r="M40" s="140"/>
    </row>
    <row r="41" spans="2:13" x14ac:dyDescent="0.25">
      <c r="B41" s="133">
        <f t="shared" si="0"/>
        <v>2015</v>
      </c>
      <c r="C41" s="136">
        <v>42095</v>
      </c>
      <c r="D41" s="137">
        <v>10.43</v>
      </c>
      <c r="E41" s="143" t="e">
        <v>#N/A</v>
      </c>
      <c r="F41" s="142">
        <f t="shared" si="5"/>
        <v>12.295000000000002</v>
      </c>
      <c r="G41" s="142">
        <v>10.43</v>
      </c>
      <c r="H41" s="140"/>
      <c r="I41" s="137">
        <v>2.7091799999999999</v>
      </c>
      <c r="J41" s="143" t="e">
        <v>#N/A</v>
      </c>
      <c r="K41" s="142">
        <f t="shared" si="6"/>
        <v>2.7314104999999995</v>
      </c>
      <c r="L41" s="142">
        <v>2.7091799999999999</v>
      </c>
      <c r="M41" s="140"/>
    </row>
    <row r="42" spans="2:13" x14ac:dyDescent="0.25">
      <c r="B42" s="133">
        <f t="shared" si="0"/>
        <v>2015</v>
      </c>
      <c r="C42" s="136">
        <v>42125</v>
      </c>
      <c r="D42" s="137">
        <v>12.73</v>
      </c>
      <c r="E42" s="143" t="e">
        <v>#N/A</v>
      </c>
      <c r="F42" s="142">
        <f t="shared" si="5"/>
        <v>12.295000000000002</v>
      </c>
      <c r="G42" s="142">
        <v>12.73</v>
      </c>
      <c r="H42" s="140"/>
      <c r="I42" s="137">
        <v>2.9572620000000001</v>
      </c>
      <c r="J42" s="143" t="e">
        <v>#N/A</v>
      </c>
      <c r="K42" s="142">
        <f t="shared" si="6"/>
        <v>2.7314104999999995</v>
      </c>
      <c r="L42" s="142">
        <v>2.9572620000000001</v>
      </c>
      <c r="M42" s="140"/>
    </row>
    <row r="43" spans="2:13" x14ac:dyDescent="0.25">
      <c r="B43" s="133">
        <f t="shared" si="0"/>
        <v>2015</v>
      </c>
      <c r="C43" s="136">
        <v>42156</v>
      </c>
      <c r="D43" s="137">
        <v>15.07</v>
      </c>
      <c r="E43" s="143" t="e">
        <v>#N/A</v>
      </c>
      <c r="F43" s="142">
        <f t="shared" si="5"/>
        <v>12.295000000000002</v>
      </c>
      <c r="G43" s="142">
        <v>15.07</v>
      </c>
      <c r="H43" s="140"/>
      <c r="I43" s="137">
        <v>2.8897919999999999</v>
      </c>
      <c r="J43" s="143" t="e">
        <v>#N/A</v>
      </c>
      <c r="K43" s="142">
        <f t="shared" si="6"/>
        <v>2.7314104999999995</v>
      </c>
      <c r="L43" s="142">
        <v>2.8897919999999999</v>
      </c>
      <c r="M43" s="140"/>
    </row>
    <row r="44" spans="2:13" x14ac:dyDescent="0.25">
      <c r="B44" s="133">
        <f t="shared" si="0"/>
        <v>2015</v>
      </c>
      <c r="C44" s="136">
        <v>42186</v>
      </c>
      <c r="D44" s="137">
        <v>16.28</v>
      </c>
      <c r="E44" s="143" t="e">
        <v>#N/A</v>
      </c>
      <c r="F44" s="142">
        <f t="shared" si="5"/>
        <v>12.295000000000002</v>
      </c>
      <c r="G44" s="142">
        <v>16.28</v>
      </c>
      <c r="H44" s="140"/>
      <c r="I44" s="137">
        <v>2.946882</v>
      </c>
      <c r="J44" s="143" t="e">
        <v>#N/A</v>
      </c>
      <c r="K44" s="142">
        <f t="shared" si="6"/>
        <v>2.7314104999999995</v>
      </c>
      <c r="L44" s="142">
        <v>2.946882</v>
      </c>
      <c r="M44" s="140"/>
    </row>
    <row r="45" spans="2:13" x14ac:dyDescent="0.25">
      <c r="B45" s="133">
        <f t="shared" si="0"/>
        <v>2015</v>
      </c>
      <c r="C45" s="136">
        <v>42217</v>
      </c>
      <c r="D45" s="137">
        <v>16.88</v>
      </c>
      <c r="E45" s="143" t="e">
        <v>#N/A</v>
      </c>
      <c r="F45" s="142">
        <f t="shared" si="5"/>
        <v>12.295000000000002</v>
      </c>
      <c r="G45" s="142">
        <v>16.88</v>
      </c>
      <c r="H45" s="140"/>
      <c r="I45" s="137">
        <v>2.8794119999999999</v>
      </c>
      <c r="J45" s="143" t="e">
        <v>#N/A</v>
      </c>
      <c r="K45" s="142">
        <f t="shared" si="6"/>
        <v>2.7314104999999995</v>
      </c>
      <c r="L45" s="142">
        <v>2.8794119999999999</v>
      </c>
      <c r="M45" s="140"/>
    </row>
    <row r="46" spans="2:13" x14ac:dyDescent="0.25">
      <c r="B46" s="133">
        <f t="shared" si="0"/>
        <v>2015</v>
      </c>
      <c r="C46" s="136">
        <v>42248</v>
      </c>
      <c r="D46" s="137">
        <v>16.399999999999999</v>
      </c>
      <c r="E46" s="143" t="e">
        <v>#N/A</v>
      </c>
      <c r="F46" s="142">
        <f t="shared" si="5"/>
        <v>12.295000000000002</v>
      </c>
      <c r="G46" s="142">
        <v>16.399999999999999</v>
      </c>
      <c r="H46" s="140"/>
      <c r="I46" s="137">
        <v>2.7610800000000002</v>
      </c>
      <c r="J46" s="143" t="e">
        <v>#N/A</v>
      </c>
      <c r="K46" s="142">
        <f t="shared" si="6"/>
        <v>2.7314104999999995</v>
      </c>
      <c r="L46" s="142">
        <v>2.7610800000000002</v>
      </c>
      <c r="M46" s="140"/>
    </row>
    <row r="47" spans="2:13" x14ac:dyDescent="0.25">
      <c r="B47" s="133">
        <f t="shared" si="0"/>
        <v>2015</v>
      </c>
      <c r="C47" s="136">
        <v>42278</v>
      </c>
      <c r="D47" s="137">
        <v>12.6</v>
      </c>
      <c r="E47" s="143" t="e">
        <v>#N/A</v>
      </c>
      <c r="F47" s="142">
        <f t="shared" si="5"/>
        <v>12.295000000000002</v>
      </c>
      <c r="G47" s="142">
        <v>12.6</v>
      </c>
      <c r="H47" s="140"/>
      <c r="I47" s="137">
        <v>2.4299580000000001</v>
      </c>
      <c r="J47" s="143" t="e">
        <v>#N/A</v>
      </c>
      <c r="K47" s="142">
        <f t="shared" si="6"/>
        <v>2.7314104999999995</v>
      </c>
      <c r="L47" s="142">
        <v>2.4299580000000001</v>
      </c>
      <c r="M47" s="140"/>
    </row>
    <row r="48" spans="2:13" x14ac:dyDescent="0.25">
      <c r="B48" s="133">
        <f t="shared" si="0"/>
        <v>2015</v>
      </c>
      <c r="C48" s="136">
        <v>42309</v>
      </c>
      <c r="D48" s="137">
        <v>10.02</v>
      </c>
      <c r="E48" s="143" t="e">
        <v>#N/A</v>
      </c>
      <c r="F48" s="151">
        <f t="shared" si="5"/>
        <v>12.295000000000002</v>
      </c>
      <c r="G48" s="142">
        <v>10.02</v>
      </c>
      <c r="H48" s="140"/>
      <c r="I48" s="137">
        <v>2.1725340000000002</v>
      </c>
      <c r="J48" s="143" t="e">
        <v>#N/A</v>
      </c>
      <c r="K48" s="151">
        <f t="shared" si="6"/>
        <v>2.7314104999999995</v>
      </c>
      <c r="L48" s="142">
        <v>2.1725340000000002</v>
      </c>
      <c r="M48" s="140"/>
    </row>
    <row r="49" spans="2:13" x14ac:dyDescent="0.25">
      <c r="B49" s="133">
        <f t="shared" si="0"/>
        <v>2015</v>
      </c>
      <c r="C49" s="136">
        <v>42339</v>
      </c>
      <c r="D49" s="137">
        <v>9.27</v>
      </c>
      <c r="E49" s="143" t="e">
        <v>#N/A</v>
      </c>
      <c r="F49" s="142"/>
      <c r="G49" s="142">
        <v>9.27</v>
      </c>
      <c r="H49" s="140"/>
      <c r="I49" s="137">
        <v>2.0023019999999998</v>
      </c>
      <c r="J49" s="143" t="e">
        <v>#N/A</v>
      </c>
      <c r="K49" s="142"/>
      <c r="L49" s="142">
        <v>2.0023019999999998</v>
      </c>
      <c r="M49" s="140"/>
    </row>
    <row r="50" spans="2:13" x14ac:dyDescent="0.25">
      <c r="B50" s="133">
        <f t="shared" si="0"/>
        <v>2016</v>
      </c>
      <c r="C50" s="136">
        <v>42370</v>
      </c>
      <c r="D50" s="137">
        <v>8.2799999999999994</v>
      </c>
      <c r="E50" s="143" t="e">
        <v>#N/A</v>
      </c>
      <c r="F50" s="142"/>
      <c r="G50" s="142">
        <v>8.2799999999999994</v>
      </c>
      <c r="H50" s="140"/>
      <c r="I50" s="137">
        <v>2.3674710000000001</v>
      </c>
      <c r="J50" s="143" t="e">
        <v>#N/A</v>
      </c>
      <c r="K50" s="142"/>
      <c r="L50" s="142">
        <v>2.3674710000000001</v>
      </c>
      <c r="M50" s="140"/>
    </row>
    <row r="51" spans="2:13" x14ac:dyDescent="0.25">
      <c r="B51" s="133">
        <f t="shared" si="0"/>
        <v>2016</v>
      </c>
      <c r="C51" s="136">
        <v>42401</v>
      </c>
      <c r="D51" s="137">
        <v>8.36</v>
      </c>
      <c r="E51" s="143" t="e">
        <v>#N/A</v>
      </c>
      <c r="F51" s="151">
        <f t="shared" ref="F51" si="7">AVERAGEIF($B$26:$B$97,B51,$G$26:$G$97)</f>
        <v>12.17</v>
      </c>
      <c r="G51" s="142">
        <v>8.36</v>
      </c>
      <c r="H51" s="140"/>
      <c r="I51" s="137">
        <v>2.0625930000000001</v>
      </c>
      <c r="J51" s="143" t="e">
        <v>#N/A</v>
      </c>
      <c r="K51" s="151">
        <f t="shared" ref="K51" si="8">AVERAGEIF($B$26:$B$97,B51,$L$26:$L$97)</f>
        <v>2.6079685833333328</v>
      </c>
      <c r="L51" s="142">
        <v>2.0625930000000001</v>
      </c>
      <c r="M51" s="140"/>
    </row>
    <row r="52" spans="2:13" x14ac:dyDescent="0.25">
      <c r="B52" s="133">
        <f t="shared" si="0"/>
        <v>2016</v>
      </c>
      <c r="C52" s="136">
        <v>42430</v>
      </c>
      <c r="D52" s="137">
        <v>9.19</v>
      </c>
      <c r="E52" s="143" t="e">
        <v>#N/A</v>
      </c>
      <c r="F52" s="142">
        <f t="shared" ref="F52:F60" si="9">AVERAGEIF($B$26:$B$97,B52,$G$26:$G$97)</f>
        <v>12.17</v>
      </c>
      <c r="G52" s="142">
        <v>9.19</v>
      </c>
      <c r="H52" s="140"/>
      <c r="I52" s="137">
        <v>1.7929729999999999</v>
      </c>
      <c r="J52" s="143" t="e">
        <v>#N/A</v>
      </c>
      <c r="K52" s="142">
        <f t="shared" ref="K52:K60" si="10">AVERAGEIF($B$26:$B$97,B52,$L$26:$L$97)</f>
        <v>2.6079685833333328</v>
      </c>
      <c r="L52" s="142">
        <v>1.7929729999999999</v>
      </c>
      <c r="M52" s="140"/>
    </row>
    <row r="53" spans="2:13" x14ac:dyDescent="0.25">
      <c r="B53" s="133">
        <f t="shared" si="0"/>
        <v>2016</v>
      </c>
      <c r="C53" s="136">
        <v>42461</v>
      </c>
      <c r="D53" s="137">
        <v>9.65</v>
      </c>
      <c r="E53" s="143" t="e">
        <v>#N/A</v>
      </c>
      <c r="F53" s="142">
        <f t="shared" si="9"/>
        <v>12.17</v>
      </c>
      <c r="G53" s="142">
        <v>9.65</v>
      </c>
      <c r="H53" s="140"/>
      <c r="I53" s="137">
        <v>1.9879290000000001</v>
      </c>
      <c r="J53" s="143" t="e">
        <v>#N/A</v>
      </c>
      <c r="K53" s="142">
        <f t="shared" si="10"/>
        <v>2.6079685833333328</v>
      </c>
      <c r="L53" s="142">
        <v>1.9879290000000001</v>
      </c>
      <c r="M53" s="140"/>
    </row>
    <row r="54" spans="2:13" x14ac:dyDescent="0.25">
      <c r="B54" s="133">
        <f t="shared" si="0"/>
        <v>2016</v>
      </c>
      <c r="C54" s="136">
        <v>42491</v>
      </c>
      <c r="D54" s="137">
        <v>11.62</v>
      </c>
      <c r="E54" s="143" t="e">
        <v>#N/A</v>
      </c>
      <c r="F54" s="142">
        <f t="shared" si="9"/>
        <v>12.17</v>
      </c>
      <c r="G54" s="142">
        <v>11.62</v>
      </c>
      <c r="H54" s="140"/>
      <c r="I54" s="137">
        <v>1.9931140000000001</v>
      </c>
      <c r="J54" s="143" t="e">
        <v>#N/A</v>
      </c>
      <c r="K54" s="142">
        <f t="shared" si="10"/>
        <v>2.6079685833333328</v>
      </c>
      <c r="L54" s="142">
        <v>1.9931140000000001</v>
      </c>
      <c r="M54" s="140"/>
    </row>
    <row r="55" spans="2:13" x14ac:dyDescent="0.25">
      <c r="B55" s="133">
        <f t="shared" si="0"/>
        <v>2016</v>
      </c>
      <c r="C55" s="136">
        <v>42522</v>
      </c>
      <c r="D55" s="137">
        <v>14.43</v>
      </c>
      <c r="E55" s="143" t="e">
        <v>#N/A</v>
      </c>
      <c r="F55" s="142">
        <f t="shared" si="9"/>
        <v>12.17</v>
      </c>
      <c r="G55" s="142">
        <v>14.43</v>
      </c>
      <c r="H55" s="140"/>
      <c r="I55" s="137">
        <v>2.6827190000000001</v>
      </c>
      <c r="J55" s="143" t="e">
        <v>#N/A</v>
      </c>
      <c r="K55" s="142">
        <f t="shared" si="10"/>
        <v>2.6079685833333328</v>
      </c>
      <c r="L55" s="142">
        <v>2.6827190000000001</v>
      </c>
      <c r="M55" s="140"/>
    </row>
    <row r="56" spans="2:13" x14ac:dyDescent="0.25">
      <c r="B56" s="133">
        <f t="shared" si="0"/>
        <v>2016</v>
      </c>
      <c r="C56" s="136">
        <v>42552</v>
      </c>
      <c r="D56" s="137">
        <v>16.559999999999999</v>
      </c>
      <c r="E56" s="143" t="e">
        <v>#N/A</v>
      </c>
      <c r="F56" s="142">
        <f t="shared" si="9"/>
        <v>12.17</v>
      </c>
      <c r="G56" s="142">
        <v>16.559999999999999</v>
      </c>
      <c r="H56" s="140"/>
      <c r="I56" s="137">
        <v>2.9264139999999998</v>
      </c>
      <c r="J56" s="143" t="e">
        <v>#N/A</v>
      </c>
      <c r="K56" s="142">
        <f t="shared" si="10"/>
        <v>2.6079685833333328</v>
      </c>
      <c r="L56" s="142">
        <v>2.9264139999999998</v>
      </c>
      <c r="M56" s="140"/>
    </row>
    <row r="57" spans="2:13" x14ac:dyDescent="0.25">
      <c r="B57" s="133">
        <f t="shared" si="0"/>
        <v>2016</v>
      </c>
      <c r="C57" s="136">
        <v>42583</v>
      </c>
      <c r="D57" s="137">
        <v>17.600000000000001</v>
      </c>
      <c r="E57" s="143" t="e">
        <v>#N/A</v>
      </c>
      <c r="F57" s="142">
        <f t="shared" si="9"/>
        <v>12.17</v>
      </c>
      <c r="G57" s="142">
        <v>17.600000000000001</v>
      </c>
      <c r="H57" s="140"/>
      <c r="I57" s="137">
        <v>2.9264139999999998</v>
      </c>
      <c r="J57" s="143" t="e">
        <v>#N/A</v>
      </c>
      <c r="K57" s="142">
        <f t="shared" si="10"/>
        <v>2.6079685833333328</v>
      </c>
      <c r="L57" s="142">
        <v>2.9264139999999998</v>
      </c>
      <c r="M57" s="140"/>
    </row>
    <row r="58" spans="2:13" x14ac:dyDescent="0.25">
      <c r="B58" s="133">
        <f t="shared" si="0"/>
        <v>2016</v>
      </c>
      <c r="C58" s="136">
        <v>42614</v>
      </c>
      <c r="D58" s="137">
        <v>16.78</v>
      </c>
      <c r="E58" s="143" t="e">
        <v>#N/A</v>
      </c>
      <c r="F58" s="142">
        <f t="shared" si="9"/>
        <v>12.17</v>
      </c>
      <c r="G58" s="142">
        <v>16.78</v>
      </c>
      <c r="H58" s="140"/>
      <c r="I58" s="137">
        <v>3.1027040000000001</v>
      </c>
      <c r="J58" s="143" t="e">
        <v>#N/A</v>
      </c>
      <c r="K58" s="142">
        <f t="shared" si="10"/>
        <v>2.6079685833333328</v>
      </c>
      <c r="L58" s="142">
        <v>3.1027040000000001</v>
      </c>
      <c r="M58" s="140"/>
    </row>
    <row r="59" spans="2:13" x14ac:dyDescent="0.25">
      <c r="B59" s="133">
        <f t="shared" si="0"/>
        <v>2016</v>
      </c>
      <c r="C59" s="136">
        <v>42644</v>
      </c>
      <c r="D59" s="137">
        <v>13.74</v>
      </c>
      <c r="E59" s="143" t="e">
        <v>#N/A</v>
      </c>
      <c r="F59" s="142">
        <f t="shared" si="9"/>
        <v>12.17</v>
      </c>
      <c r="G59" s="142">
        <v>13.74</v>
      </c>
      <c r="H59" s="140"/>
      <c r="I59" s="137">
        <v>3.0871490000000001</v>
      </c>
      <c r="J59" s="143" t="e">
        <v>#N/A</v>
      </c>
      <c r="K59" s="142">
        <f t="shared" si="10"/>
        <v>2.6079685833333328</v>
      </c>
      <c r="L59" s="142">
        <v>3.0871490000000001</v>
      </c>
      <c r="M59" s="140"/>
    </row>
    <row r="60" spans="2:13" x14ac:dyDescent="0.25">
      <c r="B60" s="133">
        <f t="shared" si="0"/>
        <v>2016</v>
      </c>
      <c r="C60" s="136">
        <v>42675</v>
      </c>
      <c r="D60" s="137">
        <v>10.77</v>
      </c>
      <c r="E60" s="143" t="e">
        <v>#N/A</v>
      </c>
      <c r="F60" s="151">
        <f t="shared" si="9"/>
        <v>12.17</v>
      </c>
      <c r="G60" s="142">
        <v>10.77</v>
      </c>
      <c r="H60" s="140"/>
      <c r="I60" s="137">
        <v>2.6422759999999998</v>
      </c>
      <c r="J60" s="143" t="e">
        <v>#N/A</v>
      </c>
      <c r="K60" s="151">
        <f t="shared" si="10"/>
        <v>2.6079685833333328</v>
      </c>
      <c r="L60" s="142">
        <v>2.6422759999999998</v>
      </c>
      <c r="M60" s="140"/>
    </row>
    <row r="61" spans="2:13" x14ac:dyDescent="0.25">
      <c r="B61" s="133">
        <f t="shared" si="0"/>
        <v>2016</v>
      </c>
      <c r="C61" s="136">
        <v>42705</v>
      </c>
      <c r="D61" s="137">
        <v>9.06</v>
      </c>
      <c r="E61" s="143" t="e">
        <v>#N/A</v>
      </c>
      <c r="F61" s="142"/>
      <c r="G61" s="142">
        <v>9.06</v>
      </c>
      <c r="H61" s="140"/>
      <c r="I61" s="137">
        <v>3.7238669999999998</v>
      </c>
      <c r="J61" s="143" t="e">
        <v>#N/A</v>
      </c>
      <c r="K61" s="142"/>
      <c r="L61" s="142">
        <v>3.7238669999999998</v>
      </c>
      <c r="M61" s="140"/>
    </row>
    <row r="62" spans="2:13" x14ac:dyDescent="0.25">
      <c r="B62" s="133">
        <f t="shared" si="0"/>
        <v>2017</v>
      </c>
      <c r="C62" s="136">
        <v>42736</v>
      </c>
      <c r="D62" s="137">
        <v>9.32</v>
      </c>
      <c r="E62" s="143" t="e">
        <v>#N/A</v>
      </c>
      <c r="F62" s="142"/>
      <c r="G62" s="142">
        <v>9.32</v>
      </c>
      <c r="H62" s="140"/>
      <c r="I62" s="137">
        <v>3.4262480000000002</v>
      </c>
      <c r="J62" s="143" t="e">
        <v>#N/A</v>
      </c>
      <c r="K62" s="142"/>
      <c r="L62" s="142">
        <v>3.4262480000000002</v>
      </c>
      <c r="M62" s="140"/>
    </row>
    <row r="63" spans="2:13" x14ac:dyDescent="0.25">
      <c r="B63" s="133">
        <f t="shared" si="0"/>
        <v>2017</v>
      </c>
      <c r="C63" s="136">
        <v>42767</v>
      </c>
      <c r="D63" s="137">
        <v>10.01</v>
      </c>
      <c r="E63" s="143" t="e">
        <v>#N/A</v>
      </c>
      <c r="F63" s="142">
        <f t="shared" ref="F63:F72" si="11">AVERAGEIF($B$26:$B$97,B63,$G$26:$G$97)</f>
        <v>12.970833333333331</v>
      </c>
      <c r="G63" s="142">
        <v>10.01</v>
      </c>
      <c r="H63" s="140"/>
      <c r="I63" s="137">
        <v>2.9575239999999998</v>
      </c>
      <c r="J63" s="143" t="e">
        <v>#N/A</v>
      </c>
      <c r="K63" s="151">
        <f t="shared" ref="K63" si="12">AVERAGEIF($B$26:$B$97,B63,$L$26:$L$97)</f>
        <v>3.0970005</v>
      </c>
      <c r="L63" s="142">
        <v>2.9575239999999998</v>
      </c>
      <c r="M63" s="140"/>
    </row>
    <row r="64" spans="2:13" x14ac:dyDescent="0.25">
      <c r="B64" s="133">
        <f t="shared" si="0"/>
        <v>2017</v>
      </c>
      <c r="C64" s="136">
        <v>42795</v>
      </c>
      <c r="D64" s="137">
        <v>9.86</v>
      </c>
      <c r="E64" s="143" t="e">
        <v>#N/A</v>
      </c>
      <c r="F64" s="142">
        <f t="shared" si="11"/>
        <v>12.970833333333331</v>
      </c>
      <c r="G64" s="142">
        <v>9.86</v>
      </c>
      <c r="H64" s="140"/>
      <c r="I64" s="137">
        <v>2.9865599999999999</v>
      </c>
      <c r="J64" s="143" t="e">
        <v>#N/A</v>
      </c>
      <c r="K64" s="142">
        <f t="shared" ref="K64:K72" si="13">AVERAGEIF($B$26:$B$97,B64,$L$26:$L$97)</f>
        <v>3.0970005</v>
      </c>
      <c r="L64" s="142">
        <v>2.9865599999999999</v>
      </c>
      <c r="M64" s="140"/>
    </row>
    <row r="65" spans="2:13" x14ac:dyDescent="0.25">
      <c r="B65" s="133">
        <f t="shared" si="0"/>
        <v>2017</v>
      </c>
      <c r="C65" s="136">
        <v>42826</v>
      </c>
      <c r="D65" s="137">
        <v>11.34</v>
      </c>
      <c r="E65" s="143" t="e">
        <v>#N/A</v>
      </c>
      <c r="F65" s="152">
        <f t="shared" si="11"/>
        <v>12.970833333333331</v>
      </c>
      <c r="G65" s="142">
        <v>11.34</v>
      </c>
      <c r="H65" s="140"/>
      <c r="I65" s="137">
        <v>3.2178110000000002</v>
      </c>
      <c r="J65" s="143" t="e">
        <v>#N/A</v>
      </c>
      <c r="K65" s="142">
        <f t="shared" si="13"/>
        <v>3.0970005</v>
      </c>
      <c r="L65" s="142">
        <v>3.2178110000000002</v>
      </c>
      <c r="M65" s="140"/>
    </row>
    <row r="66" spans="2:13" x14ac:dyDescent="0.25">
      <c r="B66" s="133">
        <f t="shared" si="0"/>
        <v>2017</v>
      </c>
      <c r="C66" s="136">
        <v>42856</v>
      </c>
      <c r="D66" s="137">
        <v>13.26</v>
      </c>
      <c r="E66" s="143" t="e">
        <v>#N/A</v>
      </c>
      <c r="F66" s="152">
        <f t="shared" si="11"/>
        <v>12.970833333333331</v>
      </c>
      <c r="G66" s="142">
        <v>13.26</v>
      </c>
      <c r="H66" s="140"/>
      <c r="I66" s="137">
        <v>3.2665500000000001</v>
      </c>
      <c r="J66" s="143" t="e">
        <v>#N/A</v>
      </c>
      <c r="K66" s="142">
        <f t="shared" si="13"/>
        <v>3.0970005</v>
      </c>
      <c r="L66" s="142">
        <v>3.2665500000000001</v>
      </c>
      <c r="M66" s="140"/>
    </row>
    <row r="67" spans="2:13" x14ac:dyDescent="0.25">
      <c r="B67" s="133">
        <f t="shared" si="0"/>
        <v>2017</v>
      </c>
      <c r="C67" s="136">
        <v>42887</v>
      </c>
      <c r="D67" s="137">
        <v>16.059999999999999</v>
      </c>
      <c r="E67" s="143" t="e">
        <v>#N/A</v>
      </c>
      <c r="F67" s="152">
        <f t="shared" si="11"/>
        <v>12.970833333333331</v>
      </c>
      <c r="G67" s="142">
        <v>16.059999999999999</v>
      </c>
      <c r="H67" s="140"/>
      <c r="I67" s="137">
        <v>3.0850749999999998</v>
      </c>
      <c r="J67" s="143" t="e">
        <v>#N/A</v>
      </c>
      <c r="K67" s="142">
        <f t="shared" si="13"/>
        <v>3.0970005</v>
      </c>
      <c r="L67" s="142">
        <v>3.0850749999999998</v>
      </c>
      <c r="M67" s="140"/>
    </row>
    <row r="68" spans="2:13" x14ac:dyDescent="0.25">
      <c r="B68" s="133">
        <f t="shared" si="0"/>
        <v>2017</v>
      </c>
      <c r="C68" s="136">
        <v>42917</v>
      </c>
      <c r="D68" s="137">
        <v>17.86</v>
      </c>
      <c r="E68" s="143" t="e">
        <v>#N/A</v>
      </c>
      <c r="F68" s="152">
        <f t="shared" si="11"/>
        <v>12.970833333333331</v>
      </c>
      <c r="G68" s="142">
        <v>17.86</v>
      </c>
      <c r="H68" s="140"/>
      <c r="I68" s="137">
        <v>3.094408</v>
      </c>
      <c r="J68" s="143" t="e">
        <v>#N/A</v>
      </c>
      <c r="K68" s="142">
        <f t="shared" si="13"/>
        <v>3.0970005</v>
      </c>
      <c r="L68" s="142">
        <v>3.094408</v>
      </c>
      <c r="M68" s="140"/>
    </row>
    <row r="69" spans="2:13" x14ac:dyDescent="0.25">
      <c r="B69" s="133">
        <f t="shared" si="0"/>
        <v>2017</v>
      </c>
      <c r="C69" s="136">
        <v>42948</v>
      </c>
      <c r="D69" s="137">
        <v>18.22</v>
      </c>
      <c r="E69" s="143" t="e">
        <v>#N/A</v>
      </c>
      <c r="F69" s="152">
        <f t="shared" si="11"/>
        <v>12.970833333333331</v>
      </c>
      <c r="G69" s="142">
        <v>18.22</v>
      </c>
      <c r="H69" s="140"/>
      <c r="I69" s="137">
        <v>3.0072999999999999</v>
      </c>
      <c r="J69" s="143" t="e">
        <v>#N/A</v>
      </c>
      <c r="K69" s="142">
        <f t="shared" si="13"/>
        <v>3.0970005</v>
      </c>
      <c r="L69" s="142">
        <v>3.0072999999999999</v>
      </c>
      <c r="M69" s="140"/>
    </row>
    <row r="70" spans="2:13" x14ac:dyDescent="0.25">
      <c r="B70" s="133">
        <f t="shared" si="0"/>
        <v>2017</v>
      </c>
      <c r="C70" s="136">
        <v>42979</v>
      </c>
      <c r="D70" s="137">
        <v>16.920000000000002</v>
      </c>
      <c r="E70" s="143" t="e">
        <v>#N/A</v>
      </c>
      <c r="F70" s="152">
        <f t="shared" si="11"/>
        <v>12.970833333333331</v>
      </c>
      <c r="G70" s="142">
        <v>16.920000000000002</v>
      </c>
      <c r="H70" s="140"/>
      <c r="I70" s="137">
        <v>3.086112</v>
      </c>
      <c r="J70" s="143" t="e">
        <v>#N/A</v>
      </c>
      <c r="K70" s="142">
        <f t="shared" si="13"/>
        <v>3.0970005</v>
      </c>
      <c r="L70" s="142">
        <v>3.086112</v>
      </c>
      <c r="M70" s="140"/>
    </row>
    <row r="71" spans="2:13" x14ac:dyDescent="0.25">
      <c r="B71" s="133">
        <f t="shared" si="0"/>
        <v>2017</v>
      </c>
      <c r="C71" s="136">
        <v>43009</v>
      </c>
      <c r="D71" s="137">
        <v>13.36</v>
      </c>
      <c r="E71" s="143" t="e">
        <v>#N/A</v>
      </c>
      <c r="F71" s="152">
        <f t="shared" si="11"/>
        <v>12.970833333333331</v>
      </c>
      <c r="G71" s="142">
        <v>13.36</v>
      </c>
      <c r="H71" s="140"/>
      <c r="I71" s="137">
        <v>2.9855230000000001</v>
      </c>
      <c r="J71" s="143" t="e">
        <v>#N/A</v>
      </c>
      <c r="K71" s="142">
        <f t="shared" si="13"/>
        <v>3.0970005</v>
      </c>
      <c r="L71" s="142">
        <v>2.9855230000000001</v>
      </c>
      <c r="M71" s="140"/>
    </row>
    <row r="72" spans="2:13" x14ac:dyDescent="0.25">
      <c r="B72" s="133">
        <f t="shared" si="0"/>
        <v>2017</v>
      </c>
      <c r="C72" s="136">
        <v>43040</v>
      </c>
      <c r="D72" s="137">
        <v>10.15</v>
      </c>
      <c r="E72" s="143" t="e">
        <v>#N/A</v>
      </c>
      <c r="F72" s="142">
        <f t="shared" si="11"/>
        <v>12.970833333333331</v>
      </c>
      <c r="G72" s="142">
        <v>10.15</v>
      </c>
      <c r="H72" s="140"/>
      <c r="I72" s="137">
        <v>3.125518</v>
      </c>
      <c r="J72" s="143" t="e">
        <v>#N/A</v>
      </c>
      <c r="K72" s="151">
        <f t="shared" si="13"/>
        <v>3.0970005</v>
      </c>
      <c r="L72" s="142">
        <v>3.125518</v>
      </c>
      <c r="M72" s="140"/>
    </row>
    <row r="73" spans="2:13" x14ac:dyDescent="0.25">
      <c r="B73" s="133">
        <f t="shared" si="0"/>
        <v>2017</v>
      </c>
      <c r="C73" s="136">
        <v>43070</v>
      </c>
      <c r="D73" s="137">
        <v>9.2899999999999991</v>
      </c>
      <c r="E73" s="143" t="e">
        <v>#N/A</v>
      </c>
      <c r="F73" s="142"/>
      <c r="G73" s="142">
        <v>9.2899999999999991</v>
      </c>
      <c r="H73" s="140"/>
      <c r="I73" s="137">
        <v>2.9253770000000001</v>
      </c>
      <c r="J73" s="143" t="e">
        <v>#N/A</v>
      </c>
      <c r="K73" s="142"/>
      <c r="L73" s="142">
        <v>2.9253770000000001</v>
      </c>
      <c r="M73" s="140"/>
    </row>
    <row r="74" spans="2:13" x14ac:dyDescent="0.25">
      <c r="B74" s="133">
        <f t="shared" ref="B74:B97" si="14">YEAR(C74)</f>
        <v>2018</v>
      </c>
      <c r="C74" s="136">
        <v>43101</v>
      </c>
      <c r="D74" s="137">
        <v>8.92</v>
      </c>
      <c r="E74" s="143" t="e">
        <v>#N/A</v>
      </c>
      <c r="F74" s="142"/>
      <c r="G74" s="142">
        <v>8.92</v>
      </c>
      <c r="H74" s="140"/>
      <c r="I74" s="137">
        <v>3.82653</v>
      </c>
      <c r="J74" s="143" t="e">
        <v>#N/A</v>
      </c>
      <c r="K74" s="142"/>
      <c r="L74" s="142">
        <v>3.82653</v>
      </c>
      <c r="M74" s="140"/>
    </row>
    <row r="75" spans="2:13" x14ac:dyDescent="0.25">
      <c r="B75" s="133">
        <f t="shared" si="14"/>
        <v>2018</v>
      </c>
      <c r="C75" s="136">
        <v>43132</v>
      </c>
      <c r="D75" s="137">
        <v>9.64</v>
      </c>
      <c r="E75" s="143" t="e">
        <v>#N/A</v>
      </c>
      <c r="F75" s="142">
        <f t="shared" ref="F75" si="15">AVERAGEIF($B$26:$B$97,B75,$G$26:$G$97)</f>
        <v>13.045192666666667</v>
      </c>
      <c r="G75" s="142">
        <v>9.64</v>
      </c>
      <c r="H75" s="140"/>
      <c r="I75" s="137">
        <v>2.7687900000000001</v>
      </c>
      <c r="J75" s="143" t="e">
        <v>#N/A</v>
      </c>
      <c r="K75" s="151">
        <f t="shared" ref="K75" si="16">AVERAGEIF($B$26:$B$97,B75,$L$26:$L$97)</f>
        <v>3.1248374166666668</v>
      </c>
      <c r="L75" s="142">
        <v>2.7687900000000001</v>
      </c>
      <c r="M75" s="140"/>
    </row>
    <row r="76" spans="2:13" x14ac:dyDescent="0.25">
      <c r="B76" s="133">
        <f t="shared" si="14"/>
        <v>2018</v>
      </c>
      <c r="C76" s="136">
        <v>43160</v>
      </c>
      <c r="D76" s="137">
        <v>9.7799999999999994</v>
      </c>
      <c r="E76" s="143" t="e">
        <v>#N/A</v>
      </c>
      <c r="F76" s="142">
        <f t="shared" ref="F76:F84" si="17">AVERAGEIF($B$26:$B$97,B76,$G$26:$G$97)</f>
        <v>13.045192666666667</v>
      </c>
      <c r="G76" s="142">
        <v>9.7799999999999994</v>
      </c>
      <c r="H76" s="140"/>
      <c r="I76" s="137">
        <v>2.7926410000000002</v>
      </c>
      <c r="J76" s="143" t="e">
        <v>#N/A</v>
      </c>
      <c r="K76" s="142">
        <f t="shared" ref="K76:K84" si="18">AVERAGEIF($B$26:$B$97,B76,$L$26:$L$97)</f>
        <v>3.1248374166666668</v>
      </c>
      <c r="L76" s="142">
        <v>2.7926410000000002</v>
      </c>
      <c r="M76" s="140"/>
    </row>
    <row r="77" spans="2:13" x14ac:dyDescent="0.25">
      <c r="B77" s="133">
        <f t="shared" si="14"/>
        <v>2018</v>
      </c>
      <c r="C77" s="136">
        <v>43191</v>
      </c>
      <c r="D77" s="137">
        <v>10.08</v>
      </c>
      <c r="E77" s="143" t="e">
        <v>#N/A</v>
      </c>
      <c r="F77" s="142">
        <f t="shared" si="17"/>
        <v>13.045192666666667</v>
      </c>
      <c r="G77" s="142">
        <v>10.08</v>
      </c>
      <c r="H77" s="140"/>
      <c r="I77" s="137">
        <v>2.8994520000000001</v>
      </c>
      <c r="J77" s="143" t="e">
        <v>#N/A</v>
      </c>
      <c r="K77" s="142">
        <f t="shared" si="18"/>
        <v>3.1248374166666668</v>
      </c>
      <c r="L77" s="142">
        <v>2.8994520000000001</v>
      </c>
      <c r="M77" s="140"/>
    </row>
    <row r="78" spans="2:13" x14ac:dyDescent="0.25">
      <c r="B78" s="133">
        <f t="shared" si="14"/>
        <v>2018</v>
      </c>
      <c r="C78" s="136">
        <v>43221</v>
      </c>
      <c r="D78" s="137">
        <v>13.67</v>
      </c>
      <c r="E78" s="143" t="e">
        <v>#N/A</v>
      </c>
      <c r="F78" s="142">
        <f t="shared" si="17"/>
        <v>13.045192666666667</v>
      </c>
      <c r="G78" s="142">
        <v>13.67</v>
      </c>
      <c r="H78" s="140"/>
      <c r="I78" s="137">
        <v>2.9036</v>
      </c>
      <c r="J78" s="143" t="e">
        <v>#N/A</v>
      </c>
      <c r="K78" s="142">
        <f t="shared" si="18"/>
        <v>3.1248374166666668</v>
      </c>
      <c r="L78" s="142">
        <v>2.9036</v>
      </c>
      <c r="M78" s="140"/>
    </row>
    <row r="79" spans="2:13" x14ac:dyDescent="0.25">
      <c r="B79" s="133">
        <f t="shared" si="14"/>
        <v>2018</v>
      </c>
      <c r="C79" s="136">
        <v>43252</v>
      </c>
      <c r="D79" s="137">
        <v>16.510000000000002</v>
      </c>
      <c r="E79" s="143" t="e">
        <v>#N/A</v>
      </c>
      <c r="F79" s="142">
        <f t="shared" si="17"/>
        <v>13.045192666666667</v>
      </c>
      <c r="G79" s="142">
        <v>16.510000000000002</v>
      </c>
      <c r="H79" s="140"/>
      <c r="I79" s="137">
        <v>3.0767790000000002</v>
      </c>
      <c r="J79" s="143" t="e">
        <v>#N/A</v>
      </c>
      <c r="K79" s="142">
        <f t="shared" si="18"/>
        <v>3.1248374166666668</v>
      </c>
      <c r="L79" s="142">
        <v>3.0767790000000002</v>
      </c>
      <c r="M79" s="140"/>
    </row>
    <row r="80" spans="2:13" x14ac:dyDescent="0.25">
      <c r="B80" s="133">
        <f t="shared" si="14"/>
        <v>2018</v>
      </c>
      <c r="C80" s="136">
        <v>43282</v>
      </c>
      <c r="D80" s="137">
        <v>17.91</v>
      </c>
      <c r="E80" s="143" t="e">
        <v>#N/A</v>
      </c>
      <c r="F80" s="142">
        <f t="shared" si="17"/>
        <v>13.045192666666667</v>
      </c>
      <c r="G80" s="142">
        <v>17.91</v>
      </c>
      <c r="H80" s="140"/>
      <c r="I80" s="137">
        <v>2.937821</v>
      </c>
      <c r="J80" s="143" t="e">
        <v>#N/A</v>
      </c>
      <c r="K80" s="142">
        <f t="shared" si="18"/>
        <v>3.1248374166666668</v>
      </c>
      <c r="L80" s="142">
        <v>2.937821</v>
      </c>
      <c r="M80" s="140"/>
    </row>
    <row r="81" spans="2:13" x14ac:dyDescent="0.25">
      <c r="B81" s="133">
        <f t="shared" si="14"/>
        <v>2018</v>
      </c>
      <c r="C81" s="136">
        <v>43313</v>
      </c>
      <c r="D81" s="137">
        <v>18.63</v>
      </c>
      <c r="E81" s="143" t="e">
        <v>#N/A</v>
      </c>
      <c r="F81" s="142">
        <f t="shared" si="17"/>
        <v>13.045192666666667</v>
      </c>
      <c r="G81" s="142">
        <v>18.63</v>
      </c>
      <c r="H81" s="140"/>
      <c r="I81" s="137">
        <v>3.070557</v>
      </c>
      <c r="J81" s="143" t="e">
        <v>#N/A</v>
      </c>
      <c r="K81" s="142">
        <f t="shared" si="18"/>
        <v>3.1248374166666668</v>
      </c>
      <c r="L81" s="142">
        <v>3.070557</v>
      </c>
      <c r="M81" s="140"/>
    </row>
    <row r="82" spans="2:13" x14ac:dyDescent="0.25">
      <c r="B82" s="133">
        <f t="shared" si="14"/>
        <v>2018</v>
      </c>
      <c r="C82" s="136">
        <v>43344</v>
      </c>
      <c r="D82" s="137">
        <v>16.895759999999999</v>
      </c>
      <c r="E82" s="143" t="e">
        <v>#N/A</v>
      </c>
      <c r="F82" s="142">
        <f t="shared" si="17"/>
        <v>13.045192666666667</v>
      </c>
      <c r="G82" s="142">
        <v>16.895759999999999</v>
      </c>
      <c r="H82" s="140"/>
      <c r="I82" s="137">
        <v>3.1058150000000002</v>
      </c>
      <c r="J82" s="143" t="e">
        <v>#N/A</v>
      </c>
      <c r="K82" s="142">
        <f t="shared" si="18"/>
        <v>3.1248374166666668</v>
      </c>
      <c r="L82" s="142">
        <v>3.1058150000000002</v>
      </c>
      <c r="M82" s="140"/>
    </row>
    <row r="83" spans="2:13" x14ac:dyDescent="0.25">
      <c r="B83" s="133">
        <f t="shared" si="14"/>
        <v>2018</v>
      </c>
      <c r="C83" s="136">
        <v>43374</v>
      </c>
      <c r="D83" s="137">
        <v>13.522690000000001</v>
      </c>
      <c r="E83" s="143">
        <v>13.522690000000001</v>
      </c>
      <c r="F83" s="142">
        <f t="shared" si="17"/>
        <v>13.045192666666667</v>
      </c>
      <c r="G83" s="142">
        <v>13.522690000000001</v>
      </c>
      <c r="H83" s="140"/>
      <c r="I83" s="137">
        <v>3.4013599999999999</v>
      </c>
      <c r="J83" s="143">
        <v>3.4013599999999999</v>
      </c>
      <c r="K83" s="142">
        <f t="shared" si="18"/>
        <v>3.1248374166666668</v>
      </c>
      <c r="L83" s="142">
        <v>3.4013599999999999</v>
      </c>
      <c r="M83" s="140"/>
    </row>
    <row r="84" spans="2:13" x14ac:dyDescent="0.25">
      <c r="B84" s="133">
        <f t="shared" si="14"/>
        <v>2018</v>
      </c>
      <c r="C84" s="136">
        <v>43405</v>
      </c>
      <c r="D84" s="137" t="e">
        <v>#N/A</v>
      </c>
      <c r="E84" s="143">
        <v>11.02618</v>
      </c>
      <c r="F84" s="142">
        <f t="shared" si="17"/>
        <v>13.045192666666667</v>
      </c>
      <c r="G84" s="142">
        <v>11.02618</v>
      </c>
      <c r="H84" s="140"/>
      <c r="I84" s="137" t="e">
        <v>#N/A</v>
      </c>
      <c r="J84" s="143">
        <v>3.326797</v>
      </c>
      <c r="K84" s="151">
        <f t="shared" si="18"/>
        <v>3.1248374166666668</v>
      </c>
      <c r="L84" s="142">
        <v>3.326797</v>
      </c>
      <c r="M84" s="140"/>
    </row>
    <row r="85" spans="2:13" x14ac:dyDescent="0.25">
      <c r="B85" s="133">
        <f t="shared" si="14"/>
        <v>2018</v>
      </c>
      <c r="C85" s="136">
        <v>43435</v>
      </c>
      <c r="D85" s="137" t="e">
        <v>#N/A</v>
      </c>
      <c r="E85" s="143">
        <v>9.9576820000000001</v>
      </c>
      <c r="F85" s="142"/>
      <c r="G85" s="142">
        <v>9.9576820000000001</v>
      </c>
      <c r="H85" s="140"/>
      <c r="I85" s="137" t="e">
        <v>#N/A</v>
      </c>
      <c r="J85" s="143">
        <v>3.3879069999999998</v>
      </c>
      <c r="K85" s="142"/>
      <c r="L85" s="142">
        <v>3.3879069999999998</v>
      </c>
      <c r="M85" s="140"/>
    </row>
    <row r="86" spans="2:13" x14ac:dyDescent="0.25">
      <c r="B86" s="133">
        <f t="shared" si="14"/>
        <v>2019</v>
      </c>
      <c r="C86" s="136">
        <v>43466</v>
      </c>
      <c r="D86" s="137" t="e">
        <v>#N/A</v>
      </c>
      <c r="E86" s="143">
        <v>9.6263780000000008</v>
      </c>
      <c r="F86" s="142"/>
      <c r="G86" s="142">
        <v>9.6263780000000008</v>
      </c>
      <c r="H86" s="140"/>
      <c r="I86" s="137" t="e">
        <v>#N/A</v>
      </c>
      <c r="J86" s="143">
        <v>3.4286650000000001</v>
      </c>
      <c r="K86" s="142"/>
      <c r="L86" s="142">
        <v>3.4286650000000001</v>
      </c>
      <c r="M86" s="140"/>
    </row>
    <row r="87" spans="2:13" x14ac:dyDescent="0.25">
      <c r="B87" s="133">
        <f t="shared" si="14"/>
        <v>2019</v>
      </c>
      <c r="C87" s="136">
        <v>43497</v>
      </c>
      <c r="D87" s="137" t="e">
        <v>#N/A</v>
      </c>
      <c r="E87" s="143">
        <v>9.7181909999999991</v>
      </c>
      <c r="F87" s="151">
        <f t="shared" ref="F87" si="19">AVERAGEIF($B$26:$B$97,B87,$G$26:$G$97)</f>
        <v>12.717044333333336</v>
      </c>
      <c r="G87" s="142">
        <v>9.7181909999999991</v>
      </c>
      <c r="H87" s="140"/>
      <c r="I87" s="137" t="e">
        <v>#N/A</v>
      </c>
      <c r="J87" s="143">
        <v>3.3244349999999998</v>
      </c>
      <c r="K87" s="151">
        <f t="shared" ref="K87" si="20">AVERAGEIF($B$26:$B$97,B87,$L$26:$L$97)</f>
        <v>3.0881830833333335</v>
      </c>
      <c r="L87" s="142">
        <v>3.3244349999999998</v>
      </c>
      <c r="M87" s="140"/>
    </row>
    <row r="88" spans="2:13" x14ac:dyDescent="0.25">
      <c r="B88" s="133">
        <f t="shared" si="14"/>
        <v>2019</v>
      </c>
      <c r="C88" s="136">
        <v>43525</v>
      </c>
      <c r="D88" s="137" t="e">
        <v>#N/A</v>
      </c>
      <c r="E88" s="143">
        <v>9.9711350000000003</v>
      </c>
      <c r="F88" s="142">
        <f t="shared" ref="F88:F96" si="21">AVERAGEIF($B$26:$B$97,B88,$G$26:$G$97)</f>
        <v>12.717044333333336</v>
      </c>
      <c r="G88" s="142">
        <v>9.9711350000000003</v>
      </c>
      <c r="H88" s="140"/>
      <c r="I88" s="137" t="e">
        <v>#N/A</v>
      </c>
      <c r="J88" s="143">
        <v>3.075078</v>
      </c>
      <c r="K88" s="142">
        <f t="shared" ref="K88:K96" si="22">AVERAGEIF($B$26:$B$97,B88,$L$26:$L$97)</f>
        <v>3.0881830833333335</v>
      </c>
      <c r="L88" s="142">
        <v>3.075078</v>
      </c>
      <c r="M88" s="140"/>
    </row>
    <row r="89" spans="2:13" x14ac:dyDescent="0.25">
      <c r="B89" s="133">
        <f t="shared" si="14"/>
        <v>2019</v>
      </c>
      <c r="C89" s="136">
        <v>43556</v>
      </c>
      <c r="D89" s="137" t="e">
        <v>#N/A</v>
      </c>
      <c r="E89" s="143">
        <v>10.799110000000001</v>
      </c>
      <c r="F89" s="142">
        <f t="shared" si="21"/>
        <v>12.717044333333336</v>
      </c>
      <c r="G89" s="142">
        <v>10.799110000000001</v>
      </c>
      <c r="H89" s="140"/>
      <c r="I89" s="137" t="e">
        <v>#N/A</v>
      </c>
      <c r="J89" s="143">
        <v>2.9918640000000001</v>
      </c>
      <c r="K89" s="142">
        <f t="shared" si="22"/>
        <v>3.0881830833333335</v>
      </c>
      <c r="L89" s="142">
        <v>2.9918640000000001</v>
      </c>
      <c r="M89" s="140"/>
    </row>
    <row r="90" spans="2:13" x14ac:dyDescent="0.25">
      <c r="B90" s="133">
        <f t="shared" si="14"/>
        <v>2019</v>
      </c>
      <c r="C90" s="136">
        <v>43586</v>
      </c>
      <c r="D90" s="137" t="e">
        <v>#N/A</v>
      </c>
      <c r="E90" s="143">
        <v>12.83046</v>
      </c>
      <c r="F90" s="142">
        <f t="shared" si="21"/>
        <v>12.717044333333336</v>
      </c>
      <c r="G90" s="142">
        <v>12.83046</v>
      </c>
      <c r="H90" s="140"/>
      <c r="I90" s="137" t="e">
        <v>#N/A</v>
      </c>
      <c r="J90" s="143">
        <v>2.9811000000000001</v>
      </c>
      <c r="K90" s="142">
        <f t="shared" si="22"/>
        <v>3.0881830833333335</v>
      </c>
      <c r="L90" s="142">
        <v>2.9811000000000001</v>
      </c>
      <c r="M90" s="140"/>
    </row>
    <row r="91" spans="2:13" x14ac:dyDescent="0.25">
      <c r="B91" s="133">
        <f t="shared" si="14"/>
        <v>2019</v>
      </c>
      <c r="C91" s="136">
        <v>43617</v>
      </c>
      <c r="D91" s="137" t="e">
        <v>#N/A</v>
      </c>
      <c r="E91" s="143">
        <v>15.17887</v>
      </c>
      <c r="F91" s="142">
        <f t="shared" si="21"/>
        <v>12.717044333333336</v>
      </c>
      <c r="G91" s="142">
        <v>15.17887</v>
      </c>
      <c r="H91" s="140"/>
      <c r="I91" s="137" t="e">
        <v>#N/A</v>
      </c>
      <c r="J91" s="143">
        <v>2.9908950000000001</v>
      </c>
      <c r="K91" s="142">
        <f t="shared" si="22"/>
        <v>3.0881830833333335</v>
      </c>
      <c r="L91" s="142">
        <v>2.9908950000000001</v>
      </c>
      <c r="M91" s="140"/>
    </row>
    <row r="92" spans="2:13" x14ac:dyDescent="0.25">
      <c r="B92" s="133">
        <f t="shared" si="14"/>
        <v>2019</v>
      </c>
      <c r="C92" s="136">
        <v>43647</v>
      </c>
      <c r="D92" s="137" t="e">
        <v>#N/A</v>
      </c>
      <c r="E92" s="143">
        <v>16.610420000000001</v>
      </c>
      <c r="F92" s="142">
        <f t="shared" si="21"/>
        <v>12.717044333333336</v>
      </c>
      <c r="G92" s="142">
        <v>16.610420000000001</v>
      </c>
      <c r="H92" s="140"/>
      <c r="I92" s="137" t="e">
        <v>#N/A</v>
      </c>
      <c r="J92" s="143">
        <v>3.0110649999999999</v>
      </c>
      <c r="K92" s="142">
        <f t="shared" si="22"/>
        <v>3.0881830833333335</v>
      </c>
      <c r="L92" s="142">
        <v>3.0110649999999999</v>
      </c>
      <c r="M92" s="140"/>
    </row>
    <row r="93" spans="2:13" x14ac:dyDescent="0.25">
      <c r="B93" s="133">
        <f t="shared" si="14"/>
        <v>2019</v>
      </c>
      <c r="C93" s="136">
        <v>43678</v>
      </c>
      <c r="D93" s="137" t="e">
        <v>#N/A</v>
      </c>
      <c r="E93" s="143">
        <v>17.442360000000001</v>
      </c>
      <c r="F93" s="142">
        <f t="shared" si="21"/>
        <v>12.717044333333336</v>
      </c>
      <c r="G93" s="142">
        <v>17.442360000000001</v>
      </c>
      <c r="H93" s="140"/>
      <c r="I93" s="137" t="e">
        <v>#N/A</v>
      </c>
      <c r="J93" s="143">
        <v>3.0105200000000001</v>
      </c>
      <c r="K93" s="142">
        <f t="shared" si="22"/>
        <v>3.0881830833333335</v>
      </c>
      <c r="L93" s="142">
        <v>3.0105200000000001</v>
      </c>
      <c r="M93" s="140"/>
    </row>
    <row r="94" spans="2:13" x14ac:dyDescent="0.25">
      <c r="B94" s="133">
        <f t="shared" si="14"/>
        <v>2019</v>
      </c>
      <c r="C94" s="136">
        <v>43709</v>
      </c>
      <c r="D94" s="137" t="e">
        <v>#N/A</v>
      </c>
      <c r="E94" s="143">
        <v>16.379190000000001</v>
      </c>
      <c r="F94" s="142">
        <f t="shared" si="21"/>
        <v>12.717044333333336</v>
      </c>
      <c r="G94" s="142">
        <v>16.379190000000001</v>
      </c>
      <c r="H94" s="140"/>
      <c r="I94" s="137" t="e">
        <v>#N/A</v>
      </c>
      <c r="J94" s="143">
        <v>2.9998580000000001</v>
      </c>
      <c r="K94" s="142">
        <f t="shared" si="22"/>
        <v>3.0881830833333335</v>
      </c>
      <c r="L94" s="142">
        <v>2.9998580000000001</v>
      </c>
      <c r="M94" s="140"/>
    </row>
    <row r="95" spans="2:13" x14ac:dyDescent="0.25">
      <c r="B95" s="133">
        <f t="shared" si="14"/>
        <v>2019</v>
      </c>
      <c r="C95" s="136">
        <v>43739</v>
      </c>
      <c r="D95" s="137" t="e">
        <v>#N/A</v>
      </c>
      <c r="E95" s="143">
        <v>13.301970000000001</v>
      </c>
      <c r="F95" s="142">
        <f t="shared" si="21"/>
        <v>12.717044333333336</v>
      </c>
      <c r="G95" s="142">
        <v>13.301970000000001</v>
      </c>
      <c r="H95" s="140"/>
      <c r="I95" s="137" t="e">
        <v>#N/A</v>
      </c>
      <c r="J95" s="143">
        <v>3.030189</v>
      </c>
      <c r="K95" s="142">
        <f t="shared" si="22"/>
        <v>3.0881830833333335</v>
      </c>
      <c r="L95" s="142">
        <v>3.030189</v>
      </c>
      <c r="M95" s="140"/>
    </row>
    <row r="96" spans="2:13" x14ac:dyDescent="0.25">
      <c r="B96" s="133">
        <f t="shared" si="14"/>
        <v>2019</v>
      </c>
      <c r="C96" s="136">
        <v>43770</v>
      </c>
      <c r="D96" s="137" t="e">
        <v>#N/A</v>
      </c>
      <c r="E96" s="143">
        <v>10.83287</v>
      </c>
      <c r="F96" s="151">
        <f t="shared" si="21"/>
        <v>12.717044333333336</v>
      </c>
      <c r="G96" s="142">
        <v>10.83287</v>
      </c>
      <c r="H96" s="140"/>
      <c r="I96" s="137" t="e">
        <v>#N/A</v>
      </c>
      <c r="J96" s="143">
        <v>3.0607839999999999</v>
      </c>
      <c r="K96" s="151">
        <f t="shared" si="22"/>
        <v>3.0881830833333335</v>
      </c>
      <c r="L96" s="142">
        <v>3.0607839999999999</v>
      </c>
      <c r="M96" s="140"/>
    </row>
    <row r="97" spans="2:13" x14ac:dyDescent="0.25">
      <c r="B97" s="133">
        <f t="shared" si="14"/>
        <v>2019</v>
      </c>
      <c r="C97" s="136">
        <v>43800</v>
      </c>
      <c r="D97" s="137" t="e">
        <v>#N/A</v>
      </c>
      <c r="E97" s="143">
        <v>9.9135779999999993</v>
      </c>
      <c r="F97" s="142"/>
      <c r="G97" s="142">
        <v>9.9135779999999993</v>
      </c>
      <c r="H97" s="140"/>
      <c r="I97" s="137" t="e">
        <v>#N/A</v>
      </c>
      <c r="J97" s="143">
        <v>3.1537440000000001</v>
      </c>
      <c r="K97" s="142"/>
      <c r="L97" s="142">
        <v>3.1537440000000001</v>
      </c>
      <c r="M97" s="140"/>
    </row>
    <row r="98" spans="2:13" x14ac:dyDescent="0.25">
      <c r="G98" s="142"/>
    </row>
    <row r="109" spans="2:13" x14ac:dyDescent="0.25">
      <c r="G109" s="142"/>
    </row>
    <row r="110" spans="2:13" x14ac:dyDescent="0.25">
      <c r="G110" s="142"/>
    </row>
    <row r="111" spans="2:13" x14ac:dyDescent="0.25">
      <c r="B111" s="32"/>
      <c r="G111" s="142"/>
    </row>
    <row r="112" spans="2:13" x14ac:dyDescent="0.25">
      <c r="B112" s="32" t="s">
        <v>550</v>
      </c>
      <c r="G112" s="142"/>
    </row>
    <row r="113" spans="7:7" x14ac:dyDescent="0.25">
      <c r="G113" s="142"/>
    </row>
    <row r="114" spans="7:7" x14ac:dyDescent="0.25">
      <c r="G114" s="142"/>
    </row>
    <row r="115" spans="7:7" x14ac:dyDescent="0.25">
      <c r="G115" s="142"/>
    </row>
    <row r="116" spans="7:7" x14ac:dyDescent="0.25">
      <c r="G116" s="142"/>
    </row>
    <row r="117" spans="7:7" x14ac:dyDescent="0.25">
      <c r="G117" s="142"/>
    </row>
    <row r="118" spans="7:7" x14ac:dyDescent="0.25">
      <c r="G118" s="142"/>
    </row>
    <row r="119" spans="7:7" x14ac:dyDescent="0.25">
      <c r="G119" s="142"/>
    </row>
    <row r="120" spans="7:7" x14ac:dyDescent="0.25">
      <c r="G120" s="142"/>
    </row>
    <row r="121" spans="7:7" x14ac:dyDescent="0.25">
      <c r="G121" s="142"/>
    </row>
    <row r="122" spans="7:7" x14ac:dyDescent="0.25">
      <c r="G122" s="142"/>
    </row>
    <row r="123" spans="7:7" x14ac:dyDescent="0.25">
      <c r="G123" s="142"/>
    </row>
    <row r="124" spans="7:7" x14ac:dyDescent="0.25">
      <c r="G124" s="142"/>
    </row>
    <row r="125" spans="7:7" x14ac:dyDescent="0.25">
      <c r="G125" s="142"/>
    </row>
    <row r="126" spans="7:7" x14ac:dyDescent="0.25">
      <c r="G126" s="142"/>
    </row>
    <row r="127" spans="7:7" x14ac:dyDescent="0.25">
      <c r="G127" s="142"/>
    </row>
    <row r="128" spans="7:7" x14ac:dyDescent="0.25">
      <c r="G128" s="142"/>
    </row>
    <row r="129" spans="7:7" x14ac:dyDescent="0.25">
      <c r="G129" s="142"/>
    </row>
    <row r="130" spans="7:7" x14ac:dyDescent="0.25">
      <c r="G130" s="142"/>
    </row>
    <row r="131" spans="7:7" x14ac:dyDescent="0.25">
      <c r="G131" s="142"/>
    </row>
  </sheetData>
  <mergeCells count="2">
    <mergeCell ref="D24:H24"/>
    <mergeCell ref="J24:M24"/>
  </mergeCells>
  <conditionalFormatting sqref="D26">
    <cfRule type="expression" dxfId="109" priority="27" stopIfTrue="1">
      <formula>ISNA(D26)</formula>
    </cfRule>
  </conditionalFormatting>
  <conditionalFormatting sqref="D26">
    <cfRule type="expression" dxfId="108" priority="26" stopIfTrue="1">
      <formula>ISNA(D26)</formula>
    </cfRule>
  </conditionalFormatting>
  <conditionalFormatting sqref="E26">
    <cfRule type="expression" dxfId="107" priority="25" stopIfTrue="1">
      <formula>ISNA(E26)</formula>
    </cfRule>
  </conditionalFormatting>
  <conditionalFormatting sqref="D27:D97">
    <cfRule type="expression" dxfId="106" priority="9" stopIfTrue="1">
      <formula>ISNA(D27)</formula>
    </cfRule>
  </conditionalFormatting>
  <conditionalFormatting sqref="D27:D97">
    <cfRule type="expression" dxfId="105" priority="8" stopIfTrue="1">
      <formula>ISNA(D27)</formula>
    </cfRule>
  </conditionalFormatting>
  <conditionalFormatting sqref="E27:E97">
    <cfRule type="expression" dxfId="104" priority="7" stopIfTrue="1">
      <formula>ISNA(E27)</formula>
    </cfRule>
  </conditionalFormatting>
  <conditionalFormatting sqref="I26">
    <cfRule type="expression" dxfId="103" priority="6" stopIfTrue="1">
      <formula>ISNA(I26)</formula>
    </cfRule>
  </conditionalFormatting>
  <conditionalFormatting sqref="I26">
    <cfRule type="expression" dxfId="102" priority="5" stopIfTrue="1">
      <formula>ISNA(I26)</formula>
    </cfRule>
  </conditionalFormatting>
  <conditionalFormatting sqref="J26">
    <cfRule type="expression" dxfId="101" priority="4" stopIfTrue="1">
      <formula>ISNA(J26)</formula>
    </cfRule>
  </conditionalFormatting>
  <conditionalFormatting sqref="I27:I97">
    <cfRule type="expression" dxfId="100" priority="3" stopIfTrue="1">
      <formula>ISNA(I27)</formula>
    </cfRule>
  </conditionalFormatting>
  <conditionalFormatting sqref="I27:I97">
    <cfRule type="expression" dxfId="99" priority="2" stopIfTrue="1">
      <formula>ISNA(I27)</formula>
    </cfRule>
  </conditionalFormatting>
  <conditionalFormatting sqref="J27:J97">
    <cfRule type="expression" dxfId="98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RowHeight="12.75" x14ac:dyDescent="0.2"/>
  <cols>
    <col min="1" max="1" width="9.140625" style="100" customWidth="1"/>
    <col min="2" max="2" width="5.28515625" style="100" customWidth="1"/>
    <col min="3" max="3" width="4.140625" style="100" customWidth="1"/>
    <col min="4" max="16" width="9.140625" style="100"/>
    <col min="17" max="17" width="21.85546875" style="100" bestFit="1" customWidth="1"/>
    <col min="18" max="18" width="22" style="100" customWidth="1"/>
    <col min="19" max="16384" width="9.140625" style="100"/>
  </cols>
  <sheetData>
    <row r="1" spans="1:24" x14ac:dyDescent="0.2">
      <c r="R1" s="180"/>
      <c r="S1" s="180"/>
      <c r="T1" s="180"/>
      <c r="U1" s="180"/>
      <c r="V1" s="180"/>
      <c r="W1" s="180"/>
      <c r="X1" s="180"/>
    </row>
    <row r="2" spans="1:24" ht="15.75" x14ac:dyDescent="0.25">
      <c r="A2" s="44" t="s">
        <v>547</v>
      </c>
      <c r="G2" s="122"/>
    </row>
    <row r="3" spans="1:24" x14ac:dyDescent="0.2">
      <c r="A3" s="22" t="s">
        <v>16</v>
      </c>
      <c r="G3" s="122"/>
    </row>
    <row r="4" spans="1:24" x14ac:dyDescent="0.2"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</row>
    <row r="5" spans="1:24" x14ac:dyDescent="0.2"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Q5" s="182" t="s">
        <v>369</v>
      </c>
      <c r="R5" s="183"/>
    </row>
    <row r="6" spans="1:24" x14ac:dyDescent="0.2">
      <c r="C6" s="186"/>
      <c r="D6" s="186"/>
      <c r="E6" s="186"/>
      <c r="F6" s="186"/>
      <c r="G6" s="186"/>
      <c r="H6" s="186"/>
      <c r="I6" s="186"/>
      <c r="J6" s="186"/>
      <c r="K6" s="186"/>
      <c r="L6" s="186"/>
      <c r="M6" s="186"/>
      <c r="Q6" s="205" t="s">
        <v>507</v>
      </c>
      <c r="R6" s="206" t="s">
        <v>318</v>
      </c>
    </row>
    <row r="7" spans="1:24" x14ac:dyDescent="0.2"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Q7" s="205" t="s">
        <v>506</v>
      </c>
      <c r="R7" s="206" t="s">
        <v>319</v>
      </c>
    </row>
    <row r="8" spans="1:24" x14ac:dyDescent="0.2">
      <c r="C8" s="186"/>
      <c r="D8" s="186"/>
      <c r="E8" s="186"/>
      <c r="F8" s="186"/>
      <c r="G8" s="186"/>
      <c r="H8" s="186"/>
      <c r="I8" s="186"/>
      <c r="J8" s="186"/>
      <c r="K8" s="186"/>
      <c r="L8" s="186"/>
      <c r="M8" s="186"/>
      <c r="Q8" s="250" t="s">
        <v>505</v>
      </c>
      <c r="R8" s="251" t="s">
        <v>320</v>
      </c>
    </row>
    <row r="9" spans="1:24" x14ac:dyDescent="0.2"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6"/>
    </row>
    <row r="10" spans="1:24" x14ac:dyDescent="0.2">
      <c r="C10" s="186"/>
      <c r="D10" s="186"/>
      <c r="E10" s="186"/>
      <c r="F10" s="186"/>
      <c r="G10" s="186"/>
      <c r="H10" s="186"/>
      <c r="I10" s="186"/>
      <c r="J10" s="186"/>
      <c r="K10" s="186"/>
      <c r="L10" s="186"/>
      <c r="M10" s="186"/>
    </row>
    <row r="11" spans="1:24" x14ac:dyDescent="0.2">
      <c r="C11" s="186"/>
      <c r="D11" s="186"/>
      <c r="E11" s="186"/>
      <c r="F11" s="186"/>
      <c r="G11" s="186"/>
      <c r="H11" s="186"/>
      <c r="I11" s="186"/>
      <c r="J11" s="186"/>
      <c r="K11" s="186"/>
      <c r="L11" s="186"/>
      <c r="M11" s="186"/>
    </row>
    <row r="12" spans="1:24" x14ac:dyDescent="0.2">
      <c r="C12" s="186"/>
      <c r="D12" s="186"/>
      <c r="E12" s="186"/>
      <c r="F12" s="186"/>
      <c r="G12" s="186"/>
      <c r="H12" s="186"/>
      <c r="I12" s="186"/>
      <c r="J12" s="186"/>
      <c r="K12" s="186"/>
      <c r="L12" s="186"/>
      <c r="M12" s="186"/>
    </row>
    <row r="13" spans="1:24" x14ac:dyDescent="0.2">
      <c r="C13" s="186"/>
      <c r="D13" s="186"/>
      <c r="E13" s="186"/>
      <c r="F13" s="186"/>
      <c r="G13" s="186"/>
      <c r="H13" s="186"/>
      <c r="I13" s="186"/>
      <c r="J13" s="186"/>
      <c r="K13" s="186"/>
      <c r="L13" s="186"/>
      <c r="M13" s="186"/>
    </row>
    <row r="14" spans="1:24" x14ac:dyDescent="0.2">
      <c r="C14" s="186"/>
      <c r="D14" s="186"/>
      <c r="E14" s="186"/>
      <c r="F14" s="186"/>
      <c r="G14" s="186"/>
      <c r="H14" s="186"/>
      <c r="I14" s="186"/>
      <c r="J14" s="186"/>
      <c r="K14" s="186"/>
      <c r="L14" s="186"/>
      <c r="M14" s="186"/>
    </row>
    <row r="15" spans="1:24" x14ac:dyDescent="0.2"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</row>
    <row r="16" spans="1:24" x14ac:dyDescent="0.2">
      <c r="C16" s="186"/>
      <c r="D16" s="186"/>
      <c r="E16" s="186"/>
      <c r="F16" s="186"/>
      <c r="G16" s="186"/>
      <c r="H16" s="186"/>
      <c r="I16" s="186"/>
      <c r="J16" s="186"/>
      <c r="K16" s="186"/>
      <c r="L16" s="186"/>
      <c r="M16" s="186"/>
    </row>
    <row r="17" spans="1:13" x14ac:dyDescent="0.2"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</row>
    <row r="18" spans="1:13" x14ac:dyDescent="0.2">
      <c r="C18" s="186"/>
      <c r="D18" s="186"/>
      <c r="E18" s="186"/>
      <c r="F18" s="186"/>
      <c r="G18" s="186"/>
      <c r="H18" s="186"/>
      <c r="I18" s="186"/>
      <c r="J18" s="186"/>
      <c r="K18" s="186"/>
      <c r="L18" s="186"/>
      <c r="M18" s="186"/>
    </row>
    <row r="19" spans="1:13" x14ac:dyDescent="0.2">
      <c r="C19" s="186"/>
      <c r="D19" s="186"/>
      <c r="E19" s="186"/>
      <c r="F19" s="186"/>
      <c r="G19" s="186"/>
      <c r="H19" s="186"/>
      <c r="I19" s="186"/>
      <c r="J19" s="186"/>
      <c r="K19" s="186"/>
      <c r="L19" s="186"/>
      <c r="M19" s="186"/>
    </row>
    <row r="20" spans="1:13" x14ac:dyDescent="0.2">
      <c r="C20" s="186"/>
      <c r="D20" s="186"/>
      <c r="E20" s="186"/>
      <c r="F20" s="186"/>
      <c r="G20" s="186"/>
      <c r="H20" s="186"/>
      <c r="I20" s="186"/>
      <c r="J20" s="186"/>
      <c r="K20" s="186"/>
      <c r="L20" s="186"/>
      <c r="M20" s="186"/>
    </row>
    <row r="21" spans="1:13" x14ac:dyDescent="0.2">
      <c r="C21" s="186"/>
      <c r="D21" s="186"/>
      <c r="E21" s="186"/>
      <c r="F21" s="186"/>
      <c r="G21" s="186"/>
      <c r="H21" s="186"/>
      <c r="I21" s="186"/>
      <c r="J21" s="186"/>
      <c r="K21" s="186"/>
      <c r="L21" s="186"/>
      <c r="M21" s="186"/>
    </row>
    <row r="22" spans="1:13" x14ac:dyDescent="0.2">
      <c r="C22" s="186"/>
      <c r="D22" s="186"/>
      <c r="E22" s="186"/>
      <c r="F22" s="186"/>
      <c r="G22" s="186"/>
      <c r="H22" s="186"/>
      <c r="I22" s="186"/>
      <c r="J22" s="186"/>
      <c r="K22" s="186"/>
      <c r="L22" s="186"/>
      <c r="M22" s="186"/>
    </row>
    <row r="23" spans="1:13" x14ac:dyDescent="0.2">
      <c r="C23" s="186"/>
      <c r="D23" s="186"/>
      <c r="E23" s="186"/>
      <c r="F23" s="186"/>
      <c r="G23" s="186"/>
      <c r="H23" s="186"/>
      <c r="I23" s="186"/>
      <c r="J23" s="186"/>
      <c r="K23" s="186"/>
      <c r="L23" s="186"/>
      <c r="M23" s="186"/>
    </row>
    <row r="24" spans="1:13" x14ac:dyDescent="0.2">
      <c r="C24" s="207"/>
      <c r="D24" s="207"/>
      <c r="E24" s="208"/>
      <c r="F24" s="208"/>
      <c r="G24" s="208"/>
      <c r="H24" s="208"/>
      <c r="I24" s="208"/>
      <c r="J24" s="208"/>
      <c r="K24" s="207"/>
      <c r="L24" s="207"/>
      <c r="M24" s="207"/>
    </row>
    <row r="25" spans="1:13" x14ac:dyDescent="0.2">
      <c r="C25" s="101"/>
      <c r="D25" s="101"/>
      <c r="F25" s="123"/>
      <c r="G25" s="123"/>
      <c r="I25" s="124"/>
    </row>
    <row r="26" spans="1:13" s="121" customFormat="1" x14ac:dyDescent="0.2">
      <c r="C26" s="469"/>
      <c r="D26" s="469"/>
      <c r="E26" s="474" t="s">
        <v>36</v>
      </c>
    </row>
    <row r="27" spans="1:13" x14ac:dyDescent="0.2">
      <c r="A27" s="125" t="s">
        <v>509</v>
      </c>
      <c r="D27" s="125" t="s">
        <v>508</v>
      </c>
      <c r="E27" s="472" t="s">
        <v>507</v>
      </c>
      <c r="F27" s="471"/>
      <c r="G27" s="472" t="s">
        <v>506</v>
      </c>
      <c r="H27" s="471"/>
      <c r="I27" s="472" t="s">
        <v>505</v>
      </c>
      <c r="J27" s="473" t="s">
        <v>234</v>
      </c>
      <c r="K27" s="473" t="s">
        <v>233</v>
      </c>
    </row>
    <row r="28" spans="1:13" x14ac:dyDescent="0.2">
      <c r="A28" s="16" t="s">
        <v>551</v>
      </c>
      <c r="B28" s="573" t="str">
        <f>LEFT(A28,4)</f>
        <v>2013</v>
      </c>
      <c r="C28" s="181" t="str">
        <f t="shared" ref="C28:C55" si="0">RIGHT(A28,2)</f>
        <v>Q1</v>
      </c>
      <c r="D28" s="82">
        <v>41275</v>
      </c>
      <c r="E28" s="324">
        <v>90.144107833000007</v>
      </c>
      <c r="G28" s="6">
        <v>91.345239988000003</v>
      </c>
      <c r="I28" s="6">
        <v>1.2011321544</v>
      </c>
      <c r="J28" s="167">
        <f>+IF(I28&gt;0,+I28,0)*-1</f>
        <v>-1.2011321544</v>
      </c>
      <c r="K28" s="167">
        <f>+IF(I28&lt;0,+I28,0)*-1</f>
        <v>0</v>
      </c>
    </row>
    <row r="29" spans="1:13" x14ac:dyDescent="0.2">
      <c r="A29" s="16" t="s">
        <v>552</v>
      </c>
      <c r="B29" s="572"/>
      <c r="C29" s="181" t="str">
        <f t="shared" si="0"/>
        <v>Q2</v>
      </c>
      <c r="D29" s="82">
        <v>41365</v>
      </c>
      <c r="E29" s="6">
        <v>91.238463440000004</v>
      </c>
      <c r="G29" s="6">
        <v>91.564569216999999</v>
      </c>
      <c r="I29" s="6">
        <v>0.32610577747000002</v>
      </c>
      <c r="J29" s="167">
        <f t="shared" ref="J29:J55" si="1">+IF(I29&gt;0,+I29,0)*-1</f>
        <v>-0.32610577747000002</v>
      </c>
      <c r="K29" s="167">
        <f t="shared" ref="K29:K55" si="2">+IF(I29&lt;0,+I29,0)*-1</f>
        <v>0</v>
      </c>
    </row>
    <row r="30" spans="1:13" x14ac:dyDescent="0.2">
      <c r="A30" s="16" t="s">
        <v>553</v>
      </c>
      <c r="B30" s="572"/>
      <c r="C30" s="181" t="str">
        <f t="shared" si="0"/>
        <v>Q3</v>
      </c>
      <c r="D30" s="82">
        <v>41456</v>
      </c>
      <c r="E30" s="6">
        <v>91.893042554000004</v>
      </c>
      <c r="G30" s="6">
        <v>92.638353899999998</v>
      </c>
      <c r="I30" s="6">
        <v>0.74531134533999999</v>
      </c>
      <c r="J30" s="167">
        <f t="shared" si="1"/>
        <v>-0.74531134533999999</v>
      </c>
      <c r="K30" s="167">
        <f t="shared" si="2"/>
        <v>0</v>
      </c>
    </row>
    <row r="31" spans="1:13" x14ac:dyDescent="0.2">
      <c r="A31" s="16" t="s">
        <v>554</v>
      </c>
      <c r="B31" s="572"/>
      <c r="C31" s="181" t="str">
        <f t="shared" si="0"/>
        <v>Q4</v>
      </c>
      <c r="D31" s="82">
        <v>41548</v>
      </c>
      <c r="E31" s="6">
        <v>91.919682836999996</v>
      </c>
      <c r="G31" s="6">
        <v>93.104878955999993</v>
      </c>
      <c r="I31" s="6">
        <v>1.1851961191</v>
      </c>
      <c r="J31" s="167">
        <f t="shared" si="1"/>
        <v>-1.1851961191</v>
      </c>
      <c r="K31" s="167">
        <f t="shared" si="2"/>
        <v>0</v>
      </c>
    </row>
    <row r="32" spans="1:13" x14ac:dyDescent="0.2">
      <c r="A32" s="16" t="s">
        <v>555</v>
      </c>
      <c r="B32" s="572" t="str">
        <f>LEFT(A32,4)</f>
        <v>2014</v>
      </c>
      <c r="C32" s="181" t="str">
        <f t="shared" si="0"/>
        <v>Q1</v>
      </c>
      <c r="D32" s="82">
        <v>41640</v>
      </c>
      <c r="E32" s="6">
        <v>92.271770778000004</v>
      </c>
      <c r="G32" s="6">
        <v>92.676207883999993</v>
      </c>
      <c r="I32" s="6">
        <v>0.40443710652999998</v>
      </c>
      <c r="J32" s="167">
        <f t="shared" si="1"/>
        <v>-0.40443710652999998</v>
      </c>
      <c r="K32" s="167">
        <f t="shared" si="2"/>
        <v>0</v>
      </c>
    </row>
    <row r="33" spans="1:11" x14ac:dyDescent="0.2">
      <c r="A33" s="3" t="s">
        <v>556</v>
      </c>
      <c r="B33" s="572"/>
      <c r="C33" s="181" t="str">
        <f t="shared" si="0"/>
        <v>Q2</v>
      </c>
      <c r="D33" s="82">
        <v>41730</v>
      </c>
      <c r="E33" s="6">
        <v>92.923599746999997</v>
      </c>
      <c r="G33" s="6">
        <v>93.000763140999993</v>
      </c>
      <c r="I33" s="6">
        <v>7.7163394009000005E-2</v>
      </c>
      <c r="J33" s="167">
        <f t="shared" si="1"/>
        <v>-7.7163394009000005E-2</v>
      </c>
      <c r="K33" s="167">
        <f t="shared" si="2"/>
        <v>0</v>
      </c>
    </row>
    <row r="34" spans="1:11" x14ac:dyDescent="0.2">
      <c r="A34" s="3" t="s">
        <v>557</v>
      </c>
      <c r="B34" s="572"/>
      <c r="C34" s="181" t="str">
        <f t="shared" si="0"/>
        <v>Q3</v>
      </c>
      <c r="D34" s="82">
        <v>41821</v>
      </c>
      <c r="E34" s="6">
        <v>94.216593716999995</v>
      </c>
      <c r="G34" s="6">
        <v>94.084448502000001</v>
      </c>
      <c r="I34" s="6">
        <v>-0.13214521577999999</v>
      </c>
      <c r="J34" s="167">
        <f t="shared" si="1"/>
        <v>0</v>
      </c>
      <c r="K34" s="167">
        <f t="shared" si="2"/>
        <v>0.13214521577999999</v>
      </c>
    </row>
    <row r="35" spans="1:11" x14ac:dyDescent="0.2">
      <c r="A35" s="3" t="s">
        <v>558</v>
      </c>
      <c r="B35" s="572"/>
      <c r="C35" s="181" t="str">
        <f t="shared" si="0"/>
        <v>Q4</v>
      </c>
      <c r="D35" s="82">
        <v>41913</v>
      </c>
      <c r="E35" s="6">
        <v>95.805362162999998</v>
      </c>
      <c r="G35" s="6">
        <v>94.613891115000001</v>
      </c>
      <c r="I35" s="6">
        <v>-1.1914710476000001</v>
      </c>
      <c r="J35" s="167">
        <f t="shared" si="1"/>
        <v>0</v>
      </c>
      <c r="K35" s="167">
        <f t="shared" si="2"/>
        <v>1.1914710476000001</v>
      </c>
    </row>
    <row r="36" spans="1:11" x14ac:dyDescent="0.2">
      <c r="A36" s="3" t="s">
        <v>559</v>
      </c>
      <c r="B36" s="572" t="str">
        <f>LEFT(A36,4)</f>
        <v>2015</v>
      </c>
      <c r="C36" s="181" t="str">
        <f t="shared" si="0"/>
        <v>Q1</v>
      </c>
      <c r="D36" s="82">
        <v>42005</v>
      </c>
      <c r="E36" s="6">
        <v>95.285594016999994</v>
      </c>
      <c r="G36" s="6">
        <v>94.138196311000002</v>
      </c>
      <c r="I36" s="6">
        <v>-1.1473977067000001</v>
      </c>
      <c r="J36" s="167">
        <f t="shared" si="1"/>
        <v>0</v>
      </c>
      <c r="K36" s="167">
        <f t="shared" si="2"/>
        <v>1.1473977067000001</v>
      </c>
    </row>
    <row r="37" spans="1:11" x14ac:dyDescent="0.2">
      <c r="A37" s="3" t="s">
        <v>560</v>
      </c>
      <c r="B37" s="572"/>
      <c r="C37" s="181" t="str">
        <f t="shared" si="0"/>
        <v>Q2</v>
      </c>
      <c r="D37" s="82">
        <v>42095</v>
      </c>
      <c r="E37" s="6">
        <v>96.357371155999999</v>
      </c>
      <c r="G37" s="6">
        <v>94.939947489000005</v>
      </c>
      <c r="I37" s="6">
        <v>-1.4174236672</v>
      </c>
      <c r="J37" s="167">
        <f t="shared" si="1"/>
        <v>0</v>
      </c>
      <c r="K37" s="167">
        <f t="shared" si="2"/>
        <v>1.4174236672</v>
      </c>
    </row>
    <row r="38" spans="1:11" x14ac:dyDescent="0.2">
      <c r="A38" s="3" t="s">
        <v>561</v>
      </c>
      <c r="B38" s="572"/>
      <c r="C38" s="181" t="str">
        <f t="shared" si="0"/>
        <v>Q3</v>
      </c>
      <c r="D38" s="82">
        <v>42186</v>
      </c>
      <c r="E38" s="6">
        <v>97.278749595999997</v>
      </c>
      <c r="G38" s="6">
        <v>96.613265988999999</v>
      </c>
      <c r="I38" s="6">
        <v>-0.66548360686999997</v>
      </c>
      <c r="J38" s="167">
        <f t="shared" si="1"/>
        <v>0</v>
      </c>
      <c r="K38" s="167">
        <f t="shared" si="2"/>
        <v>0.66548360686999997</v>
      </c>
    </row>
    <row r="39" spans="1:11" x14ac:dyDescent="0.2">
      <c r="A39" s="3" t="s">
        <v>562</v>
      </c>
      <c r="B39" s="572"/>
      <c r="C39" s="181" t="str">
        <f t="shared" si="0"/>
        <v>Q4</v>
      </c>
      <c r="D39" s="82">
        <v>42278</v>
      </c>
      <c r="E39" s="6">
        <v>97.443938594000002</v>
      </c>
      <c r="G39" s="6">
        <v>96.05249628</v>
      </c>
      <c r="I39" s="6">
        <v>-1.3914423138000001</v>
      </c>
      <c r="J39" s="167">
        <f t="shared" si="1"/>
        <v>0</v>
      </c>
      <c r="K39" s="167">
        <f t="shared" si="2"/>
        <v>1.3914423138000001</v>
      </c>
    </row>
    <row r="40" spans="1:11" x14ac:dyDescent="0.2">
      <c r="A40" s="3" t="s">
        <v>563</v>
      </c>
      <c r="B40" s="572" t="str">
        <f>LEFT(A40,4)</f>
        <v>2016</v>
      </c>
      <c r="C40" s="181" t="str">
        <f t="shared" si="0"/>
        <v>Q1</v>
      </c>
      <c r="D40" s="82">
        <v>42370</v>
      </c>
      <c r="E40" s="6">
        <v>96.873509811000005</v>
      </c>
      <c r="G40" s="6">
        <v>96.289522403999996</v>
      </c>
      <c r="I40" s="6">
        <v>-0.58398740645000002</v>
      </c>
      <c r="J40" s="167">
        <f t="shared" si="1"/>
        <v>0</v>
      </c>
      <c r="K40" s="167">
        <f t="shared" si="2"/>
        <v>0.58398740645000002</v>
      </c>
    </row>
    <row r="41" spans="1:11" x14ac:dyDescent="0.2">
      <c r="A41" s="3" t="s">
        <v>564</v>
      </c>
      <c r="B41" s="572"/>
      <c r="C41" s="181" t="str">
        <f t="shared" si="0"/>
        <v>Q2</v>
      </c>
      <c r="D41" s="82">
        <v>42461</v>
      </c>
      <c r="E41" s="6">
        <v>96.224601829999997</v>
      </c>
      <c r="G41" s="6">
        <v>96.550568780999996</v>
      </c>
      <c r="I41" s="6">
        <v>0.32596695095</v>
      </c>
      <c r="J41" s="167">
        <f t="shared" si="1"/>
        <v>-0.32596695095</v>
      </c>
      <c r="K41" s="167">
        <f t="shared" si="2"/>
        <v>0</v>
      </c>
    </row>
    <row r="42" spans="1:11" x14ac:dyDescent="0.2">
      <c r="A42" s="3" t="s">
        <v>565</v>
      </c>
      <c r="B42" s="572"/>
      <c r="C42" s="181" t="str">
        <f t="shared" si="0"/>
        <v>Q3</v>
      </c>
      <c r="D42" s="82">
        <v>42552</v>
      </c>
      <c r="E42" s="6">
        <v>96.820944549999993</v>
      </c>
      <c r="G42" s="6">
        <v>97.547009097</v>
      </c>
      <c r="I42" s="6">
        <v>0.72606454731000003</v>
      </c>
      <c r="J42" s="167">
        <f t="shared" si="1"/>
        <v>-0.72606454731000003</v>
      </c>
      <c r="K42" s="167">
        <f t="shared" si="2"/>
        <v>0</v>
      </c>
    </row>
    <row r="43" spans="1:11" x14ac:dyDescent="0.2">
      <c r="A43" s="3" t="s">
        <v>566</v>
      </c>
      <c r="B43" s="572"/>
      <c r="C43" s="181" t="str">
        <f t="shared" si="0"/>
        <v>Q4</v>
      </c>
      <c r="D43" s="82">
        <v>42644</v>
      </c>
      <c r="E43" s="6">
        <v>98.195901148000004</v>
      </c>
      <c r="G43" s="6">
        <v>97.507336539999997</v>
      </c>
      <c r="I43" s="6">
        <v>-0.68856460809999998</v>
      </c>
      <c r="J43" s="167">
        <f t="shared" si="1"/>
        <v>0</v>
      </c>
      <c r="K43" s="167">
        <f t="shared" si="2"/>
        <v>0.68856460809999998</v>
      </c>
    </row>
    <row r="44" spans="1:11" x14ac:dyDescent="0.2">
      <c r="A44" s="3" t="s">
        <v>567</v>
      </c>
      <c r="B44" s="572" t="str">
        <f>LEFT(A44,4)</f>
        <v>2017</v>
      </c>
      <c r="C44" s="181" t="str">
        <f t="shared" si="0"/>
        <v>Q1</v>
      </c>
      <c r="D44" s="82">
        <v>42736</v>
      </c>
      <c r="E44" s="6">
        <v>96.845038998000007</v>
      </c>
      <c r="G44" s="6">
        <v>97.102415304000004</v>
      </c>
      <c r="I44" s="6">
        <v>0.25737630577999998</v>
      </c>
      <c r="J44" s="167">
        <f t="shared" si="1"/>
        <v>-0.25737630577999998</v>
      </c>
      <c r="K44" s="167">
        <f t="shared" si="2"/>
        <v>0</v>
      </c>
    </row>
    <row r="45" spans="1:11" x14ac:dyDescent="0.2">
      <c r="A45" s="3" t="s">
        <v>568</v>
      </c>
      <c r="B45" s="572"/>
      <c r="C45" s="181" t="str">
        <f t="shared" si="0"/>
        <v>Q2</v>
      </c>
      <c r="D45" s="82">
        <v>42826</v>
      </c>
      <c r="E45" s="6">
        <v>97.114840408999996</v>
      </c>
      <c r="G45" s="6">
        <v>98.579994491999997</v>
      </c>
      <c r="I45" s="6">
        <v>1.4651540825</v>
      </c>
      <c r="J45" s="167">
        <f t="shared" si="1"/>
        <v>-1.4651540825</v>
      </c>
      <c r="K45" s="167">
        <f t="shared" si="2"/>
        <v>0</v>
      </c>
    </row>
    <row r="46" spans="1:11" x14ac:dyDescent="0.2">
      <c r="A46" s="3" t="s">
        <v>569</v>
      </c>
      <c r="B46" s="572"/>
      <c r="C46" s="181" t="str">
        <f t="shared" si="0"/>
        <v>Q3</v>
      </c>
      <c r="D46" s="82">
        <v>42917</v>
      </c>
      <c r="E46" s="6">
        <v>98.159413964999999</v>
      </c>
      <c r="G46" s="6">
        <v>99.076024724999996</v>
      </c>
      <c r="I46" s="6">
        <v>0.91661075967000005</v>
      </c>
      <c r="J46" s="167">
        <f t="shared" si="1"/>
        <v>-0.91661075967000005</v>
      </c>
      <c r="K46" s="167">
        <f t="shared" si="2"/>
        <v>0</v>
      </c>
    </row>
    <row r="47" spans="1:11" x14ac:dyDescent="0.2">
      <c r="A47" s="3" t="s">
        <v>570</v>
      </c>
      <c r="B47" s="572"/>
      <c r="C47" s="181" t="str">
        <f t="shared" si="0"/>
        <v>Q4</v>
      </c>
      <c r="D47" s="82">
        <v>43009</v>
      </c>
      <c r="E47" s="6">
        <v>98.706335758999998</v>
      </c>
      <c r="G47" s="6">
        <v>99.423383525999995</v>
      </c>
      <c r="I47" s="6">
        <v>0.71704776641000001</v>
      </c>
      <c r="J47" s="167">
        <f t="shared" si="1"/>
        <v>-0.71704776641000001</v>
      </c>
      <c r="K47" s="167">
        <f t="shared" si="2"/>
        <v>0</v>
      </c>
    </row>
    <row r="48" spans="1:11" x14ac:dyDescent="0.2">
      <c r="A48" s="3" t="s">
        <v>571</v>
      </c>
      <c r="B48" s="572" t="str">
        <f>LEFT(A48,4)</f>
        <v>2018</v>
      </c>
      <c r="C48" s="181" t="str">
        <f t="shared" si="0"/>
        <v>Q1</v>
      </c>
      <c r="D48" s="82">
        <v>43101</v>
      </c>
      <c r="E48" s="6">
        <v>98.739294693999994</v>
      </c>
      <c r="G48" s="6">
        <v>99.195706737999998</v>
      </c>
      <c r="I48" s="6">
        <v>0.45641204427999998</v>
      </c>
      <c r="J48" s="167">
        <f t="shared" si="1"/>
        <v>-0.45641204427999998</v>
      </c>
      <c r="K48" s="167">
        <f t="shared" si="2"/>
        <v>0</v>
      </c>
    </row>
    <row r="49" spans="1:11" x14ac:dyDescent="0.2">
      <c r="A49" s="3" t="s">
        <v>572</v>
      </c>
      <c r="B49" s="572"/>
      <c r="C49" s="181" t="str">
        <f t="shared" si="0"/>
        <v>Q2</v>
      </c>
      <c r="D49" s="82">
        <v>43191</v>
      </c>
      <c r="E49" s="6">
        <v>99.162641128000004</v>
      </c>
      <c r="G49" s="6">
        <v>99.487886703000001</v>
      </c>
      <c r="I49" s="6">
        <v>0.32524557546999999</v>
      </c>
      <c r="J49" s="167">
        <f t="shared" si="1"/>
        <v>-0.32524557546999999</v>
      </c>
      <c r="K49" s="167">
        <f t="shared" si="2"/>
        <v>0</v>
      </c>
    </row>
    <row r="50" spans="1:11" x14ac:dyDescent="0.2">
      <c r="A50" s="3" t="s">
        <v>573</v>
      </c>
      <c r="B50" s="572"/>
      <c r="C50" s="181" t="str">
        <f t="shared" si="0"/>
        <v>Q3</v>
      </c>
      <c r="D50" s="82">
        <v>43282</v>
      </c>
      <c r="E50" s="6">
        <v>100.8305725</v>
      </c>
      <c r="G50" s="6">
        <v>100.66176159</v>
      </c>
      <c r="I50" s="6">
        <v>-0.16881091423</v>
      </c>
      <c r="J50" s="167">
        <f t="shared" si="1"/>
        <v>0</v>
      </c>
      <c r="K50" s="167">
        <f t="shared" si="2"/>
        <v>0.16881091423</v>
      </c>
    </row>
    <row r="51" spans="1:11" x14ac:dyDescent="0.2">
      <c r="A51" s="3" t="s">
        <v>574</v>
      </c>
      <c r="B51" s="572"/>
      <c r="C51" s="181" t="str">
        <f t="shared" si="0"/>
        <v>Q4</v>
      </c>
      <c r="D51" s="82">
        <v>43374</v>
      </c>
      <c r="E51" s="6">
        <v>101.58317278</v>
      </c>
      <c r="G51" s="6">
        <v>100.89031369</v>
      </c>
      <c r="I51" s="6">
        <v>-0.69285908513000005</v>
      </c>
      <c r="J51" s="167">
        <f t="shared" si="1"/>
        <v>0</v>
      </c>
      <c r="K51" s="167">
        <f t="shared" si="2"/>
        <v>0.69285908513000005</v>
      </c>
    </row>
    <row r="52" spans="1:11" x14ac:dyDescent="0.2">
      <c r="A52" s="3" t="s">
        <v>575</v>
      </c>
      <c r="B52" s="572" t="str">
        <f>LEFT(A52,4)</f>
        <v>2019</v>
      </c>
      <c r="C52" s="181" t="str">
        <f t="shared" si="0"/>
        <v>Q1</v>
      </c>
      <c r="D52" s="82">
        <v>43466</v>
      </c>
      <c r="E52" s="6">
        <v>101.35138643000001</v>
      </c>
      <c r="G52" s="6">
        <v>100.53102284000001</v>
      </c>
      <c r="I52" s="6">
        <v>-0.82036358913999996</v>
      </c>
      <c r="J52" s="167">
        <f t="shared" si="1"/>
        <v>0</v>
      </c>
      <c r="K52" s="167">
        <f t="shared" si="2"/>
        <v>0.82036358913999996</v>
      </c>
    </row>
    <row r="53" spans="1:11" x14ac:dyDescent="0.2">
      <c r="A53" s="3" t="s">
        <v>576</v>
      </c>
      <c r="B53" s="572"/>
      <c r="C53" s="181" t="str">
        <f t="shared" si="0"/>
        <v>Q2</v>
      </c>
      <c r="D53" s="82">
        <v>43556</v>
      </c>
      <c r="E53" s="6">
        <v>102.15843255999999</v>
      </c>
      <c r="G53" s="6">
        <v>100.97213906</v>
      </c>
      <c r="I53" s="6">
        <v>-1.1862934942000001</v>
      </c>
      <c r="J53" s="167">
        <f t="shared" si="1"/>
        <v>0</v>
      </c>
      <c r="K53" s="167">
        <f t="shared" si="2"/>
        <v>1.1862934942000001</v>
      </c>
    </row>
    <row r="54" spans="1:11" x14ac:dyDescent="0.2">
      <c r="A54" s="3" t="s">
        <v>577</v>
      </c>
      <c r="B54" s="572"/>
      <c r="C54" s="181" t="str">
        <f t="shared" si="0"/>
        <v>Q3</v>
      </c>
      <c r="D54" s="82">
        <v>43647</v>
      </c>
      <c r="E54" s="6">
        <v>102.36044505</v>
      </c>
      <c r="G54" s="6">
        <v>102.15195294999999</v>
      </c>
      <c r="I54" s="6">
        <v>-0.20849209917</v>
      </c>
      <c r="J54" s="167">
        <f t="shared" si="1"/>
        <v>0</v>
      </c>
      <c r="K54" s="167">
        <f t="shared" si="2"/>
        <v>0.20849209917</v>
      </c>
    </row>
    <row r="55" spans="1:11" x14ac:dyDescent="0.2">
      <c r="A55" s="5" t="s">
        <v>578</v>
      </c>
      <c r="B55" s="572"/>
      <c r="C55" s="181" t="str">
        <f t="shared" si="0"/>
        <v>Q4</v>
      </c>
      <c r="D55" s="83">
        <v>43739</v>
      </c>
      <c r="E55" s="6">
        <v>102.67863212</v>
      </c>
      <c r="G55" s="6">
        <v>102.34279256000001</v>
      </c>
      <c r="I55" s="6">
        <v>-0.33583956047000002</v>
      </c>
      <c r="J55" s="167">
        <f t="shared" si="1"/>
        <v>0</v>
      </c>
      <c r="K55" s="167">
        <f t="shared" si="2"/>
        <v>0.33583956047000002</v>
      </c>
    </row>
    <row r="56" spans="1:11" x14ac:dyDescent="0.2">
      <c r="C56" s="370" t="s">
        <v>549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79">
        <v>23.5</v>
      </c>
      <c r="C59" s="17">
        <v>86</v>
      </c>
      <c r="D59"/>
      <c r="F59"/>
      <c r="H59"/>
    </row>
    <row r="60" spans="1:11" x14ac:dyDescent="0.2">
      <c r="B60">
        <v>23.5</v>
      </c>
      <c r="C60" s="17">
        <v>106</v>
      </c>
      <c r="D60"/>
      <c r="F60"/>
      <c r="H60"/>
    </row>
    <row r="61" spans="1:11" x14ac:dyDescent="0.2">
      <c r="C61" s="125" t="s">
        <v>0</v>
      </c>
    </row>
    <row r="62" spans="1:11" x14ac:dyDescent="0.2">
      <c r="B62">
        <v>23.5</v>
      </c>
      <c r="C62" s="126">
        <v>-2</v>
      </c>
    </row>
    <row r="63" spans="1:11" x14ac:dyDescent="0.2">
      <c r="B63">
        <v>23.5</v>
      </c>
      <c r="C63" s="126">
        <v>2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8"/>
  <sheetViews>
    <sheetView zoomScale="150" zoomScaleNormal="150" workbookViewId="0"/>
  </sheetViews>
  <sheetFormatPr defaultRowHeight="12.75" x14ac:dyDescent="0.2"/>
  <cols>
    <col min="17" max="17" width="16.85546875" customWidth="1"/>
    <col min="18" max="18" width="15.28515625" customWidth="1"/>
  </cols>
  <sheetData>
    <row r="1" spans="1:19" x14ac:dyDescent="0.2">
      <c r="M1" s="119"/>
    </row>
    <row r="2" spans="1:19" ht="15.75" x14ac:dyDescent="0.25">
      <c r="A2" s="44" t="s">
        <v>547</v>
      </c>
      <c r="M2" s="119"/>
    </row>
    <row r="3" spans="1:19" x14ac:dyDescent="0.2">
      <c r="A3" s="22" t="s">
        <v>16</v>
      </c>
      <c r="S3" s="30"/>
    </row>
    <row r="4" spans="1:19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9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183"/>
    </row>
    <row r="6" spans="1:19" ht="25.5" customHeight="1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Q6" s="315" t="s">
        <v>184</v>
      </c>
      <c r="R6" s="318" t="s">
        <v>431</v>
      </c>
    </row>
    <row r="7" spans="1:19" ht="15" x14ac:dyDescent="0.25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Q7" s="222" t="s">
        <v>185</v>
      </c>
      <c r="R7" s="317" t="s">
        <v>432</v>
      </c>
    </row>
    <row r="8" spans="1:19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  <c r="Q8" s="222" t="s">
        <v>186</v>
      </c>
      <c r="R8" s="216" t="s">
        <v>433</v>
      </c>
    </row>
    <row r="9" spans="1:19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  <c r="Q9" s="222" t="s">
        <v>187</v>
      </c>
      <c r="R9" s="312" t="s">
        <v>434</v>
      </c>
    </row>
    <row r="10" spans="1:19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  <c r="Q10" s="222" t="s">
        <v>194</v>
      </c>
      <c r="R10" s="216" t="s">
        <v>435</v>
      </c>
    </row>
    <row r="11" spans="1:19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  <c r="Q11" s="222" t="s">
        <v>421</v>
      </c>
      <c r="R11" s="312" t="s">
        <v>436</v>
      </c>
    </row>
    <row r="12" spans="1:19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Q12" s="319" t="s">
        <v>437</v>
      </c>
      <c r="R12" s="216" t="s">
        <v>438</v>
      </c>
    </row>
    <row r="13" spans="1:19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  <c r="Q13" s="319" t="s">
        <v>441</v>
      </c>
      <c r="R13" s="312" t="s">
        <v>439</v>
      </c>
    </row>
    <row r="14" spans="1:19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  <c r="Q14" s="319" t="s">
        <v>115</v>
      </c>
      <c r="R14" s="312" t="s">
        <v>440</v>
      </c>
    </row>
    <row r="15" spans="1:19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  <c r="Q15" s="320" t="s">
        <v>531</v>
      </c>
      <c r="R15" s="316" t="s">
        <v>532</v>
      </c>
    </row>
    <row r="16" spans="1:19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8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8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8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8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8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8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  <c r="R22" s="30"/>
    </row>
    <row r="23" spans="1:18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5" spans="1:18" x14ac:dyDescent="0.2">
      <c r="A25" s="574" t="s">
        <v>534</v>
      </c>
      <c r="B25" s="574"/>
      <c r="C25" s="574"/>
      <c r="D25" s="574"/>
      <c r="E25" s="574"/>
      <c r="F25" s="574"/>
      <c r="G25" s="574"/>
      <c r="H25" s="574"/>
      <c r="I25" s="23"/>
      <c r="K25" s="574" t="s">
        <v>534</v>
      </c>
      <c r="L25" s="574"/>
      <c r="M25" s="574"/>
      <c r="N25" s="574"/>
      <c r="O25" s="574"/>
      <c r="P25" s="574"/>
      <c r="Q25" s="574"/>
      <c r="R25" s="574"/>
    </row>
    <row r="26" spans="1:18" x14ac:dyDescent="0.2">
      <c r="A26" s="313"/>
      <c r="B26" s="313"/>
      <c r="C26" s="313"/>
      <c r="D26" s="313"/>
      <c r="E26" s="313"/>
      <c r="G26" s="3"/>
    </row>
    <row r="27" spans="1:18" x14ac:dyDescent="0.2">
      <c r="A27" s="9"/>
      <c r="B27" s="5" t="s">
        <v>184</v>
      </c>
      <c r="C27" s="5" t="s">
        <v>185</v>
      </c>
      <c r="D27" s="5" t="s">
        <v>186</v>
      </c>
      <c r="E27" s="5" t="s">
        <v>187</v>
      </c>
      <c r="F27" s="5" t="s">
        <v>194</v>
      </c>
      <c r="G27" s="296" t="s">
        <v>421</v>
      </c>
      <c r="H27" s="5" t="s">
        <v>5</v>
      </c>
      <c r="K27" s="321" t="s">
        <v>441</v>
      </c>
      <c r="L27" s="9" t="s">
        <v>115</v>
      </c>
      <c r="M27" s="9" t="s">
        <v>114</v>
      </c>
      <c r="N27" s="9" t="s">
        <v>430</v>
      </c>
    </row>
    <row r="28" spans="1:18" x14ac:dyDescent="0.2">
      <c r="A28" s="1">
        <v>42370</v>
      </c>
      <c r="B28" s="116">
        <v>0</v>
      </c>
      <c r="C28" s="116">
        <v>0.93</v>
      </c>
      <c r="D28" s="116">
        <v>0.34200000000000003</v>
      </c>
      <c r="E28" s="116">
        <v>0.109</v>
      </c>
      <c r="F28" s="116">
        <v>0.25</v>
      </c>
      <c r="G28" s="116">
        <v>0.25</v>
      </c>
      <c r="H28" s="116">
        <v>1.881</v>
      </c>
      <c r="I28" s="116"/>
      <c r="K28" s="116">
        <v>0.37</v>
      </c>
      <c r="L28" s="116">
        <v>2.5000000000000001E-2</v>
      </c>
      <c r="M28" s="116">
        <v>0</v>
      </c>
      <c r="N28" s="20">
        <f>+K28-L28-M28</f>
        <v>0.34499999999999997</v>
      </c>
    </row>
    <row r="29" spans="1:18" x14ac:dyDescent="0.2">
      <c r="A29" s="1">
        <v>42401</v>
      </c>
      <c r="B29" s="116">
        <v>0</v>
      </c>
      <c r="C29" s="116">
        <v>0.94</v>
      </c>
      <c r="D29" s="116">
        <v>0.40400000000000003</v>
      </c>
      <c r="E29" s="116">
        <v>0.309</v>
      </c>
      <c r="F29" s="116">
        <v>0.25</v>
      </c>
      <c r="G29" s="116">
        <v>0.25</v>
      </c>
      <c r="H29" s="116">
        <v>2.1529999999999996</v>
      </c>
      <c r="I29" s="116"/>
      <c r="K29" s="116">
        <v>0.3775</v>
      </c>
      <c r="L29" s="116">
        <v>0.05</v>
      </c>
      <c r="M29" s="116">
        <v>0</v>
      </c>
      <c r="N29" s="20">
        <f t="shared" ref="N29:N63" si="0">+K29-L29-M29</f>
        <v>0.32750000000000001</v>
      </c>
    </row>
    <row r="30" spans="1:18" x14ac:dyDescent="0.2">
      <c r="A30" s="1">
        <v>42430</v>
      </c>
      <c r="B30" s="116">
        <v>0</v>
      </c>
      <c r="C30" s="116">
        <v>0.98</v>
      </c>
      <c r="D30" s="116">
        <v>0.48262877811999999</v>
      </c>
      <c r="E30" s="116">
        <v>0.28899999999999998</v>
      </c>
      <c r="F30" s="116">
        <v>0.25</v>
      </c>
      <c r="G30" s="116">
        <v>0.25</v>
      </c>
      <c r="H30" s="116">
        <v>2.2516287781199997</v>
      </c>
      <c r="I30" s="116"/>
      <c r="K30" s="116">
        <v>0.39400000000000002</v>
      </c>
      <c r="L30" s="116">
        <v>0.05</v>
      </c>
      <c r="M30" s="116">
        <v>0</v>
      </c>
      <c r="N30" s="20">
        <f t="shared" si="0"/>
        <v>0.34400000000000003</v>
      </c>
    </row>
    <row r="31" spans="1:18" x14ac:dyDescent="0.2">
      <c r="A31" s="1">
        <v>42461</v>
      </c>
      <c r="B31" s="116">
        <v>0</v>
      </c>
      <c r="C31" s="116">
        <v>0.97</v>
      </c>
      <c r="D31" s="116">
        <v>0.5</v>
      </c>
      <c r="E31" s="116">
        <v>0.24399999999999999</v>
      </c>
      <c r="F31" s="116">
        <v>0.48</v>
      </c>
      <c r="G31" s="116">
        <v>0.25</v>
      </c>
      <c r="H31" s="116">
        <v>2.444</v>
      </c>
      <c r="I31" s="116"/>
      <c r="K31" s="116">
        <v>0.374</v>
      </c>
      <c r="L31" s="116">
        <v>0</v>
      </c>
      <c r="M31" s="116">
        <v>0</v>
      </c>
      <c r="N31" s="20">
        <f t="shared" si="0"/>
        <v>0.374</v>
      </c>
    </row>
    <row r="32" spans="1:18" x14ac:dyDescent="0.2">
      <c r="A32" s="1">
        <v>42491</v>
      </c>
      <c r="B32" s="116">
        <v>0</v>
      </c>
      <c r="C32" s="116">
        <v>1.0149999999999999</v>
      </c>
      <c r="D32" s="116">
        <v>0.75020836544000002</v>
      </c>
      <c r="E32" s="116">
        <v>0.31900000000000001</v>
      </c>
      <c r="F32" s="116">
        <v>0.25</v>
      </c>
      <c r="G32" s="116">
        <v>0.25</v>
      </c>
      <c r="H32" s="116">
        <v>2.5842083654399999</v>
      </c>
      <c r="I32" s="116"/>
      <c r="K32" s="116">
        <v>1.089</v>
      </c>
      <c r="L32" s="116">
        <v>0.75</v>
      </c>
      <c r="M32" s="116">
        <v>5.0000000000000001E-3</v>
      </c>
      <c r="N32" s="20">
        <f t="shared" si="0"/>
        <v>0.33399999999999996</v>
      </c>
    </row>
    <row r="33" spans="1:14" x14ac:dyDescent="0.2">
      <c r="A33" s="1">
        <v>42522</v>
      </c>
      <c r="B33" s="116">
        <v>0</v>
      </c>
      <c r="C33" s="116">
        <v>0.96</v>
      </c>
      <c r="D33" s="116">
        <v>0.61901628178000001</v>
      </c>
      <c r="E33" s="116">
        <v>0.21</v>
      </c>
      <c r="F33" s="116">
        <v>0.25</v>
      </c>
      <c r="G33" s="116">
        <v>0.25</v>
      </c>
      <c r="H33" s="116">
        <v>2.2890162817799999</v>
      </c>
      <c r="I33" s="116"/>
      <c r="K33" s="116">
        <v>0.79400000000000004</v>
      </c>
      <c r="L33" s="116">
        <v>0.4</v>
      </c>
      <c r="M33" s="116">
        <v>0.05</v>
      </c>
      <c r="N33" s="20">
        <f t="shared" si="0"/>
        <v>0.34400000000000003</v>
      </c>
    </row>
    <row r="34" spans="1:14" x14ac:dyDescent="0.2">
      <c r="A34" s="1">
        <v>42552</v>
      </c>
      <c r="B34" s="116">
        <v>0</v>
      </c>
      <c r="C34" s="116">
        <v>0.99</v>
      </c>
      <c r="D34" s="116">
        <v>0.71783611896999999</v>
      </c>
      <c r="E34" s="116">
        <v>0.11</v>
      </c>
      <c r="F34" s="116">
        <v>0.25</v>
      </c>
      <c r="G34" s="116">
        <v>0.25</v>
      </c>
      <c r="H34" s="116">
        <v>2.3178361189699999</v>
      </c>
      <c r="I34" s="116"/>
      <c r="K34" s="116">
        <v>0.45500000000000002</v>
      </c>
      <c r="L34" s="116">
        <v>0.05</v>
      </c>
      <c r="M34" s="116">
        <v>7.0000000000000007E-2</v>
      </c>
      <c r="N34" s="20">
        <f t="shared" si="0"/>
        <v>0.33500000000000002</v>
      </c>
    </row>
    <row r="35" spans="1:14" x14ac:dyDescent="0.2">
      <c r="A35" s="1">
        <v>42583</v>
      </c>
      <c r="B35" s="116">
        <v>0</v>
      </c>
      <c r="C35" s="116">
        <v>1.05</v>
      </c>
      <c r="D35" s="116">
        <v>0.67666775777999999</v>
      </c>
      <c r="E35" s="116">
        <v>0.18</v>
      </c>
      <c r="F35" s="116">
        <v>0.26</v>
      </c>
      <c r="G35" s="116">
        <v>0.25</v>
      </c>
      <c r="H35" s="116">
        <v>2.41666775778</v>
      </c>
      <c r="I35" s="116"/>
      <c r="K35" s="116">
        <v>0.35713632258</v>
      </c>
      <c r="L35" s="116">
        <v>0</v>
      </c>
      <c r="M35" s="116">
        <v>2.8200838709999999E-2</v>
      </c>
      <c r="N35" s="20">
        <f t="shared" si="0"/>
        <v>0.32893548386999999</v>
      </c>
    </row>
    <row r="36" spans="1:14" x14ac:dyDescent="0.2">
      <c r="A36" s="1">
        <v>42614</v>
      </c>
      <c r="B36" s="116">
        <v>0</v>
      </c>
      <c r="C36" s="116">
        <v>0.99</v>
      </c>
      <c r="D36" s="116">
        <v>0.64551108020000003</v>
      </c>
      <c r="E36" s="116">
        <v>0.158</v>
      </c>
      <c r="F36" s="116">
        <v>0.25</v>
      </c>
      <c r="G36" s="116">
        <v>0.25</v>
      </c>
      <c r="H36" s="116">
        <v>2.2935110802000001</v>
      </c>
      <c r="I36" s="116"/>
      <c r="K36" s="116">
        <v>0.437</v>
      </c>
      <c r="L36" s="116">
        <v>0</v>
      </c>
      <c r="M36" s="116">
        <v>0</v>
      </c>
      <c r="N36" s="20">
        <f t="shared" si="0"/>
        <v>0.437</v>
      </c>
    </row>
    <row r="37" spans="1:14" x14ac:dyDescent="0.2">
      <c r="A37" s="1">
        <v>42644</v>
      </c>
      <c r="B37" s="116">
        <v>0</v>
      </c>
      <c r="C37" s="116">
        <v>0.75</v>
      </c>
      <c r="D37" s="116">
        <v>0.59936596939999998</v>
      </c>
      <c r="E37" s="116">
        <v>0.13800000000000001</v>
      </c>
      <c r="F37" s="116">
        <v>0.25</v>
      </c>
      <c r="G37" s="116">
        <v>0.25</v>
      </c>
      <c r="H37" s="116">
        <v>1.9873659693999999</v>
      </c>
      <c r="I37" s="116"/>
      <c r="K37" s="116">
        <v>0.32500000000000001</v>
      </c>
      <c r="L37" s="116">
        <v>0</v>
      </c>
      <c r="M37" s="116">
        <v>0</v>
      </c>
      <c r="N37" s="20">
        <f t="shared" si="0"/>
        <v>0.32500000000000001</v>
      </c>
    </row>
    <row r="38" spans="1:14" x14ac:dyDescent="0.2">
      <c r="A38" s="1">
        <v>42675</v>
      </c>
      <c r="B38" s="116">
        <v>0</v>
      </c>
      <c r="C38" s="116">
        <v>0.71499999999999997</v>
      </c>
      <c r="D38" s="116">
        <v>0.56323230970000004</v>
      </c>
      <c r="E38" s="116">
        <v>0.13</v>
      </c>
      <c r="F38" s="116">
        <v>0.25</v>
      </c>
      <c r="G38" s="116">
        <v>0.25</v>
      </c>
      <c r="H38" s="116">
        <v>1.9082323096999998</v>
      </c>
      <c r="I38" s="116"/>
      <c r="K38" s="116">
        <v>0.375</v>
      </c>
      <c r="L38" s="116">
        <v>0</v>
      </c>
      <c r="M38" s="116">
        <v>0</v>
      </c>
      <c r="N38" s="20">
        <f t="shared" si="0"/>
        <v>0.375</v>
      </c>
    </row>
    <row r="39" spans="1:14" x14ac:dyDescent="0.2">
      <c r="A39" s="1">
        <v>42705</v>
      </c>
      <c r="B39" s="116">
        <v>0</v>
      </c>
      <c r="C39" s="116">
        <v>0.69</v>
      </c>
      <c r="D39" s="116">
        <v>0.57710998661000001</v>
      </c>
      <c r="E39" s="116">
        <v>0.13</v>
      </c>
      <c r="F39" s="116">
        <v>0.25</v>
      </c>
      <c r="G39" s="116">
        <v>0.25</v>
      </c>
      <c r="H39" s="116">
        <v>1.8971099866099999</v>
      </c>
      <c r="I39" s="116"/>
      <c r="K39" s="116">
        <v>0.33500000000000002</v>
      </c>
      <c r="L39" s="116">
        <v>0</v>
      </c>
      <c r="M39" s="116">
        <v>0</v>
      </c>
      <c r="N39" s="20">
        <f t="shared" si="0"/>
        <v>0.33500000000000002</v>
      </c>
    </row>
    <row r="40" spans="1:14" x14ac:dyDescent="0.2">
      <c r="A40" s="1">
        <v>42736</v>
      </c>
      <c r="B40" s="116">
        <v>0</v>
      </c>
      <c r="C40" s="116">
        <v>0.622</v>
      </c>
      <c r="D40" s="116">
        <v>0.55275446702999997</v>
      </c>
      <c r="E40" s="116">
        <v>0.13</v>
      </c>
      <c r="F40" s="116">
        <v>0.25</v>
      </c>
      <c r="G40" s="116">
        <v>0.25</v>
      </c>
      <c r="H40" s="116">
        <v>1.80475446703</v>
      </c>
      <c r="I40" s="116"/>
      <c r="K40" s="116">
        <v>0.43887096774000001</v>
      </c>
      <c r="L40" s="116">
        <v>0</v>
      </c>
      <c r="M40" s="116">
        <v>0</v>
      </c>
      <c r="N40" s="20">
        <f t="shared" si="0"/>
        <v>0.43887096774000001</v>
      </c>
    </row>
    <row r="41" spans="1:14" x14ac:dyDescent="0.2">
      <c r="A41" s="1">
        <v>42767</v>
      </c>
      <c r="B41" s="116">
        <v>0</v>
      </c>
      <c r="C41" s="116">
        <v>0.61</v>
      </c>
      <c r="D41" s="116">
        <v>0.51132692235999999</v>
      </c>
      <c r="E41" s="116">
        <v>0.16</v>
      </c>
      <c r="F41" s="116">
        <v>0.25</v>
      </c>
      <c r="G41" s="116">
        <v>0.25</v>
      </c>
      <c r="H41" s="116">
        <v>1.7813269223599999</v>
      </c>
      <c r="I41" s="116"/>
      <c r="K41" s="116">
        <v>0.33714285713999997</v>
      </c>
      <c r="L41" s="116">
        <v>0</v>
      </c>
      <c r="M41" s="116">
        <v>0</v>
      </c>
      <c r="N41" s="20">
        <f t="shared" si="0"/>
        <v>0.33714285713999997</v>
      </c>
    </row>
    <row r="42" spans="1:14" x14ac:dyDescent="0.2">
      <c r="A42" s="1">
        <v>42795</v>
      </c>
      <c r="B42" s="116">
        <v>0</v>
      </c>
      <c r="C42" s="116">
        <v>0.71</v>
      </c>
      <c r="D42" s="116">
        <v>0.40491365314</v>
      </c>
      <c r="E42" s="116">
        <v>0.223</v>
      </c>
      <c r="F42" s="116">
        <v>0.25</v>
      </c>
      <c r="G42" s="116">
        <v>0.25</v>
      </c>
      <c r="H42" s="116">
        <v>1.83791365314</v>
      </c>
      <c r="I42" s="116"/>
      <c r="K42" s="116">
        <v>0.50700000000000001</v>
      </c>
      <c r="L42" s="116">
        <v>0.192</v>
      </c>
      <c r="M42" s="116">
        <v>0</v>
      </c>
      <c r="N42" s="20">
        <f t="shared" si="0"/>
        <v>0.315</v>
      </c>
    </row>
    <row r="43" spans="1:14" x14ac:dyDescent="0.2">
      <c r="A43" s="1">
        <v>42826</v>
      </c>
      <c r="B43" s="116">
        <v>0</v>
      </c>
      <c r="C43" s="116">
        <v>0.76500000000000001</v>
      </c>
      <c r="D43" s="116">
        <v>0.36951451661000001</v>
      </c>
      <c r="E43" s="116">
        <v>0.26</v>
      </c>
      <c r="F43" s="116">
        <v>0.25</v>
      </c>
      <c r="G43" s="116">
        <v>0.25</v>
      </c>
      <c r="H43" s="116">
        <v>1.8945145166099999</v>
      </c>
      <c r="I43" s="116"/>
      <c r="K43" s="116">
        <v>0.75133333332999996</v>
      </c>
      <c r="L43" s="116">
        <v>0.42499999999999999</v>
      </c>
      <c r="M43" s="116">
        <v>0</v>
      </c>
      <c r="N43" s="20">
        <f t="shared" si="0"/>
        <v>0.32633333332999998</v>
      </c>
    </row>
    <row r="44" spans="1:14" x14ac:dyDescent="0.2">
      <c r="A44" s="1">
        <v>42856</v>
      </c>
      <c r="B44" s="116">
        <v>0</v>
      </c>
      <c r="C44" s="116">
        <v>0.52</v>
      </c>
      <c r="D44" s="116">
        <v>0.36012937144000001</v>
      </c>
      <c r="E44" s="116">
        <v>0.16</v>
      </c>
      <c r="F44" s="116">
        <v>0.25</v>
      </c>
      <c r="G44" s="116">
        <v>0.25</v>
      </c>
      <c r="H44" s="116">
        <v>1.54012937144</v>
      </c>
      <c r="I44" s="116"/>
      <c r="K44" s="116">
        <v>0.68</v>
      </c>
      <c r="L44" s="116">
        <v>0.36499999999999999</v>
      </c>
      <c r="M44" s="116">
        <v>0</v>
      </c>
      <c r="N44" s="20">
        <f t="shared" si="0"/>
        <v>0.31500000000000006</v>
      </c>
    </row>
    <row r="45" spans="1:14" x14ac:dyDescent="0.2">
      <c r="A45" s="1">
        <v>42887</v>
      </c>
      <c r="B45" s="116">
        <v>0</v>
      </c>
      <c r="C45" s="116">
        <v>0.45</v>
      </c>
      <c r="D45" s="116">
        <v>0.28975807773000001</v>
      </c>
      <c r="E45" s="116">
        <v>0.13</v>
      </c>
      <c r="F45" s="116">
        <v>0.25</v>
      </c>
      <c r="G45" s="116">
        <v>0.25</v>
      </c>
      <c r="H45" s="116">
        <v>1.36975807773</v>
      </c>
      <c r="I45" s="116"/>
      <c r="K45" s="116">
        <v>0.60333333333000005</v>
      </c>
      <c r="L45" s="116">
        <v>0.29499999999999998</v>
      </c>
      <c r="M45" s="116">
        <v>0</v>
      </c>
      <c r="N45" s="20">
        <f t="shared" si="0"/>
        <v>0.30833333333000007</v>
      </c>
    </row>
    <row r="46" spans="1:14" x14ac:dyDescent="0.2">
      <c r="A46" s="1">
        <v>42917</v>
      </c>
      <c r="B46" s="116">
        <v>0</v>
      </c>
      <c r="C46" s="116">
        <v>0.29499999999999998</v>
      </c>
      <c r="D46" s="116">
        <v>0.25340049695</v>
      </c>
      <c r="E46" s="116">
        <v>0.1</v>
      </c>
      <c r="F46" s="116">
        <v>0.25</v>
      </c>
      <c r="G46" s="116">
        <v>0.25</v>
      </c>
      <c r="H46" s="116">
        <v>1.1484004969499999</v>
      </c>
      <c r="I46" s="116"/>
      <c r="K46" s="116">
        <v>0.54241935484000003</v>
      </c>
      <c r="L46" s="116">
        <v>0.22</v>
      </c>
      <c r="M46" s="116">
        <v>0</v>
      </c>
      <c r="N46" s="20">
        <f t="shared" si="0"/>
        <v>0.32241935484000006</v>
      </c>
    </row>
    <row r="47" spans="1:14" x14ac:dyDescent="0.2">
      <c r="A47" s="1">
        <v>42948</v>
      </c>
      <c r="B47" s="116">
        <v>0</v>
      </c>
      <c r="C47" s="116">
        <v>0.41</v>
      </c>
      <c r="D47" s="116">
        <v>0.22705649198</v>
      </c>
      <c r="E47" s="116">
        <v>0.1</v>
      </c>
      <c r="F47" s="116">
        <v>0.25</v>
      </c>
      <c r="G47" s="116">
        <v>0.25</v>
      </c>
      <c r="H47" s="116">
        <v>1.2370564919799998</v>
      </c>
      <c r="I47" s="116"/>
      <c r="K47" s="116">
        <v>0.71399999999999997</v>
      </c>
      <c r="L47" s="116">
        <v>0.13</v>
      </c>
      <c r="M47" s="116">
        <v>0.27700000000000002</v>
      </c>
      <c r="N47" s="20">
        <f t="shared" si="0"/>
        <v>0.30699999999999994</v>
      </c>
    </row>
    <row r="48" spans="1:14" x14ac:dyDescent="0.2">
      <c r="A48" s="1">
        <v>42979</v>
      </c>
      <c r="B48" s="116">
        <v>0</v>
      </c>
      <c r="C48" s="116">
        <v>0.375</v>
      </c>
      <c r="D48" s="116">
        <v>0.2</v>
      </c>
      <c r="E48" s="116">
        <v>0.05</v>
      </c>
      <c r="F48" s="116">
        <v>0.25</v>
      </c>
      <c r="G48" s="116">
        <v>0.25</v>
      </c>
      <c r="H48" s="116">
        <v>1.125</v>
      </c>
      <c r="I48" s="116"/>
      <c r="K48" s="116">
        <v>0.63300000000000001</v>
      </c>
      <c r="L48" s="116">
        <v>0.17499999999999999</v>
      </c>
      <c r="M48" s="116">
        <v>1.6E-2</v>
      </c>
      <c r="N48" s="20">
        <f t="shared" si="0"/>
        <v>0.442</v>
      </c>
    </row>
    <row r="49" spans="1:14" x14ac:dyDescent="0.2">
      <c r="A49" s="1">
        <v>43009</v>
      </c>
      <c r="B49" s="116">
        <v>0</v>
      </c>
      <c r="C49" s="116">
        <v>0.34</v>
      </c>
      <c r="D49" s="116">
        <v>0.20499999999999999</v>
      </c>
      <c r="E49" s="116">
        <v>0.18</v>
      </c>
      <c r="F49" s="116">
        <v>0.25</v>
      </c>
      <c r="G49" s="116">
        <v>0.25</v>
      </c>
      <c r="H49" s="116">
        <v>1.2250000000000001</v>
      </c>
      <c r="I49" s="116"/>
      <c r="K49" s="116">
        <v>0.61632258065000001</v>
      </c>
      <c r="L49" s="116">
        <v>0</v>
      </c>
      <c r="M49" s="116">
        <v>0.27100000000000002</v>
      </c>
      <c r="N49" s="20">
        <f t="shared" si="0"/>
        <v>0.34532258064999999</v>
      </c>
    </row>
    <row r="50" spans="1:14" x14ac:dyDescent="0.2">
      <c r="A50" s="1">
        <v>43040</v>
      </c>
      <c r="B50" s="116">
        <v>0</v>
      </c>
      <c r="C50" s="116">
        <v>0.32</v>
      </c>
      <c r="D50" s="116">
        <v>0.16500000000000001</v>
      </c>
      <c r="E50" s="116">
        <v>0.22</v>
      </c>
      <c r="F50" s="116">
        <v>0.25</v>
      </c>
      <c r="G50" s="116">
        <v>0.25</v>
      </c>
      <c r="H50" s="116">
        <v>1.2050000000000001</v>
      </c>
      <c r="I50" s="116"/>
      <c r="K50" s="116">
        <v>0.35499999999999998</v>
      </c>
      <c r="L50" s="116">
        <v>0</v>
      </c>
      <c r="M50" s="116">
        <v>0</v>
      </c>
      <c r="N50" s="20">
        <f t="shared" si="0"/>
        <v>0.35499999999999998</v>
      </c>
    </row>
    <row r="51" spans="1:14" x14ac:dyDescent="0.2">
      <c r="A51" s="1">
        <v>43070</v>
      </c>
      <c r="B51" s="116">
        <v>0</v>
      </c>
      <c r="C51" s="116">
        <v>0.38</v>
      </c>
      <c r="D51" s="116">
        <v>0.14000000000000001</v>
      </c>
      <c r="E51" s="116">
        <v>0.17</v>
      </c>
      <c r="F51" s="116">
        <v>0.25</v>
      </c>
      <c r="G51" s="116">
        <v>0.25</v>
      </c>
      <c r="H51" s="116">
        <v>1.19</v>
      </c>
      <c r="I51" s="116"/>
      <c r="K51" s="116">
        <v>0.64798387096999999</v>
      </c>
      <c r="L51" s="116">
        <v>0</v>
      </c>
      <c r="M51" s="116">
        <v>0.03</v>
      </c>
      <c r="N51" s="20">
        <f t="shared" si="0"/>
        <v>0.61798387096999996</v>
      </c>
    </row>
    <row r="52" spans="1:14" x14ac:dyDescent="0.2">
      <c r="A52" s="1">
        <v>43101</v>
      </c>
      <c r="B52" s="116">
        <v>0</v>
      </c>
      <c r="C52" s="116">
        <v>0.28499999999999998</v>
      </c>
      <c r="D52" s="116">
        <v>0.14000000000000001</v>
      </c>
      <c r="E52" s="116">
        <v>0.23</v>
      </c>
      <c r="F52" s="116">
        <v>0.25</v>
      </c>
      <c r="G52" s="116">
        <v>0.25</v>
      </c>
      <c r="H52" s="116">
        <v>1.155</v>
      </c>
      <c r="I52" s="116"/>
      <c r="K52" s="116">
        <v>0.44577419354999998</v>
      </c>
      <c r="L52" s="116">
        <v>0.1</v>
      </c>
      <c r="M52" s="116">
        <v>4.9000000000000002E-2</v>
      </c>
      <c r="N52" s="20">
        <f t="shared" si="0"/>
        <v>0.29677419354999995</v>
      </c>
    </row>
    <row r="53" spans="1:14" x14ac:dyDescent="0.2">
      <c r="A53" s="1">
        <v>43132</v>
      </c>
      <c r="B53" s="116">
        <v>0</v>
      </c>
      <c r="C53" s="116">
        <v>0.31</v>
      </c>
      <c r="D53" s="116">
        <v>0.14000000000000001</v>
      </c>
      <c r="E53" s="116">
        <v>0.28000000000000003</v>
      </c>
      <c r="F53" s="116">
        <v>0.25</v>
      </c>
      <c r="G53" s="116">
        <v>0.25</v>
      </c>
      <c r="H53" s="116">
        <v>1.23</v>
      </c>
      <c r="I53" s="116"/>
      <c r="K53" s="116">
        <v>0.55012499999999998</v>
      </c>
      <c r="L53" s="116">
        <v>0.17</v>
      </c>
      <c r="M53" s="116">
        <v>4.9000000000000002E-2</v>
      </c>
      <c r="N53" s="20">
        <f t="shared" si="0"/>
        <v>0.33112499999999995</v>
      </c>
    </row>
    <row r="54" spans="1:14" x14ac:dyDescent="0.2">
      <c r="A54" s="1">
        <v>43160</v>
      </c>
      <c r="B54" s="116">
        <v>0</v>
      </c>
      <c r="C54" s="116">
        <v>0.315</v>
      </c>
      <c r="D54" s="116">
        <v>0.17</v>
      </c>
      <c r="E54" s="116">
        <v>0.25</v>
      </c>
      <c r="F54" s="116">
        <v>0.25</v>
      </c>
      <c r="G54" s="116">
        <v>0.25</v>
      </c>
      <c r="H54" s="116">
        <v>1.2349999999999999</v>
      </c>
      <c r="I54" s="116"/>
      <c r="K54" s="116">
        <v>0.58350000000000002</v>
      </c>
      <c r="L54" s="116">
        <v>0.249</v>
      </c>
      <c r="M54" s="116">
        <v>4.9000000000000002E-2</v>
      </c>
      <c r="N54" s="20">
        <f t="shared" si="0"/>
        <v>0.28550000000000003</v>
      </c>
    </row>
    <row r="55" spans="1:14" x14ac:dyDescent="0.2">
      <c r="A55" s="1">
        <v>43191</v>
      </c>
      <c r="B55" s="116">
        <v>0</v>
      </c>
      <c r="C55" s="116">
        <v>0.29499999999999998</v>
      </c>
      <c r="D55" s="116">
        <v>0.17</v>
      </c>
      <c r="E55" s="116">
        <v>0.27</v>
      </c>
      <c r="F55" s="116">
        <v>0.25</v>
      </c>
      <c r="G55" s="116">
        <v>0.25</v>
      </c>
      <c r="H55" s="116">
        <v>1.2349999999999999</v>
      </c>
      <c r="I55" s="116"/>
      <c r="K55" s="116">
        <v>0.40150000000000002</v>
      </c>
      <c r="L55" s="116">
        <v>0</v>
      </c>
      <c r="M55" s="116">
        <v>0.13600000000000001</v>
      </c>
      <c r="N55" s="20">
        <f t="shared" si="0"/>
        <v>0.26550000000000001</v>
      </c>
    </row>
    <row r="56" spans="1:14" x14ac:dyDescent="0.2">
      <c r="A56" s="1">
        <v>43221</v>
      </c>
      <c r="B56" s="116">
        <v>0</v>
      </c>
      <c r="C56" s="116">
        <v>0.31</v>
      </c>
      <c r="D56" s="116">
        <v>0.35</v>
      </c>
      <c r="E56" s="116">
        <v>0.23</v>
      </c>
      <c r="F56" s="116">
        <v>0.25</v>
      </c>
      <c r="G56" s="116">
        <v>0.25</v>
      </c>
      <c r="H56" s="116">
        <v>1.39</v>
      </c>
      <c r="I56" s="116"/>
      <c r="K56" s="116">
        <v>0.3705</v>
      </c>
      <c r="L56" s="116">
        <v>0</v>
      </c>
      <c r="M56" s="116">
        <v>0.115</v>
      </c>
      <c r="N56" s="20">
        <f t="shared" si="0"/>
        <v>0.2555</v>
      </c>
    </row>
    <row r="57" spans="1:14" x14ac:dyDescent="0.2">
      <c r="A57" s="1">
        <v>43252</v>
      </c>
      <c r="B57" s="116">
        <v>0.02</v>
      </c>
      <c r="C57" s="116">
        <v>0.55000000000000004</v>
      </c>
      <c r="D57" s="116">
        <v>0.42</v>
      </c>
      <c r="E57" s="116">
        <v>0.18</v>
      </c>
      <c r="F57" s="116">
        <v>0.25</v>
      </c>
      <c r="G57" s="116">
        <v>0.25</v>
      </c>
      <c r="H57" s="116">
        <v>1.67</v>
      </c>
      <c r="I57" s="116"/>
      <c r="K57" s="116">
        <v>0.4365</v>
      </c>
      <c r="L57" s="116">
        <v>0.11700000000000001</v>
      </c>
      <c r="M57" s="116">
        <v>6.4000000000000001E-2</v>
      </c>
      <c r="N57" s="20">
        <f t="shared" si="0"/>
        <v>0.2555</v>
      </c>
    </row>
    <row r="58" spans="1:14" x14ac:dyDescent="0.2">
      <c r="A58" s="1">
        <v>43282</v>
      </c>
      <c r="B58" s="116">
        <v>7.8E-2</v>
      </c>
      <c r="C58" s="116">
        <v>0.63</v>
      </c>
      <c r="D58" s="116">
        <v>0.37</v>
      </c>
      <c r="E58" s="116">
        <v>0.17</v>
      </c>
      <c r="F58" s="116">
        <v>0.25</v>
      </c>
      <c r="G58" s="116">
        <v>0.25</v>
      </c>
      <c r="H58" s="116">
        <v>1.7479999999999998</v>
      </c>
      <c r="I58" s="116"/>
      <c r="K58" s="116">
        <v>0.26548387096999998</v>
      </c>
      <c r="L58" s="116">
        <v>0</v>
      </c>
      <c r="M58" s="116">
        <v>0</v>
      </c>
      <c r="N58" s="20">
        <f t="shared" si="0"/>
        <v>0.26548387096999998</v>
      </c>
    </row>
    <row r="59" spans="1:14" x14ac:dyDescent="0.2">
      <c r="A59" s="1">
        <v>43313</v>
      </c>
      <c r="B59" s="116">
        <v>0.28000000000000003</v>
      </c>
      <c r="C59" s="116">
        <v>0.31</v>
      </c>
      <c r="D59" s="116">
        <v>0.3</v>
      </c>
      <c r="E59" s="116">
        <v>0.14000000000000001</v>
      </c>
      <c r="F59" s="116">
        <v>0.25</v>
      </c>
      <c r="G59" s="116">
        <v>0.25</v>
      </c>
      <c r="H59" s="116">
        <v>1.5300000000000002</v>
      </c>
      <c r="I59" s="116"/>
      <c r="K59" s="116">
        <v>0.27294354839000001</v>
      </c>
      <c r="L59" s="116">
        <v>0</v>
      </c>
      <c r="M59" s="116">
        <v>1.2E-2</v>
      </c>
      <c r="N59" s="20">
        <f t="shared" si="0"/>
        <v>0.26094354839</v>
      </c>
    </row>
    <row r="60" spans="1:14" x14ac:dyDescent="0.2">
      <c r="A60" s="1">
        <v>43344</v>
      </c>
      <c r="B60" s="116">
        <v>0.4</v>
      </c>
      <c r="C60" s="116">
        <v>0.22</v>
      </c>
      <c r="D60" s="116">
        <v>0.2</v>
      </c>
      <c r="E60" s="116">
        <v>0.14000000000000001</v>
      </c>
      <c r="F60" s="116">
        <v>0.25</v>
      </c>
      <c r="G60" s="116">
        <v>0.25</v>
      </c>
      <c r="H60" s="116">
        <v>1.46</v>
      </c>
      <c r="I60" s="116"/>
      <c r="K60" s="116">
        <v>0.29799999999999999</v>
      </c>
      <c r="L60" s="116">
        <v>0</v>
      </c>
      <c r="M60" s="116">
        <v>1.4E-2</v>
      </c>
      <c r="N60" s="20">
        <f t="shared" si="0"/>
        <v>0.28399999999999997</v>
      </c>
    </row>
    <row r="61" spans="1:14" x14ac:dyDescent="0.2">
      <c r="A61" s="1">
        <v>43374</v>
      </c>
      <c r="B61" s="116">
        <v>0.6</v>
      </c>
      <c r="C61" s="116">
        <v>0.26</v>
      </c>
      <c r="D61" s="116">
        <v>0.24</v>
      </c>
      <c r="E61" s="116">
        <v>0.125</v>
      </c>
      <c r="F61" s="116">
        <v>0.25</v>
      </c>
      <c r="G61" s="116">
        <v>0.25</v>
      </c>
      <c r="H61" s="116">
        <v>1.7250000000000001</v>
      </c>
      <c r="I61" s="116"/>
      <c r="K61" s="116">
        <v>0.35849999999999999</v>
      </c>
      <c r="L61" s="116">
        <v>0</v>
      </c>
      <c r="M61" s="116">
        <v>0.124</v>
      </c>
      <c r="N61" s="20">
        <f t="shared" si="0"/>
        <v>0.23449999999999999</v>
      </c>
    </row>
    <row r="62" spans="1:14" x14ac:dyDescent="0.2">
      <c r="A62" s="1">
        <v>43405</v>
      </c>
      <c r="B62" s="116" t="e">
        <v>#N/A</v>
      </c>
      <c r="C62" s="116" t="e">
        <v>#N/A</v>
      </c>
      <c r="D62" s="116" t="e">
        <v>#N/A</v>
      </c>
      <c r="E62" s="116" t="e">
        <v>#N/A</v>
      </c>
      <c r="F62" s="116" t="e">
        <v>#N/A</v>
      </c>
      <c r="G62" s="116" t="e">
        <v>#N/A</v>
      </c>
      <c r="H62" s="116" t="e">
        <v>#N/A</v>
      </c>
      <c r="I62" s="116"/>
      <c r="K62" s="116" t="e">
        <v>#N/A</v>
      </c>
      <c r="L62" s="116" t="e">
        <v>#N/A</v>
      </c>
      <c r="M62" s="116" t="e">
        <v>#N/A</v>
      </c>
      <c r="N62" s="20" t="e">
        <f t="shared" si="0"/>
        <v>#N/A</v>
      </c>
    </row>
    <row r="63" spans="1:14" x14ac:dyDescent="0.2">
      <c r="A63" s="65">
        <v>43435</v>
      </c>
      <c r="B63" s="116" t="e">
        <v>#N/A</v>
      </c>
      <c r="C63" s="116" t="e">
        <v>#N/A</v>
      </c>
      <c r="D63" s="116" t="e">
        <v>#N/A</v>
      </c>
      <c r="E63" s="116" t="e">
        <v>#N/A</v>
      </c>
      <c r="F63" s="116" t="e">
        <v>#N/A</v>
      </c>
      <c r="G63" s="116" t="e">
        <v>#N/A</v>
      </c>
      <c r="H63" s="117" t="e">
        <v>#N/A</v>
      </c>
      <c r="I63" s="116"/>
      <c r="K63" s="116" t="e">
        <v>#N/A</v>
      </c>
      <c r="L63" s="116" t="e">
        <v>#N/A</v>
      </c>
      <c r="M63" s="116" t="e">
        <v>#N/A</v>
      </c>
      <c r="N63" s="20" t="e">
        <f t="shared" si="0"/>
        <v>#N/A</v>
      </c>
    </row>
    <row r="64" spans="1:14" x14ac:dyDescent="0.2">
      <c r="A64" s="370" t="s">
        <v>549</v>
      </c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8"/>
      <c r="B67" s="15"/>
    </row>
    <row r="68" spans="1:2" x14ac:dyDescent="0.2">
      <c r="A68" s="58"/>
      <c r="B68" s="15"/>
    </row>
  </sheetData>
  <mergeCells count="2">
    <mergeCell ref="A25:H25"/>
    <mergeCell ref="K25:R25"/>
  </mergeCells>
  <conditionalFormatting sqref="K28:L63 B28:H63">
    <cfRule type="expression" dxfId="97" priority="11">
      <formula>ISNA(B28)</formula>
    </cfRule>
  </conditionalFormatting>
  <conditionalFormatting sqref="I28">
    <cfRule type="expression" dxfId="96" priority="4">
      <formula>ISNA(I28)</formula>
    </cfRule>
  </conditionalFormatting>
  <conditionalFormatting sqref="I29:I63">
    <cfRule type="expression" dxfId="95" priority="3">
      <formula>ISNA(I29)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scale="6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14.140625" style="133" customWidth="1"/>
    <col min="18" max="18" width="13.5703125" style="133" customWidth="1"/>
    <col min="19" max="26" width="9.140625" style="133"/>
    <col min="27" max="28" width="9.140625" style="135"/>
    <col min="29" max="16384" width="9.140625" style="133"/>
  </cols>
  <sheetData>
    <row r="1" spans="1:18" x14ac:dyDescent="0.25">
      <c r="M1" s="150"/>
    </row>
    <row r="2" spans="1:18" ht="15.75" x14ac:dyDescent="0.25">
      <c r="A2" s="44" t="s">
        <v>547</v>
      </c>
      <c r="M2" s="150"/>
      <c r="N2" s="495"/>
    </row>
    <row r="3" spans="1:18" x14ac:dyDescent="0.25">
      <c r="A3" s="22" t="s">
        <v>16</v>
      </c>
      <c r="L3" s="135"/>
      <c r="M3" s="135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35"/>
      <c r="M4" s="135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35"/>
      <c r="M5" s="135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35"/>
      <c r="M6" s="135"/>
      <c r="Q6" s="311" t="s">
        <v>346</v>
      </c>
      <c r="R6" s="216" t="s">
        <v>345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35"/>
      <c r="M7" s="135"/>
      <c r="Q7" s="311" t="s">
        <v>348</v>
      </c>
      <c r="R7" s="216" t="s">
        <v>347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35"/>
      <c r="M8" s="135"/>
      <c r="Q8" s="311"/>
      <c r="R8" s="216"/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35"/>
      <c r="M9" s="135"/>
      <c r="Q9" s="214" t="s">
        <v>376</v>
      </c>
      <c r="R9" s="218" t="s">
        <v>319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35"/>
      <c r="M10" s="135"/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35"/>
      <c r="M11" s="135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35"/>
      <c r="M12" s="135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35"/>
      <c r="M13" s="135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35"/>
      <c r="M14" s="135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35"/>
      <c r="M15" s="135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35"/>
      <c r="M16" s="135"/>
    </row>
    <row r="17" spans="1:26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35"/>
      <c r="M17" s="135"/>
    </row>
    <row r="18" spans="1:26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35"/>
      <c r="M18" s="135"/>
    </row>
    <row r="19" spans="1:26" x14ac:dyDescent="0.25">
      <c r="A19" s="146"/>
      <c r="B19" s="146"/>
      <c r="C19" s="146"/>
      <c r="D19" s="146"/>
      <c r="E19" s="146"/>
      <c r="F19" s="146"/>
      <c r="G19" s="187"/>
      <c r="H19" s="187"/>
      <c r="I19" s="146"/>
      <c r="J19" s="146"/>
      <c r="K19" s="146"/>
      <c r="L19" s="135"/>
      <c r="M19" s="135"/>
    </row>
    <row r="20" spans="1:26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  <c r="K20" s="188"/>
      <c r="L20" s="135"/>
      <c r="M20" s="135"/>
    </row>
    <row r="21" spans="1:26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35"/>
      <c r="M21" s="135"/>
    </row>
    <row r="24" spans="1:26" x14ac:dyDescent="0.25">
      <c r="A24"/>
      <c r="B24"/>
      <c r="C24" s="575" t="s">
        <v>42</v>
      </c>
      <c r="D24" s="575"/>
      <c r="E24" s="575"/>
      <c r="F24" s="575"/>
      <c r="G24" s="575"/>
      <c r="H24" s="32"/>
      <c r="I24" s="575" t="s">
        <v>43</v>
      </c>
      <c r="J24" s="575"/>
      <c r="K24" s="575"/>
      <c r="L24" s="575"/>
    </row>
    <row r="25" spans="1:26" x14ac:dyDescent="0.25">
      <c r="A25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67"/>
      <c r="I25" s="84">
        <v>2016</v>
      </c>
      <c r="J25" s="84">
        <v>2017</v>
      </c>
      <c r="K25" s="84">
        <v>2018</v>
      </c>
      <c r="L25" s="84">
        <v>2019</v>
      </c>
    </row>
    <row r="26" spans="1:26" x14ac:dyDescent="0.25">
      <c r="A26"/>
      <c r="B26" s="311" t="s">
        <v>346</v>
      </c>
      <c r="C26" s="154">
        <v>46.370769852999999</v>
      </c>
      <c r="D26" s="85">
        <v>46.814971653000001</v>
      </c>
      <c r="E26" s="85">
        <v>47.230511581000002</v>
      </c>
      <c r="F26" s="85">
        <v>47.644167672999998</v>
      </c>
      <c r="G26" s="85">
        <v>47.956599009999998</v>
      </c>
      <c r="H26" s="24" t="s">
        <v>14</v>
      </c>
      <c r="I26" s="20">
        <f t="shared" ref="I26:L27" si="0">D26-C26</f>
        <v>0.44420180000000187</v>
      </c>
      <c r="J26" s="20">
        <f t="shared" si="0"/>
        <v>0.41553992800000117</v>
      </c>
      <c r="K26" s="20">
        <f t="shared" si="0"/>
        <v>0.41365609199999653</v>
      </c>
      <c r="L26" s="20">
        <f t="shared" si="0"/>
        <v>0.31243133699999959</v>
      </c>
    </row>
    <row r="27" spans="1:26" x14ac:dyDescent="0.25">
      <c r="A27" s="135"/>
      <c r="B27" s="311" t="s">
        <v>348</v>
      </c>
      <c r="C27" s="85">
        <v>49.073676771999999</v>
      </c>
      <c r="D27" s="85">
        <v>50.161662489999998</v>
      </c>
      <c r="E27" s="85">
        <v>51.322755364999999</v>
      </c>
      <c r="F27" s="85">
        <v>52.421043894999997</v>
      </c>
      <c r="G27" s="85">
        <v>53.549629201000002</v>
      </c>
      <c r="H27" s="24" t="s">
        <v>114</v>
      </c>
      <c r="I27" s="20">
        <f t="shared" si="0"/>
        <v>1.0879857179999988</v>
      </c>
      <c r="J27" s="20">
        <f t="shared" si="0"/>
        <v>1.1610928750000014</v>
      </c>
      <c r="K27" s="20">
        <f t="shared" si="0"/>
        <v>1.0982885299999978</v>
      </c>
      <c r="L27" s="20">
        <f t="shared" si="0"/>
        <v>1.1285853060000051</v>
      </c>
    </row>
    <row r="28" spans="1:26" s="135" customFormat="1" x14ac:dyDescent="0.25">
      <c r="B28" s="559" t="s">
        <v>376</v>
      </c>
      <c r="C28" s="365">
        <v>95.444446624999998</v>
      </c>
      <c r="D28" s="365">
        <v>96.976634144000002</v>
      </c>
      <c r="E28" s="365">
        <v>98.553266945999994</v>
      </c>
      <c r="F28" s="365">
        <v>100.06521157</v>
      </c>
      <c r="G28" s="365">
        <v>101.50622821</v>
      </c>
      <c r="H28"/>
      <c r="I28" s="366">
        <f>+D28-C28</f>
        <v>1.5321875190000043</v>
      </c>
      <c r="J28" s="366">
        <f t="shared" ref="J28:L28" si="1">+E28-D28</f>
        <v>1.5766328019999918</v>
      </c>
      <c r="K28" s="366">
        <f t="shared" si="1"/>
        <v>1.5119446240000087</v>
      </c>
      <c r="L28" s="366">
        <f t="shared" si="1"/>
        <v>1.4410166400000008</v>
      </c>
      <c r="M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</row>
    <row r="29" spans="1:26" s="135" customFormat="1" x14ac:dyDescent="0.25">
      <c r="B29" s="370" t="s">
        <v>549</v>
      </c>
      <c r="C29"/>
      <c r="D29" s="10"/>
      <c r="E29"/>
      <c r="F29"/>
      <c r="G29"/>
      <c r="H29"/>
      <c r="I29" s="558"/>
      <c r="J29" s="558"/>
      <c r="K29" s="558"/>
      <c r="L29" s="558"/>
      <c r="M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</row>
    <row r="30" spans="1:26" x14ac:dyDescent="0.25">
      <c r="B30" s="136"/>
      <c r="D30" s="142"/>
      <c r="F30" s="142"/>
      <c r="G30" s="140"/>
    </row>
    <row r="31" spans="1:26" x14ac:dyDescent="0.25">
      <c r="C31" s="398" t="s">
        <v>488</v>
      </c>
      <c r="D31" s="398" t="s">
        <v>489</v>
      </c>
      <c r="E31" s="475" t="s">
        <v>241</v>
      </c>
      <c r="F31" s="475" t="s">
        <v>498</v>
      </c>
      <c r="G31" s="140"/>
    </row>
    <row r="32" spans="1:26" x14ac:dyDescent="0.25">
      <c r="A32">
        <f>+YEAR(B32)</f>
        <v>2016</v>
      </c>
      <c r="B32" s="131">
        <v>42370</v>
      </c>
      <c r="C32" s="476">
        <v>93.362959560999997</v>
      </c>
      <c r="D32" s="477" t="e">
        <v>#N/A</v>
      </c>
      <c r="F32" s="553">
        <v>93.362959560999997</v>
      </c>
      <c r="G32" s="140"/>
    </row>
    <row r="33" spans="1:7" x14ac:dyDescent="0.25">
      <c r="A33">
        <f t="shared" ref="A33:A79" si="2">+YEAR(B33)</f>
        <v>2016</v>
      </c>
      <c r="B33" s="131">
        <v>42401</v>
      </c>
      <c r="C33" s="476">
        <v>98.412139135999993</v>
      </c>
      <c r="D33" s="477" t="e">
        <v>#N/A</v>
      </c>
      <c r="E33" s="142">
        <f>AVERAGEIF($A$32:$A$79,A33,$F$32:$F$79)</f>
        <v>96.985286716000005</v>
      </c>
      <c r="F33" s="553">
        <v>98.412139135999993</v>
      </c>
      <c r="G33" s="140"/>
    </row>
    <row r="34" spans="1:7" x14ac:dyDescent="0.25">
      <c r="A34">
        <f t="shared" si="2"/>
        <v>2016</v>
      </c>
      <c r="B34" s="131">
        <v>42430</v>
      </c>
      <c r="C34" s="476">
        <v>97.230411531000001</v>
      </c>
      <c r="D34" s="477" t="e">
        <v>#N/A</v>
      </c>
      <c r="E34" s="142">
        <f t="shared" ref="E34:E42" si="3">AVERAGEIF($A$32:$A$79,A34,$F$32:$F$79)</f>
        <v>96.985286716000005</v>
      </c>
      <c r="F34" s="553">
        <v>97.230411531000001</v>
      </c>
      <c r="G34" s="140"/>
    </row>
    <row r="35" spans="1:7" x14ac:dyDescent="0.25">
      <c r="A35">
        <f t="shared" si="2"/>
        <v>2016</v>
      </c>
      <c r="B35" s="131">
        <v>42461</v>
      </c>
      <c r="C35" s="476">
        <v>96.363740542000002</v>
      </c>
      <c r="D35" s="477" t="e">
        <v>#N/A</v>
      </c>
      <c r="E35" s="142">
        <f t="shared" si="3"/>
        <v>96.985286716000005</v>
      </c>
      <c r="F35" s="553">
        <v>96.363740542000002</v>
      </c>
      <c r="G35" s="140"/>
    </row>
    <row r="36" spans="1:7" x14ac:dyDescent="0.25">
      <c r="A36">
        <f t="shared" si="2"/>
        <v>2016</v>
      </c>
      <c r="B36" s="131">
        <v>42491</v>
      </c>
      <c r="C36" s="476">
        <v>96.212355376999994</v>
      </c>
      <c r="D36" s="477" t="e">
        <v>#N/A</v>
      </c>
      <c r="E36" s="142">
        <f t="shared" si="3"/>
        <v>96.985286716000005</v>
      </c>
      <c r="F36" s="553">
        <v>96.212355376999994</v>
      </c>
      <c r="G36" s="140"/>
    </row>
    <row r="37" spans="1:7" x14ac:dyDescent="0.25">
      <c r="A37">
        <f t="shared" si="2"/>
        <v>2016</v>
      </c>
      <c r="B37" s="131">
        <v>42522</v>
      </c>
      <c r="C37" s="476">
        <v>97.086884205000004</v>
      </c>
      <c r="D37" s="477" t="e">
        <v>#N/A</v>
      </c>
      <c r="E37" s="142">
        <f t="shared" si="3"/>
        <v>96.985286716000005</v>
      </c>
      <c r="F37" s="553">
        <v>97.086884205000004</v>
      </c>
      <c r="G37" s="140"/>
    </row>
    <row r="38" spans="1:7" x14ac:dyDescent="0.25">
      <c r="A38">
        <f t="shared" si="2"/>
        <v>2016</v>
      </c>
      <c r="B38" s="131">
        <v>42552</v>
      </c>
      <c r="C38" s="476">
        <v>96.164739385000004</v>
      </c>
      <c r="D38" s="477" t="e">
        <v>#N/A</v>
      </c>
      <c r="E38" s="142">
        <f t="shared" si="3"/>
        <v>96.985286716000005</v>
      </c>
      <c r="F38" s="553">
        <v>96.164739385000004</v>
      </c>
      <c r="G38" s="140"/>
    </row>
    <row r="39" spans="1:7" x14ac:dyDescent="0.25">
      <c r="A39">
        <f t="shared" si="2"/>
        <v>2016</v>
      </c>
      <c r="B39" s="131">
        <v>42583</v>
      </c>
      <c r="C39" s="476">
        <v>99.159250213000007</v>
      </c>
      <c r="D39" s="477" t="e">
        <v>#N/A</v>
      </c>
      <c r="E39" s="142">
        <f t="shared" si="3"/>
        <v>96.985286716000005</v>
      </c>
      <c r="F39" s="553">
        <v>99.159250213000007</v>
      </c>
      <c r="G39" s="140"/>
    </row>
    <row r="40" spans="1:7" x14ac:dyDescent="0.25">
      <c r="A40">
        <f t="shared" si="2"/>
        <v>2016</v>
      </c>
      <c r="B40" s="131">
        <v>42614</v>
      </c>
      <c r="C40" s="476">
        <v>97.309371980999998</v>
      </c>
      <c r="D40" s="477" t="e">
        <v>#N/A</v>
      </c>
      <c r="E40" s="142">
        <f t="shared" si="3"/>
        <v>96.985286716000005</v>
      </c>
      <c r="F40" s="553">
        <v>97.309371980999998</v>
      </c>
      <c r="G40" s="140"/>
    </row>
    <row r="41" spans="1:7" x14ac:dyDescent="0.25">
      <c r="A41">
        <f t="shared" si="2"/>
        <v>2016</v>
      </c>
      <c r="B41" s="131">
        <v>42644</v>
      </c>
      <c r="C41" s="476">
        <v>95.768379053000004</v>
      </c>
      <c r="D41" s="477" t="e">
        <v>#N/A</v>
      </c>
      <c r="E41" s="142">
        <f t="shared" si="3"/>
        <v>96.985286716000005</v>
      </c>
      <c r="F41" s="553">
        <v>95.768379053000004</v>
      </c>
      <c r="G41" s="140"/>
    </row>
    <row r="42" spans="1:7" x14ac:dyDescent="0.25">
      <c r="A42">
        <f t="shared" si="2"/>
        <v>2016</v>
      </c>
      <c r="B42" s="131">
        <v>42675</v>
      </c>
      <c r="C42" s="476">
        <v>97.494286774000003</v>
      </c>
      <c r="D42" s="477" t="e">
        <v>#N/A</v>
      </c>
      <c r="E42" s="142">
        <f t="shared" si="3"/>
        <v>96.985286716000005</v>
      </c>
      <c r="F42" s="553">
        <v>97.494286774000003</v>
      </c>
      <c r="G42" s="140"/>
    </row>
    <row r="43" spans="1:7" x14ac:dyDescent="0.25">
      <c r="A43">
        <f t="shared" si="2"/>
        <v>2016</v>
      </c>
      <c r="B43" s="131">
        <v>42705</v>
      </c>
      <c r="C43" s="476">
        <v>99.258922834000003</v>
      </c>
      <c r="D43" s="477" t="e">
        <v>#N/A</v>
      </c>
      <c r="F43" s="553">
        <v>99.258922834000003</v>
      </c>
      <c r="G43" s="140"/>
    </row>
    <row r="44" spans="1:7" x14ac:dyDescent="0.25">
      <c r="A44">
        <f t="shared" si="2"/>
        <v>2017</v>
      </c>
      <c r="B44" s="131">
        <v>42736</v>
      </c>
      <c r="C44" s="476">
        <v>95.539403695999994</v>
      </c>
      <c r="D44" s="477" t="e">
        <v>#N/A</v>
      </c>
      <c r="F44" s="553">
        <v>95.539403695999994</v>
      </c>
      <c r="G44" s="140"/>
    </row>
    <row r="45" spans="1:7" x14ac:dyDescent="0.25">
      <c r="A45">
        <f t="shared" si="2"/>
        <v>2017</v>
      </c>
      <c r="B45" s="131">
        <v>42767</v>
      </c>
      <c r="C45" s="476">
        <v>97.21194955</v>
      </c>
      <c r="D45" s="477" t="e">
        <v>#N/A</v>
      </c>
      <c r="E45" s="142">
        <f>AVERAGEIF($A$32:$A$79,A45,$F$32:$F$79)</f>
        <v>98.550713055916674</v>
      </c>
      <c r="F45" s="553">
        <v>97.21194955</v>
      </c>
      <c r="G45" s="140"/>
    </row>
    <row r="46" spans="1:7" x14ac:dyDescent="0.25">
      <c r="A46">
        <f t="shared" si="2"/>
        <v>2017</v>
      </c>
      <c r="B46" s="131">
        <v>42795</v>
      </c>
      <c r="C46" s="476">
        <v>98.566492753999995</v>
      </c>
      <c r="D46" s="477" t="e">
        <v>#N/A</v>
      </c>
      <c r="E46" s="142">
        <f t="shared" ref="E46:E54" si="4">AVERAGEIF($A$32:$A$79,A46,$F$32:$F$79)</f>
        <v>98.550713055916674</v>
      </c>
      <c r="F46" s="553">
        <v>98.566492753999995</v>
      </c>
      <c r="G46" s="140"/>
    </row>
    <row r="47" spans="1:7" x14ac:dyDescent="0.25">
      <c r="A47">
        <f t="shared" si="2"/>
        <v>2017</v>
      </c>
      <c r="B47" s="131">
        <v>42826</v>
      </c>
      <c r="C47" s="476">
        <v>96.384510332000005</v>
      </c>
      <c r="D47" s="477" t="e">
        <v>#N/A</v>
      </c>
      <c r="E47" s="142">
        <f t="shared" si="4"/>
        <v>98.550713055916674</v>
      </c>
      <c r="F47" s="553">
        <v>96.384510332000005</v>
      </c>
      <c r="G47" s="140"/>
    </row>
    <row r="48" spans="1:7" x14ac:dyDescent="0.25">
      <c r="A48">
        <f t="shared" si="2"/>
        <v>2017</v>
      </c>
      <c r="B48" s="131">
        <v>42856</v>
      </c>
      <c r="C48" s="476">
        <v>98.940847461999994</v>
      </c>
      <c r="D48" s="477" t="e">
        <v>#N/A</v>
      </c>
      <c r="E48" s="142">
        <f t="shared" si="4"/>
        <v>98.550713055916674</v>
      </c>
      <c r="F48" s="553">
        <v>98.940847461999994</v>
      </c>
      <c r="G48" s="140"/>
    </row>
    <row r="49" spans="1:7" x14ac:dyDescent="0.25">
      <c r="A49">
        <f t="shared" si="2"/>
        <v>2017</v>
      </c>
      <c r="B49" s="131">
        <v>42887</v>
      </c>
      <c r="C49" s="476">
        <v>100.40259725</v>
      </c>
      <c r="D49" s="477" t="e">
        <v>#N/A</v>
      </c>
      <c r="E49" s="142">
        <f t="shared" si="4"/>
        <v>98.550713055916674</v>
      </c>
      <c r="F49" s="553">
        <v>100.40259725</v>
      </c>
      <c r="G49" s="140"/>
    </row>
    <row r="50" spans="1:7" x14ac:dyDescent="0.25">
      <c r="A50">
        <f t="shared" si="2"/>
        <v>2017</v>
      </c>
      <c r="B50" s="131">
        <v>42917</v>
      </c>
      <c r="C50" s="476">
        <v>98.589183187000003</v>
      </c>
      <c r="D50" s="477" t="e">
        <v>#N/A</v>
      </c>
      <c r="E50" s="142">
        <f t="shared" si="4"/>
        <v>98.550713055916674</v>
      </c>
      <c r="F50" s="553">
        <v>98.589183187000003</v>
      </c>
      <c r="G50" s="140"/>
    </row>
    <row r="51" spans="1:7" x14ac:dyDescent="0.25">
      <c r="A51">
        <f t="shared" si="2"/>
        <v>2017</v>
      </c>
      <c r="B51" s="131">
        <v>42948</v>
      </c>
      <c r="C51" s="476">
        <v>99.048041053000006</v>
      </c>
      <c r="D51" s="477" t="e">
        <v>#N/A</v>
      </c>
      <c r="E51" s="142">
        <f t="shared" si="4"/>
        <v>98.550713055916674</v>
      </c>
      <c r="F51" s="553">
        <v>99.048041053000006</v>
      </c>
      <c r="G51" s="140"/>
    </row>
    <row r="52" spans="1:7" x14ac:dyDescent="0.25">
      <c r="A52">
        <f t="shared" si="2"/>
        <v>2017</v>
      </c>
      <c r="B52" s="131">
        <v>42979</v>
      </c>
      <c r="C52" s="476">
        <v>99.608010774999997</v>
      </c>
      <c r="D52" s="477" t="e">
        <v>#N/A</v>
      </c>
      <c r="E52" s="142">
        <f t="shared" si="4"/>
        <v>98.550713055916674</v>
      </c>
      <c r="F52" s="553">
        <v>99.608010774999997</v>
      </c>
      <c r="G52" s="140"/>
    </row>
    <row r="53" spans="1:7" x14ac:dyDescent="0.25">
      <c r="A53">
        <f t="shared" si="2"/>
        <v>2017</v>
      </c>
      <c r="B53" s="131">
        <v>43009</v>
      </c>
      <c r="C53" s="476">
        <v>98.342206992000001</v>
      </c>
      <c r="D53" s="477" t="e">
        <v>#N/A</v>
      </c>
      <c r="E53" s="142">
        <f t="shared" si="4"/>
        <v>98.550713055916674</v>
      </c>
      <c r="F53" s="553">
        <v>98.342206992000001</v>
      </c>
      <c r="G53" s="140"/>
    </row>
    <row r="54" spans="1:7" x14ac:dyDescent="0.25">
      <c r="A54">
        <f t="shared" si="2"/>
        <v>2017</v>
      </c>
      <c r="B54" s="131">
        <v>43040</v>
      </c>
      <c r="C54" s="476">
        <v>100.89185467</v>
      </c>
      <c r="D54" s="477" t="e">
        <v>#N/A</v>
      </c>
      <c r="E54" s="142">
        <f t="shared" si="4"/>
        <v>98.550713055916674</v>
      </c>
      <c r="F54" s="553">
        <v>100.89185467</v>
      </c>
      <c r="G54" s="140"/>
    </row>
    <row r="55" spans="1:7" x14ac:dyDescent="0.25">
      <c r="A55">
        <f t="shared" si="2"/>
        <v>2017</v>
      </c>
      <c r="B55" s="131">
        <v>43070</v>
      </c>
      <c r="C55" s="476">
        <v>99.083458949999994</v>
      </c>
      <c r="D55" s="477" t="e">
        <v>#N/A</v>
      </c>
      <c r="F55" s="553">
        <v>99.083458949999994</v>
      </c>
      <c r="G55" s="140"/>
    </row>
    <row r="56" spans="1:7" x14ac:dyDescent="0.25">
      <c r="A56">
        <f t="shared" si="2"/>
        <v>2018</v>
      </c>
      <c r="B56" s="131">
        <v>43101</v>
      </c>
      <c r="C56" s="476">
        <v>98.028868218</v>
      </c>
      <c r="D56" s="477" t="e">
        <v>#N/A</v>
      </c>
      <c r="F56" s="553">
        <v>98.028868218</v>
      </c>
      <c r="G56" s="140"/>
    </row>
    <row r="57" spans="1:7" x14ac:dyDescent="0.25">
      <c r="A57">
        <f t="shared" si="2"/>
        <v>2018</v>
      </c>
      <c r="B57" s="131">
        <v>43132</v>
      </c>
      <c r="C57" s="476">
        <v>99.916747813000001</v>
      </c>
      <c r="D57" s="477" t="e">
        <v>#N/A</v>
      </c>
      <c r="E57" s="142">
        <f>AVERAGEIF($A$32:$A$79,A57,$F$32:$F$79)</f>
        <v>100.06503200600001</v>
      </c>
      <c r="F57" s="553">
        <v>99.916747813000001</v>
      </c>
      <c r="G57" s="140"/>
    </row>
    <row r="58" spans="1:7" x14ac:dyDescent="0.25">
      <c r="A58">
        <f t="shared" si="2"/>
        <v>2018</v>
      </c>
      <c r="B58" s="131">
        <v>43160</v>
      </c>
      <c r="C58" s="476">
        <v>99.711282351999998</v>
      </c>
      <c r="D58" s="477" t="e">
        <v>#N/A</v>
      </c>
      <c r="E58" s="142">
        <f t="shared" ref="E58:E66" si="5">AVERAGEIF($A$32:$A$79,A58,$F$32:$F$79)</f>
        <v>100.06503200600001</v>
      </c>
      <c r="F58" s="553">
        <v>99.711282351999998</v>
      </c>
      <c r="G58" s="140"/>
    </row>
    <row r="59" spans="1:7" x14ac:dyDescent="0.25">
      <c r="A59">
        <f t="shared" si="2"/>
        <v>2018</v>
      </c>
      <c r="B59" s="131">
        <v>43191</v>
      </c>
      <c r="C59" s="476">
        <v>98.653638696000002</v>
      </c>
      <c r="D59" s="477" t="e">
        <v>#N/A</v>
      </c>
      <c r="E59" s="142">
        <f t="shared" si="5"/>
        <v>100.06503200600001</v>
      </c>
      <c r="F59" s="553">
        <v>98.653638696000002</v>
      </c>
      <c r="G59" s="140"/>
    </row>
    <row r="60" spans="1:7" x14ac:dyDescent="0.25">
      <c r="A60">
        <f t="shared" si="2"/>
        <v>2018</v>
      </c>
      <c r="B60" s="131">
        <v>43221</v>
      </c>
      <c r="C60" s="476">
        <v>99.124422709000001</v>
      </c>
      <c r="D60" s="477" t="e">
        <v>#N/A</v>
      </c>
      <c r="E60" s="142">
        <f t="shared" si="5"/>
        <v>100.06503200600001</v>
      </c>
      <c r="F60" s="553">
        <v>99.124422709000001</v>
      </c>
      <c r="G60" s="140"/>
    </row>
    <row r="61" spans="1:7" x14ac:dyDescent="0.25">
      <c r="A61">
        <f t="shared" si="2"/>
        <v>2018</v>
      </c>
      <c r="B61" s="131">
        <v>43252</v>
      </c>
      <c r="C61" s="476">
        <v>100.69771417</v>
      </c>
      <c r="D61" s="477" t="e">
        <v>#N/A</v>
      </c>
      <c r="E61" s="142">
        <f t="shared" si="5"/>
        <v>100.06503200600001</v>
      </c>
      <c r="F61" s="553">
        <v>100.69771417</v>
      </c>
      <c r="G61" s="140"/>
    </row>
    <row r="62" spans="1:7" x14ac:dyDescent="0.25">
      <c r="A62">
        <f t="shared" si="2"/>
        <v>2018</v>
      </c>
      <c r="B62" s="131">
        <v>43282</v>
      </c>
      <c r="C62" s="476">
        <v>100.53306057</v>
      </c>
      <c r="D62" s="477" t="e">
        <v>#N/A</v>
      </c>
      <c r="E62" s="142">
        <f t="shared" si="5"/>
        <v>100.06503200600001</v>
      </c>
      <c r="F62" s="553">
        <v>100.53306057</v>
      </c>
      <c r="G62" s="140"/>
    </row>
    <row r="63" spans="1:7" x14ac:dyDescent="0.25">
      <c r="A63">
        <f t="shared" si="2"/>
        <v>2018</v>
      </c>
      <c r="B63" s="131">
        <v>43313</v>
      </c>
      <c r="C63" s="476">
        <v>100.95380244</v>
      </c>
      <c r="D63" s="477" t="e">
        <v>#N/A</v>
      </c>
      <c r="E63" s="142">
        <f t="shared" si="5"/>
        <v>100.06503200600001</v>
      </c>
      <c r="F63" s="553">
        <v>100.95380244</v>
      </c>
      <c r="G63" s="140"/>
    </row>
    <row r="64" spans="1:7" x14ac:dyDescent="0.25">
      <c r="A64">
        <f t="shared" si="2"/>
        <v>2018</v>
      </c>
      <c r="B64" s="131">
        <v>43344</v>
      </c>
      <c r="C64" s="476">
        <v>100.49297708</v>
      </c>
      <c r="D64" s="477" t="e">
        <v>#N/A</v>
      </c>
      <c r="E64" s="142">
        <f t="shared" si="5"/>
        <v>100.06503200600001</v>
      </c>
      <c r="F64" s="553">
        <v>100.49297708</v>
      </c>
      <c r="G64" s="140"/>
    </row>
    <row r="65" spans="1:7" x14ac:dyDescent="0.25">
      <c r="A65">
        <f t="shared" si="2"/>
        <v>2018</v>
      </c>
      <c r="B65" s="131">
        <v>43374</v>
      </c>
      <c r="C65" s="476">
        <v>99.884372033999995</v>
      </c>
      <c r="D65" s="477">
        <v>99.884372033999995</v>
      </c>
      <c r="E65" s="142">
        <f t="shared" si="5"/>
        <v>100.06503200600001</v>
      </c>
      <c r="F65" s="553">
        <v>99.884372033999995</v>
      </c>
      <c r="G65" s="140"/>
    </row>
    <row r="66" spans="1:7" x14ac:dyDescent="0.25">
      <c r="A66">
        <f t="shared" si="2"/>
        <v>2018</v>
      </c>
      <c r="B66" s="131">
        <v>43405</v>
      </c>
      <c r="C66" s="476" t="e">
        <v>#N/A</v>
      </c>
      <c r="D66" s="477">
        <v>100.79511114</v>
      </c>
      <c r="E66" s="142">
        <f t="shared" si="5"/>
        <v>100.06503200600001</v>
      </c>
      <c r="F66" s="553">
        <v>100.79511114</v>
      </c>
      <c r="G66" s="140"/>
    </row>
    <row r="67" spans="1:7" x14ac:dyDescent="0.25">
      <c r="A67">
        <f t="shared" si="2"/>
        <v>2018</v>
      </c>
      <c r="B67" s="131">
        <v>43435</v>
      </c>
      <c r="C67" s="476" t="e">
        <v>#N/A</v>
      </c>
      <c r="D67" s="477">
        <v>101.98838685</v>
      </c>
      <c r="F67" s="553">
        <v>101.98838685</v>
      </c>
      <c r="G67" s="140"/>
    </row>
    <row r="68" spans="1:7" x14ac:dyDescent="0.25">
      <c r="A68">
        <f t="shared" si="2"/>
        <v>2019</v>
      </c>
      <c r="B68" s="131">
        <v>43466</v>
      </c>
      <c r="C68" s="476" t="e">
        <v>#N/A</v>
      </c>
      <c r="D68" s="477">
        <v>98.867787633000006</v>
      </c>
      <c r="F68" s="553">
        <v>98.867787633000006</v>
      </c>
      <c r="G68" s="140"/>
    </row>
    <row r="69" spans="1:7" x14ac:dyDescent="0.25">
      <c r="A69">
        <f t="shared" si="2"/>
        <v>2019</v>
      </c>
      <c r="B69" s="131">
        <v>43497</v>
      </c>
      <c r="C69" s="476" t="e">
        <v>#N/A</v>
      </c>
      <c r="D69" s="477">
        <v>101.8837599</v>
      </c>
      <c r="E69" s="142">
        <f>AVERAGEIF($A$32:$A$79,A69,$F$32:$F$79)</f>
        <v>101.51181261191668</v>
      </c>
      <c r="F69" s="553">
        <v>101.8837599</v>
      </c>
      <c r="G69" s="140"/>
    </row>
    <row r="70" spans="1:7" x14ac:dyDescent="0.25">
      <c r="A70">
        <f t="shared" si="2"/>
        <v>2019</v>
      </c>
      <c r="B70" s="131">
        <v>43525</v>
      </c>
      <c r="C70" s="476" t="e">
        <v>#N/A</v>
      </c>
      <c r="D70" s="477">
        <v>100.97243103</v>
      </c>
      <c r="E70" s="142">
        <f t="shared" ref="E70:E78" si="6">AVERAGEIF($A$32:$A$79,A70,$F$32:$F$79)</f>
        <v>101.51181261191668</v>
      </c>
      <c r="F70" s="553">
        <v>100.97243103</v>
      </c>
      <c r="G70" s="140"/>
    </row>
    <row r="71" spans="1:7" x14ac:dyDescent="0.25">
      <c r="A71">
        <f t="shared" si="2"/>
        <v>2019</v>
      </c>
      <c r="B71" s="131">
        <v>43556</v>
      </c>
      <c r="C71" s="476" t="e">
        <v>#N/A</v>
      </c>
      <c r="D71" s="477">
        <v>100.49178833000001</v>
      </c>
      <c r="E71" s="142">
        <f t="shared" si="6"/>
        <v>101.51181261191668</v>
      </c>
      <c r="F71" s="553">
        <v>100.49178833000001</v>
      </c>
      <c r="G71" s="140"/>
    </row>
    <row r="72" spans="1:7" x14ac:dyDescent="0.25">
      <c r="A72">
        <f t="shared" si="2"/>
        <v>2019</v>
      </c>
      <c r="B72" s="131">
        <v>43586</v>
      </c>
      <c r="C72" s="476" t="e">
        <v>#N/A</v>
      </c>
      <c r="D72" s="477">
        <v>100.49741919</v>
      </c>
      <c r="E72" s="142">
        <f t="shared" si="6"/>
        <v>101.51181261191668</v>
      </c>
      <c r="F72" s="553">
        <v>100.49741919</v>
      </c>
      <c r="G72" s="140"/>
    </row>
    <row r="73" spans="1:7" x14ac:dyDescent="0.25">
      <c r="A73">
        <f t="shared" si="2"/>
        <v>2019</v>
      </c>
      <c r="B73" s="131">
        <v>43617</v>
      </c>
      <c r="C73" s="476" t="e">
        <v>#N/A</v>
      </c>
      <c r="D73" s="477">
        <v>101.94303366</v>
      </c>
      <c r="E73" s="142">
        <f t="shared" si="6"/>
        <v>101.51181261191668</v>
      </c>
      <c r="F73" s="553">
        <v>101.94303366</v>
      </c>
      <c r="G73" s="140"/>
    </row>
    <row r="74" spans="1:7" x14ac:dyDescent="0.25">
      <c r="A74">
        <f t="shared" si="2"/>
        <v>2019</v>
      </c>
      <c r="B74" s="131">
        <v>43647</v>
      </c>
      <c r="C74" s="476" t="e">
        <v>#N/A</v>
      </c>
      <c r="D74" s="477">
        <v>102.17385482</v>
      </c>
      <c r="E74" s="142">
        <f t="shared" si="6"/>
        <v>101.51181261191668</v>
      </c>
      <c r="F74" s="553">
        <v>102.17385482</v>
      </c>
      <c r="G74" s="140"/>
    </row>
    <row r="75" spans="1:7" x14ac:dyDescent="0.25">
      <c r="A75">
        <f t="shared" si="2"/>
        <v>2019</v>
      </c>
      <c r="B75" s="131">
        <v>43678</v>
      </c>
      <c r="C75" s="476" t="e">
        <v>#N/A</v>
      </c>
      <c r="D75" s="477">
        <v>101.84591136</v>
      </c>
      <c r="E75" s="142">
        <f t="shared" si="6"/>
        <v>101.51181261191668</v>
      </c>
      <c r="F75" s="553">
        <v>101.84591136</v>
      </c>
      <c r="G75" s="140"/>
    </row>
    <row r="76" spans="1:7" x14ac:dyDescent="0.25">
      <c r="A76">
        <f t="shared" si="2"/>
        <v>2019</v>
      </c>
      <c r="B76" s="131">
        <v>43709</v>
      </c>
      <c r="C76" s="476" t="e">
        <v>#N/A</v>
      </c>
      <c r="D76" s="477">
        <v>102.44556398</v>
      </c>
      <c r="E76" s="142">
        <f t="shared" si="6"/>
        <v>101.51181261191668</v>
      </c>
      <c r="F76" s="553">
        <v>102.44556398</v>
      </c>
      <c r="G76" s="140"/>
    </row>
    <row r="77" spans="1:7" x14ac:dyDescent="0.25">
      <c r="A77">
        <f t="shared" si="2"/>
        <v>2019</v>
      </c>
      <c r="B77" s="131">
        <v>43739</v>
      </c>
      <c r="C77" s="476" t="e">
        <v>#N/A</v>
      </c>
      <c r="D77" s="477">
        <v>101.39735039</v>
      </c>
      <c r="E77" s="142">
        <f t="shared" si="6"/>
        <v>101.51181261191668</v>
      </c>
      <c r="F77" s="553">
        <v>101.39735039</v>
      </c>
      <c r="G77" s="140"/>
    </row>
    <row r="78" spans="1:7" x14ac:dyDescent="0.25">
      <c r="A78">
        <f t="shared" si="2"/>
        <v>2019</v>
      </c>
      <c r="B78" s="131">
        <v>43770</v>
      </c>
      <c r="C78" s="476" t="e">
        <v>#N/A</v>
      </c>
      <c r="D78" s="477">
        <v>102.08932894</v>
      </c>
      <c r="E78" s="142">
        <f t="shared" si="6"/>
        <v>101.51181261191668</v>
      </c>
      <c r="F78" s="553">
        <v>102.08932894</v>
      </c>
      <c r="G78" s="140"/>
    </row>
    <row r="79" spans="1:7" x14ac:dyDescent="0.25">
      <c r="A79">
        <f t="shared" si="2"/>
        <v>2019</v>
      </c>
      <c r="B79" s="131">
        <v>43800</v>
      </c>
      <c r="C79" s="476" t="e">
        <v>#N/A</v>
      </c>
      <c r="D79" s="477">
        <v>103.53352211000001</v>
      </c>
      <c r="F79" s="553">
        <v>103.53352211000001</v>
      </c>
      <c r="G79" s="140"/>
    </row>
    <row r="80" spans="1:7" x14ac:dyDescent="0.25">
      <c r="B80" s="131"/>
      <c r="C80" s="132"/>
      <c r="D80" s="59"/>
      <c r="F80" s="142"/>
      <c r="G80" s="140"/>
    </row>
    <row r="81" spans="1:7" x14ac:dyDescent="0.25">
      <c r="B81" s="131"/>
      <c r="C81" s="397"/>
      <c r="D81" s="51"/>
      <c r="F81" s="142"/>
      <c r="G81" s="140"/>
    </row>
    <row r="82" spans="1:7" x14ac:dyDescent="0.25">
      <c r="A82" s="5"/>
      <c r="B82" s="5" t="s">
        <v>0</v>
      </c>
      <c r="D82" s="142"/>
      <c r="F82" s="142"/>
      <c r="G82" s="140"/>
    </row>
    <row r="83" spans="1:7" x14ac:dyDescent="0.25">
      <c r="A83">
        <v>2.5</v>
      </c>
      <c r="B83" s="6">
        <v>-2</v>
      </c>
      <c r="D83" s="142"/>
      <c r="F83" s="142"/>
      <c r="G83" s="140"/>
    </row>
    <row r="84" spans="1:7" x14ac:dyDescent="0.25">
      <c r="A84">
        <v>2.5</v>
      </c>
      <c r="B84" s="6">
        <v>4</v>
      </c>
      <c r="D84" s="142"/>
      <c r="F84" s="142"/>
      <c r="G84" s="140"/>
    </row>
    <row r="85" spans="1:7" x14ac:dyDescent="0.25">
      <c r="B85" s="136"/>
      <c r="D85" s="142"/>
      <c r="F85" s="142"/>
      <c r="G85" s="140"/>
    </row>
    <row r="86" spans="1:7" x14ac:dyDescent="0.25">
      <c r="B86" s="136"/>
      <c r="D86" s="142"/>
      <c r="F86" s="142"/>
      <c r="G86" s="140"/>
    </row>
    <row r="87" spans="1:7" x14ac:dyDescent="0.25">
      <c r="B87" s="136"/>
      <c r="D87" s="142"/>
      <c r="F87" s="142"/>
      <c r="G87" s="140"/>
    </row>
    <row r="88" spans="1:7" x14ac:dyDescent="0.25">
      <c r="B88" s="136"/>
      <c r="D88" s="142"/>
      <c r="F88" s="142"/>
      <c r="G88" s="140"/>
    </row>
    <row r="89" spans="1:7" x14ac:dyDescent="0.25">
      <c r="B89" s="136"/>
      <c r="D89" s="142"/>
      <c r="F89" s="142"/>
      <c r="G89" s="140"/>
    </row>
    <row r="90" spans="1:7" x14ac:dyDescent="0.25">
      <c r="B90" s="136"/>
      <c r="D90" s="142"/>
      <c r="F90" s="142"/>
      <c r="G90" s="140"/>
    </row>
    <row r="91" spans="1:7" x14ac:dyDescent="0.25">
      <c r="F91" s="142"/>
      <c r="G91" s="140"/>
    </row>
    <row r="92" spans="1:7" x14ac:dyDescent="0.25">
      <c r="F92" s="142"/>
      <c r="G92" s="140"/>
    </row>
    <row r="93" spans="1:7" x14ac:dyDescent="0.25">
      <c r="F93" s="142"/>
      <c r="G93" s="140"/>
    </row>
    <row r="94" spans="1:7" x14ac:dyDescent="0.25">
      <c r="F94" s="142"/>
      <c r="G94" s="140"/>
    </row>
    <row r="95" spans="1:7" x14ac:dyDescent="0.25">
      <c r="F95" s="142"/>
      <c r="G95" s="140"/>
    </row>
    <row r="96" spans="1:7" x14ac:dyDescent="0.25">
      <c r="F96" s="142"/>
      <c r="G96" s="140"/>
    </row>
    <row r="97" spans="6:7" x14ac:dyDescent="0.25">
      <c r="F97" s="142"/>
      <c r="G97" s="140"/>
    </row>
    <row r="98" spans="6:7" x14ac:dyDescent="0.25">
      <c r="F98" s="142"/>
      <c r="G98" s="140"/>
    </row>
    <row r="99" spans="6:7" x14ac:dyDescent="0.25">
      <c r="F99" s="142"/>
      <c r="G99" s="140"/>
    </row>
    <row r="100" spans="6:7" x14ac:dyDescent="0.25">
      <c r="F100" s="142"/>
    </row>
    <row r="101" spans="6:7" x14ac:dyDescent="0.25">
      <c r="F101" s="142"/>
    </row>
    <row r="102" spans="6:7" x14ac:dyDescent="0.25">
      <c r="F102" s="142"/>
    </row>
    <row r="103" spans="6:7" x14ac:dyDescent="0.25">
      <c r="F103" s="142"/>
    </row>
    <row r="104" spans="6:7" x14ac:dyDescent="0.25">
      <c r="F104" s="142"/>
    </row>
    <row r="105" spans="6:7" x14ac:dyDescent="0.25">
      <c r="F105" s="142"/>
    </row>
    <row r="106" spans="6:7" x14ac:dyDescent="0.25">
      <c r="F106" s="142"/>
    </row>
    <row r="107" spans="6:7" x14ac:dyDescent="0.25">
      <c r="F107" s="142"/>
    </row>
    <row r="108" spans="6:7" x14ac:dyDescent="0.25">
      <c r="F108" s="142"/>
    </row>
    <row r="109" spans="6:7" x14ac:dyDescent="0.25">
      <c r="F109" s="142"/>
    </row>
    <row r="110" spans="6:7" x14ac:dyDescent="0.25">
      <c r="F110" s="142"/>
    </row>
    <row r="111" spans="6:7" x14ac:dyDescent="0.25">
      <c r="F111" s="142"/>
    </row>
    <row r="112" spans="6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RowHeight="12.75" x14ac:dyDescent="0.2"/>
  <cols>
    <col min="1" max="1" width="9.140625" style="100"/>
    <col min="2" max="2" width="15.5703125" style="100" customWidth="1"/>
    <col min="3" max="15" width="9.140625" style="100"/>
    <col min="16" max="16" width="14" style="100" customWidth="1"/>
    <col min="17" max="17" width="17.140625" style="100" customWidth="1"/>
    <col min="18" max="16384" width="9.140625" style="100"/>
  </cols>
  <sheetData>
    <row r="2" spans="1:17" ht="15.75" x14ac:dyDescent="0.25">
      <c r="A2" s="44" t="s">
        <v>547</v>
      </c>
    </row>
    <row r="3" spans="1:17" x14ac:dyDescent="0.2">
      <c r="A3" s="22" t="s">
        <v>16</v>
      </c>
    </row>
    <row r="4" spans="1:17" x14ac:dyDescent="0.2">
      <c r="A4" s="186"/>
      <c r="B4" s="186"/>
      <c r="C4" s="186"/>
      <c r="D4" s="186"/>
      <c r="E4" s="186"/>
      <c r="F4" s="186"/>
      <c r="G4" s="186"/>
      <c r="H4" s="186"/>
      <c r="I4" s="186"/>
      <c r="J4" s="186"/>
    </row>
    <row r="5" spans="1:17" x14ac:dyDescent="0.2">
      <c r="A5" s="186"/>
      <c r="B5" s="186"/>
      <c r="C5" s="186"/>
      <c r="D5" s="186"/>
      <c r="E5" s="186"/>
      <c r="F5" s="186"/>
      <c r="G5" s="186"/>
      <c r="H5" s="186"/>
      <c r="I5" s="186"/>
      <c r="J5" s="186"/>
      <c r="P5" s="182" t="s">
        <v>369</v>
      </c>
      <c r="Q5" s="183"/>
    </row>
    <row r="6" spans="1:17" x14ac:dyDescent="0.2">
      <c r="A6" s="186"/>
      <c r="B6" s="186"/>
      <c r="C6" s="186"/>
      <c r="D6" s="186"/>
      <c r="E6" s="186"/>
      <c r="F6" s="186"/>
      <c r="G6" s="186"/>
      <c r="H6" s="186"/>
      <c r="I6" s="186"/>
      <c r="J6" s="186"/>
      <c r="P6" s="310" t="s">
        <v>14</v>
      </c>
      <c r="Q6" s="215" t="s">
        <v>341</v>
      </c>
    </row>
    <row r="7" spans="1:17" x14ac:dyDescent="0.2">
      <c r="A7" s="186"/>
      <c r="B7" s="186"/>
      <c r="C7" s="186"/>
      <c r="D7" s="186"/>
      <c r="E7" s="186"/>
      <c r="F7" s="186"/>
      <c r="G7" s="186"/>
      <c r="H7" s="186"/>
      <c r="I7" s="186"/>
      <c r="J7" s="186"/>
      <c r="P7" s="311" t="s">
        <v>114</v>
      </c>
      <c r="Q7" s="216" t="s">
        <v>342</v>
      </c>
    </row>
    <row r="8" spans="1:17" x14ac:dyDescent="0.2">
      <c r="A8" s="186"/>
      <c r="B8" s="186"/>
      <c r="C8" s="186"/>
      <c r="D8" s="186"/>
      <c r="E8" s="186"/>
      <c r="F8" s="186"/>
      <c r="G8" s="186"/>
      <c r="H8" s="186"/>
      <c r="I8" s="186"/>
      <c r="J8" s="186"/>
      <c r="P8" s="311" t="s">
        <v>116</v>
      </c>
      <c r="Q8" s="216" t="s">
        <v>343</v>
      </c>
    </row>
    <row r="9" spans="1:17" x14ac:dyDescent="0.2">
      <c r="A9" s="186"/>
      <c r="B9" s="186"/>
      <c r="C9" s="186"/>
      <c r="D9" s="186"/>
      <c r="E9" s="186"/>
      <c r="F9" s="186"/>
      <c r="G9" s="186"/>
      <c r="H9" s="186"/>
      <c r="I9" s="186"/>
      <c r="J9" s="186"/>
      <c r="P9" s="311" t="s">
        <v>344</v>
      </c>
      <c r="Q9" s="312" t="s">
        <v>351</v>
      </c>
    </row>
    <row r="10" spans="1:17" x14ac:dyDescent="0.2">
      <c r="A10" s="186"/>
      <c r="B10" s="186"/>
      <c r="C10" s="186"/>
      <c r="D10" s="186"/>
      <c r="E10" s="186"/>
      <c r="F10" s="186"/>
      <c r="G10" s="186"/>
      <c r="H10" s="186"/>
      <c r="I10" s="186"/>
      <c r="J10" s="186"/>
      <c r="P10" s="311" t="s">
        <v>346</v>
      </c>
      <c r="Q10" s="216" t="s">
        <v>345</v>
      </c>
    </row>
    <row r="11" spans="1:17" x14ac:dyDescent="0.2">
      <c r="A11" s="186"/>
      <c r="B11" s="186"/>
      <c r="C11" s="186"/>
      <c r="D11" s="186"/>
      <c r="E11" s="186"/>
      <c r="F11" s="186"/>
      <c r="G11" s="186"/>
      <c r="H11" s="186"/>
      <c r="I11" s="186"/>
      <c r="J11" s="186"/>
      <c r="P11" s="311" t="s">
        <v>348</v>
      </c>
      <c r="Q11" s="216" t="s">
        <v>347</v>
      </c>
    </row>
    <row r="12" spans="1:17" x14ac:dyDescent="0.2">
      <c r="A12" s="186"/>
      <c r="B12" s="186"/>
      <c r="C12" s="186"/>
      <c r="D12" s="186"/>
      <c r="E12" s="186"/>
      <c r="F12" s="186"/>
      <c r="G12" s="186"/>
      <c r="H12" s="186"/>
      <c r="I12" s="186"/>
      <c r="J12" s="186"/>
      <c r="P12" s="214" t="s">
        <v>32</v>
      </c>
      <c r="Q12" s="218" t="s">
        <v>319</v>
      </c>
    </row>
    <row r="13" spans="1:17" x14ac:dyDescent="0.2">
      <c r="A13" s="186"/>
      <c r="B13" s="186"/>
      <c r="C13" s="186"/>
      <c r="D13" s="186"/>
      <c r="E13" s="186"/>
      <c r="F13" s="186"/>
      <c r="G13" s="186"/>
      <c r="H13" s="186"/>
      <c r="I13" s="186"/>
      <c r="J13" s="186"/>
    </row>
    <row r="14" spans="1:17" x14ac:dyDescent="0.2">
      <c r="A14" s="186"/>
      <c r="B14" s="186"/>
      <c r="C14" s="186"/>
      <c r="D14" s="186"/>
      <c r="E14" s="186"/>
      <c r="F14" s="186"/>
      <c r="G14" s="186"/>
      <c r="H14" s="186"/>
      <c r="I14" s="186"/>
      <c r="J14" s="186"/>
    </row>
    <row r="15" spans="1:17" x14ac:dyDescent="0.2">
      <c r="A15" s="186"/>
      <c r="B15" s="186"/>
      <c r="C15" s="186"/>
      <c r="D15" s="186"/>
      <c r="E15" s="186"/>
      <c r="F15" s="186"/>
      <c r="G15" s="186"/>
      <c r="H15" s="186"/>
      <c r="I15" s="186"/>
      <c r="J15" s="186"/>
    </row>
    <row r="16" spans="1:17" x14ac:dyDescent="0.2">
      <c r="A16" s="186"/>
      <c r="B16" s="186"/>
      <c r="C16" s="186"/>
      <c r="D16" s="186"/>
      <c r="E16" s="186"/>
      <c r="F16" s="186"/>
      <c r="G16" s="186"/>
      <c r="H16" s="186"/>
      <c r="I16" s="186"/>
      <c r="J16" s="186"/>
    </row>
    <row r="17" spans="1:12" x14ac:dyDescent="0.2">
      <c r="A17" s="186"/>
      <c r="B17" s="186"/>
      <c r="C17" s="186"/>
      <c r="D17" s="186"/>
      <c r="E17" s="186"/>
      <c r="F17" s="186"/>
      <c r="G17" s="186"/>
      <c r="H17" s="186"/>
      <c r="I17" s="186"/>
      <c r="J17" s="186"/>
    </row>
    <row r="18" spans="1:12" x14ac:dyDescent="0.2">
      <c r="A18" s="186"/>
      <c r="B18" s="186"/>
      <c r="C18" s="186"/>
      <c r="D18" s="186"/>
      <c r="E18" s="186"/>
      <c r="F18" s="186"/>
      <c r="G18" s="186"/>
      <c r="H18" s="186"/>
      <c r="I18" s="186"/>
      <c r="J18" s="186"/>
    </row>
    <row r="19" spans="1:12" x14ac:dyDescent="0.2">
      <c r="A19" s="186"/>
      <c r="B19" s="186"/>
      <c r="C19" s="186"/>
      <c r="D19" s="186"/>
      <c r="E19" s="186"/>
      <c r="F19" s="186"/>
      <c r="G19" s="186"/>
      <c r="H19" s="186"/>
      <c r="I19" s="186"/>
      <c r="J19" s="186"/>
    </row>
    <row r="20" spans="1:12" x14ac:dyDescent="0.2">
      <c r="A20" s="186"/>
      <c r="B20" s="186"/>
      <c r="C20" s="186"/>
      <c r="D20" s="186"/>
      <c r="E20" s="186"/>
      <c r="F20" s="186"/>
      <c r="G20" s="186"/>
      <c r="H20" s="186"/>
      <c r="I20" s="186"/>
      <c r="J20" s="186"/>
    </row>
    <row r="21" spans="1:12" x14ac:dyDescent="0.2">
      <c r="A21" s="186"/>
      <c r="B21" s="186"/>
      <c r="C21" s="186"/>
      <c r="D21" s="186"/>
      <c r="E21" s="186"/>
      <c r="F21" s="186"/>
      <c r="G21" s="186"/>
      <c r="H21" s="186"/>
      <c r="I21" s="186"/>
      <c r="J21" s="186"/>
    </row>
    <row r="22" spans="1:12" x14ac:dyDescent="0.2">
      <c r="A22" s="186"/>
      <c r="B22" s="186"/>
      <c r="C22" s="186"/>
      <c r="D22" s="186"/>
      <c r="E22" s="186"/>
      <c r="F22" s="186"/>
      <c r="G22" s="186"/>
      <c r="H22" s="186"/>
      <c r="I22" s="186"/>
      <c r="J22" s="186"/>
    </row>
    <row r="23" spans="1:12" x14ac:dyDescent="0.2">
      <c r="A23" s="186"/>
      <c r="B23" s="186"/>
      <c r="C23" s="186"/>
      <c r="D23" s="186"/>
      <c r="E23" s="186"/>
      <c r="F23" s="186"/>
      <c r="G23" s="186"/>
      <c r="H23" s="186"/>
      <c r="I23" s="186"/>
      <c r="J23" s="186"/>
    </row>
    <row r="24" spans="1:12" x14ac:dyDescent="0.2">
      <c r="A24" s="186"/>
      <c r="B24" s="186"/>
      <c r="C24" s="186"/>
      <c r="D24" s="186"/>
      <c r="E24" s="186"/>
      <c r="F24" s="186"/>
      <c r="G24" s="186"/>
      <c r="H24" s="186"/>
      <c r="I24" s="186"/>
      <c r="J24" s="186"/>
    </row>
    <row r="25" spans="1:12" x14ac:dyDescent="0.2">
      <c r="B25" s="158"/>
      <c r="C25" s="159"/>
      <c r="D25" s="576" t="s">
        <v>42</v>
      </c>
      <c r="E25" s="576"/>
      <c r="F25" s="576"/>
      <c r="G25" s="576"/>
      <c r="H25" s="160"/>
      <c r="I25" s="159"/>
      <c r="J25" s="161" t="s">
        <v>43</v>
      </c>
      <c r="K25" s="161"/>
      <c r="L25" s="161"/>
    </row>
    <row r="26" spans="1:12" x14ac:dyDescent="0.2">
      <c r="B26" s="162" t="s">
        <v>17</v>
      </c>
      <c r="C26" s="163">
        <v>2015</v>
      </c>
      <c r="D26" s="163">
        <v>2016</v>
      </c>
      <c r="E26" s="163">
        <v>2017</v>
      </c>
      <c r="F26" s="163">
        <v>2018</v>
      </c>
      <c r="G26" s="163">
        <v>2019</v>
      </c>
      <c r="H26" s="163"/>
      <c r="I26" s="163">
        <v>2016</v>
      </c>
      <c r="J26" s="163">
        <v>2017</v>
      </c>
      <c r="K26" s="163">
        <v>2018</v>
      </c>
      <c r="L26" s="163">
        <v>2019</v>
      </c>
    </row>
    <row r="27" spans="1:12" x14ac:dyDescent="0.2">
      <c r="B27" s="24" t="s">
        <v>14</v>
      </c>
      <c r="C27" s="324">
        <v>12.376053263999999</v>
      </c>
      <c r="D27" s="324">
        <v>12.86</v>
      </c>
      <c r="E27" s="324">
        <v>13.36</v>
      </c>
      <c r="F27" s="324">
        <v>13.87</v>
      </c>
      <c r="G27" s="324">
        <v>14.34</v>
      </c>
      <c r="H27" s="167"/>
      <c r="I27" s="388">
        <f>D27-C27</f>
        <v>0.48394673600000004</v>
      </c>
      <c r="J27" s="388">
        <f>E27-D27</f>
        <v>0.5</v>
      </c>
      <c r="K27" s="388">
        <f>F27-E27</f>
        <v>0.50999999999999979</v>
      </c>
      <c r="L27" s="388">
        <f>G27-F27</f>
        <v>0.47000000000000064</v>
      </c>
    </row>
    <row r="28" spans="1:12" x14ac:dyDescent="0.2">
      <c r="B28" s="24" t="s">
        <v>114</v>
      </c>
      <c r="C28" s="324">
        <v>19.533503173</v>
      </c>
      <c r="D28" s="324">
        <v>19.687234931999999</v>
      </c>
      <c r="E28" s="324">
        <v>19.957716775000002</v>
      </c>
      <c r="F28" s="324">
        <v>20.465669714000001</v>
      </c>
      <c r="G28" s="324">
        <v>20.693551287999998</v>
      </c>
      <c r="H28" s="199"/>
      <c r="I28" s="388">
        <f t="shared" ref="I28:L35" si="0">D28-C28</f>
        <v>0.15373175899999936</v>
      </c>
      <c r="J28" s="388">
        <f t="shared" si="0"/>
        <v>0.27048184300000244</v>
      </c>
      <c r="K28" s="388">
        <f t="shared" si="0"/>
        <v>0.50795293899999905</v>
      </c>
      <c r="L28" s="388">
        <f t="shared" si="0"/>
        <v>0.22788157399999776</v>
      </c>
    </row>
    <row r="29" spans="1:12" x14ac:dyDescent="0.2">
      <c r="B29" s="24" t="s">
        <v>116</v>
      </c>
      <c r="C29" s="324">
        <v>4.1420000000000003</v>
      </c>
      <c r="D29" s="324">
        <v>4.4639207650000001</v>
      </c>
      <c r="E29" s="324">
        <v>4.5542904109000002</v>
      </c>
      <c r="F29" s="324">
        <v>4.8027342465</v>
      </c>
      <c r="G29" s="324">
        <v>5.0220000001000002</v>
      </c>
      <c r="H29" s="199"/>
      <c r="I29" s="388">
        <f t="shared" si="0"/>
        <v>0.32192076499999978</v>
      </c>
      <c r="J29" s="388">
        <f t="shared" si="0"/>
        <v>9.0369645900000073E-2</v>
      </c>
      <c r="K29" s="388">
        <f t="shared" si="0"/>
        <v>0.24844383559999983</v>
      </c>
      <c r="L29" s="388">
        <f t="shared" si="0"/>
        <v>0.21926575360000022</v>
      </c>
    </row>
    <row r="30" spans="1:12" x14ac:dyDescent="0.2">
      <c r="B30" s="24" t="s">
        <v>344</v>
      </c>
      <c r="C30" s="324">
        <v>8.5343890411000007</v>
      </c>
      <c r="D30" s="324">
        <v>8.5199952719999992</v>
      </c>
      <c r="E30" s="324">
        <v>8.6473098954999994</v>
      </c>
      <c r="F30" s="324">
        <v>8.6477062824999997</v>
      </c>
      <c r="G30" s="324">
        <v>8.7078784891000005</v>
      </c>
      <c r="H30" s="199"/>
      <c r="I30" s="388">
        <f t="shared" ref="I30" si="1">D30-C30</f>
        <v>-1.4393769100001563E-2</v>
      </c>
      <c r="J30" s="388">
        <f t="shared" ref="J30" si="2">E30-D30</f>
        <v>0.12731462350000022</v>
      </c>
      <c r="K30" s="388">
        <f t="shared" ref="K30" si="3">F30-E30</f>
        <v>3.9638700000033111E-4</v>
      </c>
      <c r="L30" s="388">
        <f t="shared" ref="L30" si="4">G30-F30</f>
        <v>6.0172206600000777E-2</v>
      </c>
    </row>
    <row r="31" spans="1:12" x14ac:dyDescent="0.2">
      <c r="B31" s="24" t="s">
        <v>346</v>
      </c>
      <c r="C31" s="324">
        <v>46.370769852999999</v>
      </c>
      <c r="D31" s="324">
        <v>46.814971653000001</v>
      </c>
      <c r="E31" s="324">
        <v>47.230511581000002</v>
      </c>
      <c r="F31" s="324">
        <v>47.644167672999998</v>
      </c>
      <c r="G31" s="324">
        <v>47.956599009999998</v>
      </c>
      <c r="H31" s="167"/>
      <c r="I31" s="388">
        <f t="shared" si="0"/>
        <v>0.44420180000000187</v>
      </c>
      <c r="J31" s="388">
        <f>E31-D31</f>
        <v>0.41553992800000117</v>
      </c>
      <c r="K31" s="388">
        <f>F31-E31</f>
        <v>0.41365609199999653</v>
      </c>
      <c r="L31" s="388">
        <f>G31-F31</f>
        <v>0.31243133699999959</v>
      </c>
    </row>
    <row r="32" spans="1:12" x14ac:dyDescent="0.2">
      <c r="B32" s="24" t="s">
        <v>348</v>
      </c>
      <c r="C32" s="324">
        <v>49.073676771999999</v>
      </c>
      <c r="D32" s="324">
        <v>50.161662489999998</v>
      </c>
      <c r="E32" s="324">
        <v>51.322755364999999</v>
      </c>
      <c r="F32" s="324">
        <v>52.421043894999997</v>
      </c>
      <c r="G32" s="324">
        <v>53.549629201000002</v>
      </c>
      <c r="H32" s="199"/>
      <c r="I32" s="388">
        <f t="shared" si="0"/>
        <v>1.0879857179999988</v>
      </c>
      <c r="J32" s="388">
        <f t="shared" si="0"/>
        <v>1.1610928750000014</v>
      </c>
      <c r="K32" s="388">
        <f t="shared" si="0"/>
        <v>1.0982885299999978</v>
      </c>
      <c r="L32" s="388">
        <f t="shared" si="0"/>
        <v>1.1285853060000051</v>
      </c>
    </row>
    <row r="33" spans="2:12" x14ac:dyDescent="0.2">
      <c r="B33" s="24" t="s">
        <v>349</v>
      </c>
      <c r="C33" s="386">
        <f>C31-C28</f>
        <v>26.837266679999999</v>
      </c>
      <c r="D33" s="386">
        <f>D31-D28</f>
        <v>27.127736721000002</v>
      </c>
      <c r="E33" s="386">
        <f>E31-E28</f>
        <v>27.272794806</v>
      </c>
      <c r="F33" s="386">
        <f>F31-F28</f>
        <v>27.178497958999998</v>
      </c>
      <c r="G33" s="386">
        <f>G31-G28</f>
        <v>27.263047722</v>
      </c>
      <c r="H33" s="199"/>
      <c r="I33" s="388">
        <f t="shared" si="0"/>
        <v>0.29047004100000251</v>
      </c>
      <c r="J33" s="388">
        <f t="shared" si="0"/>
        <v>0.14505808499999873</v>
      </c>
      <c r="K33" s="388">
        <f t="shared" si="0"/>
        <v>-9.4296847000002515E-2</v>
      </c>
      <c r="L33" s="388">
        <f t="shared" si="0"/>
        <v>8.4549763000001832E-2</v>
      </c>
    </row>
    <row r="34" spans="2:12" x14ac:dyDescent="0.2">
      <c r="B34" s="24" t="s">
        <v>350</v>
      </c>
      <c r="C34" s="6">
        <f>C32-C29-C27-C30</f>
        <v>24.021234466899998</v>
      </c>
      <c r="D34" s="6">
        <f>D32-D29-D27-D30</f>
        <v>24.317746453000002</v>
      </c>
      <c r="E34" s="6">
        <f>E32-E29-E27-E30</f>
        <v>24.761155058599996</v>
      </c>
      <c r="F34" s="6">
        <f>F32-F29-F27-F30</f>
        <v>25.100603365999998</v>
      </c>
      <c r="G34" s="6">
        <f>G32-G29-G27-G30</f>
        <v>25.479750711800005</v>
      </c>
      <c r="H34" s="199"/>
      <c r="I34" s="388">
        <f t="shared" si="0"/>
        <v>0.29651198610000407</v>
      </c>
      <c r="J34" s="388">
        <f t="shared" si="0"/>
        <v>0.44340860559999484</v>
      </c>
      <c r="K34" s="388">
        <f t="shared" si="0"/>
        <v>0.33944830740000143</v>
      </c>
      <c r="L34" s="388">
        <f t="shared" si="0"/>
        <v>0.37914734580000697</v>
      </c>
    </row>
    <row r="35" spans="2:12" x14ac:dyDescent="0.2">
      <c r="B35" s="168" t="s">
        <v>32</v>
      </c>
      <c r="C35" s="387">
        <v>95.444446624999998</v>
      </c>
      <c r="D35" s="387">
        <v>96.976634144000002</v>
      </c>
      <c r="E35" s="387">
        <v>98.553266945999994</v>
      </c>
      <c r="F35" s="387">
        <v>100.06521157</v>
      </c>
      <c r="G35" s="387">
        <v>101.50622821</v>
      </c>
      <c r="H35" s="200"/>
      <c r="I35" s="389">
        <f t="shared" si="0"/>
        <v>1.5321875190000043</v>
      </c>
      <c r="J35" s="389">
        <f>E35-D35</f>
        <v>1.5766328019999918</v>
      </c>
      <c r="K35" s="389">
        <f>F35-E35</f>
        <v>1.5119446240000087</v>
      </c>
      <c r="L35" s="389">
        <f>G35-F35</f>
        <v>1.4410166400000008</v>
      </c>
    </row>
    <row r="36" spans="2:12" x14ac:dyDescent="0.2">
      <c r="B36" s="370" t="s">
        <v>549</v>
      </c>
    </row>
    <row r="39" spans="2:12" x14ac:dyDescent="0.2">
      <c r="B39" s="125"/>
    </row>
    <row r="40" spans="2:12" x14ac:dyDescent="0.2">
      <c r="B40" s="5"/>
      <c r="C40" s="371" t="s">
        <v>368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RowHeight="12.75" x14ac:dyDescent="0.2"/>
  <cols>
    <col min="1" max="1" width="9.140625" style="100"/>
    <col min="2" max="2" width="15.5703125" style="100" customWidth="1"/>
    <col min="3" max="15" width="9.140625" style="100"/>
    <col min="16" max="16" width="20.5703125" style="100" customWidth="1"/>
    <col min="17" max="17" width="14.7109375" style="100" customWidth="1"/>
    <col min="18" max="16384" width="9.140625" style="100"/>
  </cols>
  <sheetData>
    <row r="2" spans="1:17" ht="15.75" x14ac:dyDescent="0.25">
      <c r="A2" s="44" t="s">
        <v>547</v>
      </c>
    </row>
    <row r="3" spans="1:17" x14ac:dyDescent="0.2">
      <c r="A3" s="22" t="s">
        <v>16</v>
      </c>
    </row>
    <row r="4" spans="1:17" x14ac:dyDescent="0.2">
      <c r="A4" s="326"/>
      <c r="B4" s="326"/>
      <c r="C4" s="326"/>
      <c r="D4" s="326"/>
      <c r="E4" s="326"/>
      <c r="F4" s="326"/>
      <c r="G4" s="326"/>
      <c r="H4" s="326"/>
      <c r="I4" s="326"/>
      <c r="J4" s="326"/>
    </row>
    <row r="5" spans="1:17" x14ac:dyDescent="0.2">
      <c r="A5" s="326"/>
      <c r="B5" s="326"/>
      <c r="C5" s="326"/>
      <c r="D5" s="326"/>
      <c r="E5" s="326"/>
      <c r="F5" s="326"/>
      <c r="G5" s="326"/>
      <c r="H5" s="326"/>
      <c r="I5" s="326"/>
      <c r="J5" s="326"/>
      <c r="L5" s="122"/>
      <c r="P5" s="577" t="s">
        <v>369</v>
      </c>
      <c r="Q5" s="578"/>
    </row>
    <row r="6" spans="1:17" x14ac:dyDescent="0.2">
      <c r="A6" s="326"/>
      <c r="B6" s="326"/>
      <c r="C6" s="326"/>
      <c r="D6" s="326"/>
      <c r="E6" s="326"/>
      <c r="F6" s="326"/>
      <c r="G6" s="326"/>
      <c r="H6" s="326"/>
      <c r="I6" s="326"/>
      <c r="J6" s="326"/>
      <c r="L6" s="122"/>
      <c r="P6" s="210" t="s">
        <v>18</v>
      </c>
      <c r="Q6" s="211" t="s">
        <v>329</v>
      </c>
    </row>
    <row r="7" spans="1:17" x14ac:dyDescent="0.2">
      <c r="A7" s="326"/>
      <c r="B7" s="326"/>
      <c r="C7" s="326"/>
      <c r="D7" s="326"/>
      <c r="E7" s="326"/>
      <c r="F7" s="326"/>
      <c r="G7" s="326"/>
      <c r="H7" s="326"/>
      <c r="I7" s="326"/>
      <c r="J7" s="326"/>
      <c r="P7" s="212" t="s">
        <v>19</v>
      </c>
      <c r="Q7" s="184"/>
    </row>
    <row r="8" spans="1:17" x14ac:dyDescent="0.2">
      <c r="A8" s="326"/>
      <c r="B8" s="326"/>
      <c r="C8" s="326"/>
      <c r="D8" s="326"/>
      <c r="E8" s="326"/>
      <c r="F8" s="326"/>
      <c r="G8" s="326"/>
      <c r="H8" s="326"/>
      <c r="I8" s="326"/>
      <c r="J8" s="326"/>
      <c r="P8" s="212" t="s">
        <v>20</v>
      </c>
      <c r="Q8" s="184" t="s">
        <v>330</v>
      </c>
    </row>
    <row r="9" spans="1:17" x14ac:dyDescent="0.2">
      <c r="A9" s="326"/>
      <c r="B9" s="326"/>
      <c r="C9" s="326"/>
      <c r="D9" s="326"/>
      <c r="E9" s="326"/>
      <c r="F9" s="326"/>
      <c r="G9" s="326"/>
      <c r="H9" s="326"/>
      <c r="I9" s="326"/>
      <c r="J9" s="326"/>
      <c r="P9" s="212" t="s">
        <v>21</v>
      </c>
      <c r="Q9" s="184" t="s">
        <v>331</v>
      </c>
    </row>
    <row r="10" spans="1:17" x14ac:dyDescent="0.2">
      <c r="A10" s="326"/>
      <c r="B10" s="326"/>
      <c r="C10" s="326"/>
      <c r="D10" s="326"/>
      <c r="E10" s="326"/>
      <c r="F10" s="326"/>
      <c r="G10" s="326"/>
      <c r="H10" s="326"/>
      <c r="I10" s="326"/>
      <c r="J10" s="326"/>
      <c r="P10" s="212" t="s">
        <v>22</v>
      </c>
      <c r="Q10" s="184" t="s">
        <v>332</v>
      </c>
    </row>
    <row r="11" spans="1:17" x14ac:dyDescent="0.2">
      <c r="A11" s="326"/>
      <c r="B11" s="326"/>
      <c r="C11" s="326"/>
      <c r="D11" s="326"/>
      <c r="E11" s="326"/>
      <c r="F11" s="326"/>
      <c r="G11" s="326"/>
      <c r="H11" s="326"/>
      <c r="I11" s="326"/>
      <c r="J11" s="326"/>
      <c r="P11" s="213" t="s">
        <v>328</v>
      </c>
      <c r="Q11" s="184"/>
    </row>
    <row r="12" spans="1:17" x14ac:dyDescent="0.2">
      <c r="A12" s="326"/>
      <c r="B12" s="326"/>
      <c r="C12" s="326"/>
      <c r="D12" s="326"/>
      <c r="E12" s="326"/>
      <c r="F12" s="326"/>
      <c r="G12" s="326"/>
      <c r="H12" s="326"/>
      <c r="I12" s="326"/>
      <c r="J12" s="326"/>
      <c r="P12" s="212" t="s">
        <v>25</v>
      </c>
      <c r="Q12" s="184" t="s">
        <v>333</v>
      </c>
    </row>
    <row r="13" spans="1:17" x14ac:dyDescent="0.2">
      <c r="A13" s="326"/>
      <c r="B13" s="326"/>
      <c r="C13" s="326"/>
      <c r="D13" s="326"/>
      <c r="E13" s="326"/>
      <c r="F13" s="326"/>
      <c r="G13" s="326"/>
      <c r="H13" s="326"/>
      <c r="I13" s="326"/>
      <c r="J13" s="326"/>
      <c r="P13" s="212" t="s">
        <v>23</v>
      </c>
      <c r="Q13" s="184" t="s">
        <v>334</v>
      </c>
    </row>
    <row r="14" spans="1:17" x14ac:dyDescent="0.2">
      <c r="A14" s="326"/>
      <c r="B14" s="326"/>
      <c r="C14" s="326"/>
      <c r="D14" s="326"/>
      <c r="E14" s="326"/>
      <c r="F14" s="326"/>
      <c r="G14" s="326"/>
      <c r="H14" s="326"/>
      <c r="I14" s="326"/>
      <c r="J14" s="326"/>
      <c r="P14" s="212" t="s">
        <v>24</v>
      </c>
      <c r="Q14" s="184" t="s">
        <v>335</v>
      </c>
    </row>
    <row r="15" spans="1:17" x14ac:dyDescent="0.2">
      <c r="A15" s="326"/>
      <c r="B15" s="326"/>
      <c r="C15" s="326"/>
      <c r="D15" s="326"/>
      <c r="E15" s="326"/>
      <c r="F15" s="326"/>
      <c r="G15" s="326"/>
      <c r="H15" s="326"/>
      <c r="I15" s="326"/>
      <c r="J15" s="326"/>
      <c r="P15" s="212" t="s">
        <v>33</v>
      </c>
      <c r="Q15" s="184" t="s">
        <v>336</v>
      </c>
    </row>
    <row r="16" spans="1:17" x14ac:dyDescent="0.2">
      <c r="A16" s="326"/>
      <c r="B16" s="326"/>
      <c r="C16" s="326"/>
      <c r="D16" s="326"/>
      <c r="E16" s="326"/>
      <c r="F16" s="326"/>
      <c r="G16" s="326"/>
      <c r="H16" s="326"/>
      <c r="I16" s="326"/>
      <c r="J16" s="326"/>
      <c r="P16" s="212" t="s">
        <v>26</v>
      </c>
      <c r="Q16" s="184"/>
    </row>
    <row r="17" spans="1:17" x14ac:dyDescent="0.2">
      <c r="A17" s="326"/>
      <c r="B17" s="326"/>
      <c r="C17" s="326"/>
      <c r="D17" s="326"/>
      <c r="E17" s="326"/>
      <c r="F17" s="326"/>
      <c r="G17" s="326"/>
      <c r="H17" s="326"/>
      <c r="I17" s="326"/>
      <c r="J17" s="326"/>
      <c r="P17" s="212" t="s">
        <v>27</v>
      </c>
      <c r="Q17" s="184" t="s">
        <v>337</v>
      </c>
    </row>
    <row r="18" spans="1:17" x14ac:dyDescent="0.2">
      <c r="A18" s="326"/>
      <c r="B18" s="326"/>
      <c r="C18" s="326"/>
      <c r="D18" s="326"/>
      <c r="E18" s="326"/>
      <c r="F18" s="326"/>
      <c r="G18" s="326"/>
      <c r="H18" s="326"/>
      <c r="I18" s="326"/>
      <c r="J18" s="326"/>
      <c r="P18" s="212" t="s">
        <v>28</v>
      </c>
      <c r="Q18" s="184" t="s">
        <v>338</v>
      </c>
    </row>
    <row r="19" spans="1:17" x14ac:dyDescent="0.2">
      <c r="A19" s="326"/>
      <c r="B19" s="326"/>
      <c r="C19" s="326"/>
      <c r="D19" s="326"/>
      <c r="E19" s="326"/>
      <c r="F19" s="326"/>
      <c r="G19" s="326"/>
      <c r="H19" s="326"/>
      <c r="I19" s="326"/>
      <c r="J19" s="326"/>
      <c r="P19" s="212" t="s">
        <v>29</v>
      </c>
      <c r="Q19" s="184" t="s">
        <v>339</v>
      </c>
    </row>
    <row r="20" spans="1:17" x14ac:dyDescent="0.2">
      <c r="A20" s="326"/>
      <c r="B20" s="326"/>
      <c r="C20" s="326"/>
      <c r="D20" s="326"/>
      <c r="E20" s="326"/>
      <c r="F20" s="326"/>
      <c r="G20" s="326"/>
      <c r="H20" s="326"/>
      <c r="I20" s="326"/>
      <c r="J20" s="326"/>
      <c r="P20" s="212" t="s">
        <v>30</v>
      </c>
      <c r="Q20" s="184" t="s">
        <v>340</v>
      </c>
    </row>
    <row r="21" spans="1:17" x14ac:dyDescent="0.2">
      <c r="A21" s="326"/>
      <c r="B21" s="326"/>
      <c r="C21" s="326"/>
      <c r="D21" s="326"/>
      <c r="E21" s="326"/>
      <c r="F21" s="326"/>
      <c r="G21" s="326"/>
      <c r="H21" s="326"/>
      <c r="I21" s="326"/>
      <c r="J21" s="326"/>
      <c r="P21" s="212" t="s">
        <v>31</v>
      </c>
      <c r="Q21" s="184"/>
    </row>
    <row r="22" spans="1:17" x14ac:dyDescent="0.2">
      <c r="A22" s="326"/>
      <c r="B22" s="326"/>
      <c r="C22" s="326"/>
      <c r="D22" s="326"/>
      <c r="E22" s="326"/>
      <c r="F22" s="326"/>
      <c r="G22" s="326"/>
      <c r="H22" s="326"/>
      <c r="I22" s="326"/>
      <c r="J22" s="326"/>
      <c r="P22" s="214" t="s">
        <v>32</v>
      </c>
      <c r="Q22" s="185" t="s">
        <v>318</v>
      </c>
    </row>
    <row r="23" spans="1:17" x14ac:dyDescent="0.2">
      <c r="A23" s="326"/>
      <c r="B23" s="326"/>
      <c r="C23" s="326"/>
      <c r="D23" s="326"/>
      <c r="E23" s="326"/>
      <c r="F23" s="326"/>
      <c r="G23" s="326"/>
      <c r="H23" s="326"/>
      <c r="I23" s="326"/>
      <c r="J23" s="326"/>
    </row>
    <row r="24" spans="1:17" x14ac:dyDescent="0.2">
      <c r="A24" s="326"/>
      <c r="B24" s="326"/>
      <c r="C24" s="326"/>
      <c r="D24" s="326"/>
      <c r="E24" s="326"/>
      <c r="F24" s="326"/>
      <c r="G24" s="326"/>
      <c r="H24" s="326"/>
      <c r="I24" s="326"/>
      <c r="J24" s="326"/>
    </row>
    <row r="25" spans="1:17" x14ac:dyDescent="0.2">
      <c r="A25" s="326"/>
      <c r="B25" s="326"/>
      <c r="C25" s="326"/>
      <c r="D25" s="326"/>
      <c r="E25" s="326"/>
      <c r="F25" s="326"/>
      <c r="G25" s="326"/>
      <c r="H25" s="326"/>
      <c r="I25" s="326"/>
      <c r="J25" s="326"/>
    </row>
    <row r="26" spans="1:17" x14ac:dyDescent="0.2">
      <c r="B26" s="158"/>
      <c r="C26" s="163"/>
      <c r="D26" s="576" t="s">
        <v>516</v>
      </c>
      <c r="E26" s="576"/>
      <c r="F26" s="576"/>
      <c r="G26" s="576"/>
      <c r="H26" s="160"/>
      <c r="I26" s="161" t="s">
        <v>515</v>
      </c>
      <c r="J26" s="327"/>
      <c r="K26" s="161"/>
      <c r="L26" s="161"/>
    </row>
    <row r="27" spans="1:17" x14ac:dyDescent="0.2">
      <c r="B27" s="162" t="s">
        <v>17</v>
      </c>
      <c r="C27" s="163">
        <v>2015</v>
      </c>
      <c r="D27" s="163">
        <v>2016</v>
      </c>
      <c r="E27" s="163">
        <v>2017</v>
      </c>
      <c r="F27" s="163">
        <v>2018</v>
      </c>
      <c r="G27" s="163">
        <v>2019</v>
      </c>
      <c r="H27" s="163"/>
      <c r="I27" s="163">
        <v>2016</v>
      </c>
      <c r="J27" s="163">
        <v>2017</v>
      </c>
      <c r="K27" s="163">
        <v>2018</v>
      </c>
      <c r="L27" s="163">
        <v>2019</v>
      </c>
    </row>
    <row r="28" spans="1:17" x14ac:dyDescent="0.2">
      <c r="B28" s="164" t="s">
        <v>18</v>
      </c>
      <c r="C28" s="154">
        <v>38.380273690999999</v>
      </c>
      <c r="D28" s="154">
        <v>39.396446503999996</v>
      </c>
      <c r="E28" s="154">
        <v>39.288490193999998</v>
      </c>
      <c r="F28" s="154">
        <v>39.108458644000002</v>
      </c>
      <c r="G28" s="154">
        <v>38.785694435000003</v>
      </c>
      <c r="H28" s="165"/>
      <c r="I28" s="199">
        <f>D28-C28</f>
        <v>1.0161728129999972</v>
      </c>
      <c r="J28" s="199">
        <f>E28-D28</f>
        <v>-0.10795630999999872</v>
      </c>
      <c r="K28" s="199">
        <f>F28-E28</f>
        <v>-0.18003154999999538</v>
      </c>
      <c r="L28" s="199">
        <f>G28-F28</f>
        <v>-0.32276420899999891</v>
      </c>
    </row>
    <row r="29" spans="1:17" x14ac:dyDescent="0.2">
      <c r="B29" s="164" t="s">
        <v>19</v>
      </c>
      <c r="C29" s="166">
        <f>SUM(C30:C32)</f>
        <v>22.275094068400001</v>
      </c>
      <c r="D29" s="166">
        <f t="shared" ref="D29:E29" si="0">SUM(D30:D32)</f>
        <v>21.912589508499998</v>
      </c>
      <c r="E29" s="166">
        <f t="shared" si="0"/>
        <v>22.872754194599999</v>
      </c>
      <c r="F29" s="166">
        <f t="shared" ref="F29" si="1">SUM(F30:F32)</f>
        <v>25.2045986129</v>
      </c>
      <c r="G29" s="166">
        <f t="shared" ref="G29" si="2">SUM(G30:G32)</f>
        <v>26.859241485799998</v>
      </c>
      <c r="H29" s="166"/>
      <c r="I29" s="199">
        <f t="shared" ref="I29:L44" si="3">D29-C29</f>
        <v>-0.36250455990000319</v>
      </c>
      <c r="J29" s="199">
        <f t="shared" si="3"/>
        <v>0.96016468610000061</v>
      </c>
      <c r="K29" s="199">
        <f t="shared" si="3"/>
        <v>2.3318444183000011</v>
      </c>
      <c r="L29" s="199">
        <f t="shared" si="3"/>
        <v>1.6546428728999985</v>
      </c>
    </row>
    <row r="30" spans="1:17" x14ac:dyDescent="0.2">
      <c r="B30" s="164" t="s">
        <v>20</v>
      </c>
      <c r="C30" s="154">
        <v>4.5112705616</v>
      </c>
      <c r="D30" s="154">
        <v>4.5939378196999998</v>
      </c>
      <c r="E30" s="154">
        <v>4.9584815205000004</v>
      </c>
      <c r="F30" s="154">
        <v>5.2094487025999996</v>
      </c>
      <c r="G30" s="154">
        <v>5.2226627106999999</v>
      </c>
      <c r="H30" s="166"/>
      <c r="I30" s="199">
        <f t="shared" si="3"/>
        <v>8.2667258099999863E-2</v>
      </c>
      <c r="J30" s="199">
        <f t="shared" si="3"/>
        <v>0.36454370080000054</v>
      </c>
      <c r="K30" s="199">
        <f t="shared" si="3"/>
        <v>0.25096718209999924</v>
      </c>
      <c r="L30" s="199">
        <f t="shared" si="3"/>
        <v>1.3214008100000285E-2</v>
      </c>
    </row>
    <row r="31" spans="1:17" x14ac:dyDescent="0.2">
      <c r="B31" s="164" t="s">
        <v>21</v>
      </c>
      <c r="C31" s="154">
        <v>2.6246649178000001</v>
      </c>
      <c r="D31" s="154">
        <v>2.4895048798000001</v>
      </c>
      <c r="E31" s="154">
        <v>2.2604504521000002</v>
      </c>
      <c r="F31" s="154">
        <v>2.1625165593000002</v>
      </c>
      <c r="G31" s="154">
        <v>2.1681119271</v>
      </c>
      <c r="H31" s="166"/>
      <c r="I31" s="199">
        <f t="shared" si="3"/>
        <v>-0.13516003799999998</v>
      </c>
      <c r="J31" s="199">
        <f t="shared" si="3"/>
        <v>-0.22905442769999995</v>
      </c>
      <c r="K31" s="199">
        <f t="shared" si="3"/>
        <v>-9.7933892799999978E-2</v>
      </c>
      <c r="L31" s="199">
        <f t="shared" si="3"/>
        <v>5.5953677999998064E-3</v>
      </c>
    </row>
    <row r="32" spans="1:17" x14ac:dyDescent="0.2">
      <c r="B32" s="164" t="s">
        <v>22</v>
      </c>
      <c r="C32" s="154">
        <v>15.139158589000001</v>
      </c>
      <c r="D32" s="154">
        <v>14.829146808999999</v>
      </c>
      <c r="E32" s="154">
        <v>15.653822222000001</v>
      </c>
      <c r="F32" s="154">
        <v>17.832633350999998</v>
      </c>
      <c r="G32" s="154">
        <v>19.468466847999998</v>
      </c>
      <c r="H32" s="166"/>
      <c r="I32" s="199">
        <f t="shared" si="3"/>
        <v>-0.31001178000000174</v>
      </c>
      <c r="J32" s="199">
        <f t="shared" si="3"/>
        <v>0.82467541300000136</v>
      </c>
      <c r="K32" s="199">
        <f t="shared" si="3"/>
        <v>2.1788111289999978</v>
      </c>
      <c r="L32" s="199">
        <f t="shared" si="3"/>
        <v>1.6358334970000001</v>
      </c>
    </row>
    <row r="33" spans="2:12" x14ac:dyDescent="0.2">
      <c r="B33" s="167" t="s">
        <v>328</v>
      </c>
      <c r="C33" s="165">
        <f>SUM(C34:C37)</f>
        <v>13.916113090150001</v>
      </c>
      <c r="D33" s="165">
        <f t="shared" ref="D33:E33" si="4">SUM(D34:D37)</f>
        <v>14.046572590489998</v>
      </c>
      <c r="E33" s="165">
        <f t="shared" si="4"/>
        <v>14.158308274189999</v>
      </c>
      <c r="F33" s="165">
        <f t="shared" ref="F33" si="5">SUM(F34:F37)</f>
        <v>14.403506344709998</v>
      </c>
      <c r="G33" s="165">
        <f t="shared" ref="G33" si="6">SUM(G34:G37)</f>
        <v>14.64993737759</v>
      </c>
      <c r="H33" s="165"/>
      <c r="I33" s="199">
        <f t="shared" si="3"/>
        <v>0.13045950033999709</v>
      </c>
      <c r="J33" s="199">
        <f t="shared" si="3"/>
        <v>0.11173568370000098</v>
      </c>
      <c r="K33" s="199">
        <f t="shared" si="3"/>
        <v>0.24519807051999898</v>
      </c>
      <c r="L33" s="199">
        <f t="shared" si="3"/>
        <v>0.24643103288000212</v>
      </c>
    </row>
    <row r="34" spans="2:12" x14ac:dyDescent="0.2">
      <c r="B34" s="164" t="s">
        <v>25</v>
      </c>
      <c r="C34" s="154">
        <v>11.029721986</v>
      </c>
      <c r="D34" s="154">
        <v>11.240193197</v>
      </c>
      <c r="E34" s="154">
        <v>11.200376780999999</v>
      </c>
      <c r="F34" s="154">
        <v>11.360663285999999</v>
      </c>
      <c r="G34" s="154">
        <v>11.572975324</v>
      </c>
      <c r="H34" s="165"/>
      <c r="I34" s="199">
        <f t="shared" si="3"/>
        <v>0.21047121099999977</v>
      </c>
      <c r="J34" s="199">
        <f>E34-D34</f>
        <v>-3.9816416000000743E-2</v>
      </c>
      <c r="K34" s="199">
        <f>F34-E34</f>
        <v>0.16028650500000019</v>
      </c>
      <c r="L34" s="199">
        <f>G34-F34</f>
        <v>0.21231203800000031</v>
      </c>
    </row>
    <row r="35" spans="2:12" x14ac:dyDescent="0.2">
      <c r="B35" s="164" t="s">
        <v>23</v>
      </c>
      <c r="C35" s="154">
        <v>0.85822120000000002</v>
      </c>
      <c r="D35" s="154">
        <v>0.84359025136999999</v>
      </c>
      <c r="E35" s="154">
        <v>0.79930405479</v>
      </c>
      <c r="F35" s="154">
        <v>0.80271490494999997</v>
      </c>
      <c r="G35" s="154">
        <v>0.79134689201999997</v>
      </c>
      <c r="H35" s="166"/>
      <c r="I35" s="199">
        <f t="shared" si="3"/>
        <v>-1.4630948630000029E-2</v>
      </c>
      <c r="J35" s="199">
        <f t="shared" si="3"/>
        <v>-4.4286196579999992E-2</v>
      </c>
      <c r="K35" s="199">
        <f t="shared" si="3"/>
        <v>3.4108501599999785E-3</v>
      </c>
      <c r="L35" s="199">
        <f t="shared" si="3"/>
        <v>-1.1368012930000004E-2</v>
      </c>
    </row>
    <row r="36" spans="2:12" x14ac:dyDescent="0.2">
      <c r="B36" s="164" t="s">
        <v>24</v>
      </c>
      <c r="C36" s="154">
        <v>1.751423411</v>
      </c>
      <c r="D36" s="154">
        <v>1.6983324536</v>
      </c>
      <c r="E36" s="154">
        <v>1.8799494384</v>
      </c>
      <c r="F36" s="154">
        <v>1.9670316924</v>
      </c>
      <c r="G36" s="154">
        <v>2.0317395149999999</v>
      </c>
      <c r="H36" s="166"/>
      <c r="I36" s="199">
        <f t="shared" si="3"/>
        <v>-5.3090957400000027E-2</v>
      </c>
      <c r="J36" s="199">
        <f t="shared" si="3"/>
        <v>0.18161698479999999</v>
      </c>
      <c r="K36" s="199">
        <f t="shared" si="3"/>
        <v>8.7082254000000026E-2</v>
      </c>
      <c r="L36" s="199">
        <f t="shared" si="3"/>
        <v>6.4707822599999965E-2</v>
      </c>
    </row>
    <row r="37" spans="2:12" x14ac:dyDescent="0.2">
      <c r="B37" s="164" t="s">
        <v>33</v>
      </c>
      <c r="C37" s="154">
        <v>0.27674649314999999</v>
      </c>
      <c r="D37" s="154">
        <v>0.26445668851999998</v>
      </c>
      <c r="E37" s="154">
        <v>0.27867799999999998</v>
      </c>
      <c r="F37" s="154">
        <v>0.27309646135999999</v>
      </c>
      <c r="G37" s="154">
        <v>0.25387564657</v>
      </c>
      <c r="H37" s="166"/>
      <c r="I37" s="199">
        <f t="shared" si="3"/>
        <v>-1.2289804630000012E-2</v>
      </c>
      <c r="J37" s="199">
        <f t="shared" si="3"/>
        <v>1.4221311479999998E-2</v>
      </c>
      <c r="K37" s="199">
        <f t="shared" si="3"/>
        <v>-5.5815386399999944E-3</v>
      </c>
      <c r="L37" s="199">
        <f t="shared" si="3"/>
        <v>-1.9220814789999985E-2</v>
      </c>
    </row>
    <row r="38" spans="2:12" x14ac:dyDescent="0.2">
      <c r="B38" s="164" t="s">
        <v>26</v>
      </c>
      <c r="C38" s="166">
        <f>SUM(C39:C42)</f>
        <v>5.3672872520800006</v>
      </c>
      <c r="D38" s="166">
        <f t="shared" ref="D38:E38" si="7">SUM(D39:D42)</f>
        <v>5.280017677630001</v>
      </c>
      <c r="E38" s="166">
        <f t="shared" si="7"/>
        <v>5.3391032192000001</v>
      </c>
      <c r="F38" s="166">
        <f t="shared" ref="F38" si="8">SUM(F39:F42)</f>
        <v>5.4606974210700008</v>
      </c>
      <c r="G38" s="166">
        <f t="shared" ref="G38" si="9">SUM(G39:G42)</f>
        <v>5.7750173079799998</v>
      </c>
      <c r="H38" s="166"/>
      <c r="I38" s="199">
        <f t="shared" si="3"/>
        <v>-8.726957444999961E-2</v>
      </c>
      <c r="J38" s="199">
        <f t="shared" si="3"/>
        <v>5.9085541569999123E-2</v>
      </c>
      <c r="K38" s="199">
        <f t="shared" si="3"/>
        <v>0.1215942018700007</v>
      </c>
      <c r="L38" s="199">
        <f t="shared" si="3"/>
        <v>0.31431988690999901</v>
      </c>
    </row>
    <row r="39" spans="2:12" x14ac:dyDescent="0.2">
      <c r="B39" s="164" t="s">
        <v>27</v>
      </c>
      <c r="C39" s="154">
        <v>0.71042424658000003</v>
      </c>
      <c r="D39" s="154">
        <v>0.71051114754</v>
      </c>
      <c r="E39" s="154">
        <v>0.6779690411</v>
      </c>
      <c r="F39" s="154">
        <v>0.68248394352999997</v>
      </c>
      <c r="G39" s="154">
        <v>0.67392888247000005</v>
      </c>
      <c r="H39" s="166"/>
      <c r="I39" s="199">
        <f t="shared" si="3"/>
        <v>8.6900959999969274E-5</v>
      </c>
      <c r="J39" s="199">
        <f t="shared" si="3"/>
        <v>-3.2542106439999996E-2</v>
      </c>
      <c r="K39" s="199">
        <f t="shared" si="3"/>
        <v>4.5149024299999674E-3</v>
      </c>
      <c r="L39" s="199">
        <f t="shared" si="3"/>
        <v>-8.5550610599999244E-3</v>
      </c>
    </row>
    <row r="40" spans="2:12" x14ac:dyDescent="0.2">
      <c r="B40" s="164" t="s">
        <v>28</v>
      </c>
      <c r="C40" s="154">
        <v>3.1831543644</v>
      </c>
      <c r="D40" s="154">
        <v>3.2396258361000001</v>
      </c>
      <c r="E40" s="154">
        <v>3.3631201096000001</v>
      </c>
      <c r="F40" s="154">
        <v>3.4869937206000001</v>
      </c>
      <c r="G40" s="154">
        <v>3.8137710735999999</v>
      </c>
      <c r="H40" s="166"/>
      <c r="I40" s="199">
        <f t="shared" si="3"/>
        <v>5.6471471700000109E-2</v>
      </c>
      <c r="J40" s="199">
        <f t="shared" si="3"/>
        <v>0.12349427349999997</v>
      </c>
      <c r="K40" s="199">
        <f t="shared" si="3"/>
        <v>0.12387361100000005</v>
      </c>
      <c r="L40" s="199">
        <f t="shared" si="3"/>
        <v>0.32677735299999977</v>
      </c>
    </row>
    <row r="41" spans="2:12" x14ac:dyDescent="0.2">
      <c r="B41" s="164" t="s">
        <v>29</v>
      </c>
      <c r="C41" s="154">
        <v>1.0289640411000001</v>
      </c>
      <c r="D41" s="154">
        <v>0.91090181966999995</v>
      </c>
      <c r="E41" s="154">
        <v>0.87852634247000005</v>
      </c>
      <c r="F41" s="154">
        <v>0.87800098719999997</v>
      </c>
      <c r="G41" s="154">
        <v>0.87602827802000005</v>
      </c>
      <c r="H41" s="166"/>
      <c r="I41" s="199">
        <f t="shared" si="3"/>
        <v>-0.11806222143000011</v>
      </c>
      <c r="J41" s="199">
        <f t="shared" si="3"/>
        <v>-3.2375477199999891E-2</v>
      </c>
      <c r="K41" s="199">
        <f t="shared" si="3"/>
        <v>-5.2535527000008297E-4</v>
      </c>
      <c r="L41" s="199">
        <f t="shared" si="3"/>
        <v>-1.9727091799999208E-3</v>
      </c>
    </row>
    <row r="42" spans="2:12" x14ac:dyDescent="0.2">
      <c r="B42" s="164" t="s">
        <v>30</v>
      </c>
      <c r="C42" s="154">
        <v>0.44474459999999999</v>
      </c>
      <c r="D42" s="154">
        <v>0.41897887432000003</v>
      </c>
      <c r="E42" s="154">
        <v>0.41948772603000001</v>
      </c>
      <c r="F42" s="154">
        <v>0.41321876973999999</v>
      </c>
      <c r="G42" s="154">
        <v>0.41128907389000002</v>
      </c>
      <c r="H42" s="166"/>
      <c r="I42" s="199">
        <f t="shared" si="3"/>
        <v>-2.5765725679999962E-2</v>
      </c>
      <c r="J42" s="199">
        <f t="shared" si="3"/>
        <v>5.0885170999998008E-4</v>
      </c>
      <c r="K42" s="199">
        <f t="shared" si="3"/>
        <v>-6.2689562900000162E-3</v>
      </c>
      <c r="L42" s="199">
        <f t="shared" si="3"/>
        <v>-1.9296958499999683E-3</v>
      </c>
    </row>
    <row r="43" spans="2:12" x14ac:dyDescent="0.2">
      <c r="B43" s="164" t="s">
        <v>31</v>
      </c>
      <c r="C43" s="165">
        <f>C44-C28-C29-C33-C38</f>
        <v>16.660441625370002</v>
      </c>
      <c r="D43" s="165">
        <f t="shared" ref="D43:E43" si="10">D44-D28-D29-D33-D38</f>
        <v>16.395734275380001</v>
      </c>
      <c r="E43" s="165">
        <f t="shared" si="10"/>
        <v>16.054091958010012</v>
      </c>
      <c r="F43" s="165">
        <f t="shared" ref="F43" si="11">F44-F28-F29-F33-F38</f>
        <v>15.911510017319998</v>
      </c>
      <c r="G43" s="165">
        <f t="shared" ref="G43" si="12">G44-G28-G29-G33-G38</f>
        <v>16.071581283630003</v>
      </c>
      <c r="H43" s="165"/>
      <c r="I43" s="199">
        <f t="shared" si="3"/>
        <v>-0.26470734999000101</v>
      </c>
      <c r="J43" s="199">
        <f t="shared" ref="J43:L44" si="13">E43-D43</f>
        <v>-0.34164231736998829</v>
      </c>
      <c r="K43" s="199">
        <f t="shared" si="13"/>
        <v>-0.14258194069001462</v>
      </c>
      <c r="L43" s="199">
        <f t="shared" si="13"/>
        <v>0.16007126631000546</v>
      </c>
    </row>
    <row r="44" spans="2:12" x14ac:dyDescent="0.2">
      <c r="B44" s="168" t="s">
        <v>32</v>
      </c>
      <c r="C44" s="170">
        <v>96.599209727000002</v>
      </c>
      <c r="D44" s="170">
        <v>97.031360555999996</v>
      </c>
      <c r="E44" s="170">
        <v>97.712747840000006</v>
      </c>
      <c r="F44" s="170">
        <v>100.08877104</v>
      </c>
      <c r="G44" s="170">
        <v>102.14147189000001</v>
      </c>
      <c r="H44" s="169"/>
      <c r="I44" s="200">
        <f t="shared" si="3"/>
        <v>0.43215082899999402</v>
      </c>
      <c r="J44" s="200">
        <f t="shared" si="13"/>
        <v>0.68138728400001014</v>
      </c>
      <c r="K44" s="200">
        <f t="shared" si="13"/>
        <v>2.3760231999999917</v>
      </c>
      <c r="L44" s="200">
        <f t="shared" si="13"/>
        <v>2.0527008500000079</v>
      </c>
    </row>
    <row r="45" spans="2:12" x14ac:dyDescent="0.2">
      <c r="B45" s="197"/>
      <c r="C45" s="154"/>
      <c r="D45" s="154"/>
      <c r="E45" s="154"/>
      <c r="H45" s="198"/>
      <c r="I45" s="166"/>
      <c r="J45" s="198"/>
      <c r="K45" s="198"/>
      <c r="L45" s="198"/>
    </row>
    <row r="46" spans="2:12" x14ac:dyDescent="0.2">
      <c r="B46" s="370" t="s">
        <v>549</v>
      </c>
    </row>
    <row r="47" spans="2:12" x14ac:dyDescent="0.2">
      <c r="B47" s="370"/>
    </row>
    <row r="48" spans="2:12" x14ac:dyDescent="0.2">
      <c r="B48" s="370"/>
    </row>
    <row r="49" spans="1:6" ht="25.5" x14ac:dyDescent="0.2">
      <c r="A49" s="149"/>
      <c r="B49" s="149"/>
      <c r="C49" s="494" t="s">
        <v>488</v>
      </c>
      <c r="D49" s="494" t="s">
        <v>489</v>
      </c>
      <c r="E49" s="554" t="s">
        <v>241</v>
      </c>
      <c r="F49" s="554" t="s">
        <v>498</v>
      </c>
    </row>
    <row r="50" spans="1:6" ht="15" x14ac:dyDescent="0.25">
      <c r="A50" s="30">
        <f>+YEAR(B50)</f>
        <v>2016</v>
      </c>
      <c r="B50" s="131">
        <v>42370</v>
      </c>
      <c r="C50" s="132">
        <v>97.393158639000006</v>
      </c>
      <c r="D50" s="102" t="e">
        <v>#N/A</v>
      </c>
      <c r="E50" s="133"/>
      <c r="F50" s="553">
        <v>97.393158639000006</v>
      </c>
    </row>
    <row r="51" spans="1:6" ht="15" x14ac:dyDescent="0.25">
      <c r="A51" s="30">
        <f t="shared" ref="A51:A91" si="14">+YEAR(B51)</f>
        <v>2016</v>
      </c>
      <c r="B51" s="131">
        <v>42401</v>
      </c>
      <c r="C51" s="132">
        <v>96.516385602</v>
      </c>
      <c r="D51" s="102" t="e">
        <v>#N/A</v>
      </c>
      <c r="E51" s="142">
        <f t="shared" ref="E51:E60" si="15">AVERAGEIF($A$34:$A$97,A51,$F$34:$F$97)</f>
        <v>97.029118903833321</v>
      </c>
      <c r="F51" s="553">
        <v>96.516385602</v>
      </c>
    </row>
    <row r="52" spans="1:6" ht="15" x14ac:dyDescent="0.25">
      <c r="A52" s="30">
        <f t="shared" si="14"/>
        <v>2016</v>
      </c>
      <c r="B52" s="131">
        <v>42430</v>
      </c>
      <c r="C52" s="132">
        <v>96.687944920000007</v>
      </c>
      <c r="D52" s="102" t="e">
        <v>#N/A</v>
      </c>
      <c r="E52" s="142">
        <f t="shared" si="15"/>
        <v>97.029118903833321</v>
      </c>
      <c r="F52" s="553">
        <v>96.687944920000007</v>
      </c>
    </row>
    <row r="53" spans="1:6" ht="15" x14ac:dyDescent="0.25">
      <c r="A53" s="30">
        <f t="shared" si="14"/>
        <v>2016</v>
      </c>
      <c r="B53" s="131">
        <v>42461</v>
      </c>
      <c r="C53" s="132">
        <v>96.380260496000005</v>
      </c>
      <c r="D53" s="102" t="e">
        <v>#N/A</v>
      </c>
      <c r="E53" s="142">
        <f t="shared" si="15"/>
        <v>97.029118903833321</v>
      </c>
      <c r="F53" s="553">
        <v>96.380260496000005</v>
      </c>
    </row>
    <row r="54" spans="1:6" ht="15" x14ac:dyDescent="0.25">
      <c r="A54" s="30">
        <f t="shared" si="14"/>
        <v>2016</v>
      </c>
      <c r="B54" s="131">
        <v>42491</v>
      </c>
      <c r="C54" s="132">
        <v>95.902133569</v>
      </c>
      <c r="D54" s="102" t="e">
        <v>#N/A</v>
      </c>
      <c r="E54" s="142">
        <f t="shared" si="15"/>
        <v>97.029118903833321</v>
      </c>
      <c r="F54" s="553">
        <v>95.902133569</v>
      </c>
    </row>
    <row r="55" spans="1:6" ht="15" x14ac:dyDescent="0.25">
      <c r="A55" s="30">
        <f t="shared" si="14"/>
        <v>2016</v>
      </c>
      <c r="B55" s="131">
        <v>42522</v>
      </c>
      <c r="C55" s="132">
        <v>96.402160366999993</v>
      </c>
      <c r="D55" s="102" t="e">
        <v>#N/A</v>
      </c>
      <c r="E55" s="142">
        <f t="shared" si="15"/>
        <v>97.029118903833321</v>
      </c>
      <c r="F55" s="553">
        <v>96.402160366999993</v>
      </c>
    </row>
    <row r="56" spans="1:6" ht="15" x14ac:dyDescent="0.25">
      <c r="A56" s="30">
        <f t="shared" si="14"/>
        <v>2016</v>
      </c>
      <c r="B56" s="131">
        <v>42552</v>
      </c>
      <c r="C56" s="132">
        <v>97.450297829999997</v>
      </c>
      <c r="D56" s="102" t="e">
        <v>#N/A</v>
      </c>
      <c r="E56" s="142">
        <f t="shared" si="15"/>
        <v>97.029118903833321</v>
      </c>
      <c r="F56" s="553">
        <v>97.450297829999997</v>
      </c>
    </row>
    <row r="57" spans="1:6" ht="15" x14ac:dyDescent="0.25">
      <c r="A57" s="30">
        <f t="shared" si="14"/>
        <v>2016</v>
      </c>
      <c r="B57" s="131">
        <v>42583</v>
      </c>
      <c r="C57" s="132">
        <v>96.438857436000006</v>
      </c>
      <c r="D57" s="102" t="e">
        <v>#N/A</v>
      </c>
      <c r="E57" s="142">
        <f t="shared" si="15"/>
        <v>97.029118903833321</v>
      </c>
      <c r="F57" s="553">
        <v>96.438857436000006</v>
      </c>
    </row>
    <row r="58" spans="1:6" ht="15" x14ac:dyDescent="0.25">
      <c r="A58" s="30">
        <f t="shared" si="14"/>
        <v>2016</v>
      </c>
      <c r="B58" s="131">
        <v>42614</v>
      </c>
      <c r="C58" s="132">
        <v>96.565436179000002</v>
      </c>
      <c r="D58" s="102" t="e">
        <v>#N/A</v>
      </c>
      <c r="E58" s="142">
        <f t="shared" si="15"/>
        <v>97.029118903833321</v>
      </c>
      <c r="F58" s="553">
        <v>96.565436179000002</v>
      </c>
    </row>
    <row r="59" spans="1:6" ht="15" x14ac:dyDescent="0.25">
      <c r="A59" s="30">
        <f t="shared" si="14"/>
        <v>2016</v>
      </c>
      <c r="B59" s="131">
        <v>42644</v>
      </c>
      <c r="C59" s="132">
        <v>97.768880655000004</v>
      </c>
      <c r="D59" s="102" t="e">
        <v>#N/A</v>
      </c>
      <c r="E59" s="142">
        <f t="shared" si="15"/>
        <v>97.029118903833321</v>
      </c>
      <c r="F59" s="553">
        <v>97.768880655000004</v>
      </c>
    </row>
    <row r="60" spans="1:6" ht="15" x14ac:dyDescent="0.25">
      <c r="A60" s="30">
        <f t="shared" si="14"/>
        <v>2016</v>
      </c>
      <c r="B60" s="131">
        <v>42675</v>
      </c>
      <c r="C60" s="132">
        <v>98.973640427999996</v>
      </c>
      <c r="D60" s="102" t="e">
        <v>#N/A</v>
      </c>
      <c r="E60" s="142">
        <f t="shared" si="15"/>
        <v>97.029118903833321</v>
      </c>
      <c r="F60" s="553">
        <v>98.973640427999996</v>
      </c>
    </row>
    <row r="61" spans="1:6" ht="15" x14ac:dyDescent="0.25">
      <c r="A61" s="30">
        <f t="shared" si="14"/>
        <v>2016</v>
      </c>
      <c r="B61" s="131">
        <v>42705</v>
      </c>
      <c r="C61" s="132">
        <v>97.870270724999997</v>
      </c>
      <c r="D61" s="102" t="e">
        <v>#N/A</v>
      </c>
      <c r="E61" s="133"/>
      <c r="F61" s="553">
        <v>97.870270724999997</v>
      </c>
    </row>
    <row r="62" spans="1:6" ht="15" x14ac:dyDescent="0.25">
      <c r="A62" s="30">
        <f t="shared" si="14"/>
        <v>2017</v>
      </c>
      <c r="B62" s="131">
        <v>42736</v>
      </c>
      <c r="C62" s="132">
        <v>96.906772791999998</v>
      </c>
      <c r="D62" s="102" t="e">
        <v>#N/A</v>
      </c>
      <c r="E62" s="133"/>
      <c r="F62" s="553">
        <v>96.906772791999998</v>
      </c>
    </row>
    <row r="63" spans="1:6" ht="15" x14ac:dyDescent="0.25">
      <c r="A63" s="30">
        <f t="shared" si="14"/>
        <v>2017</v>
      </c>
      <c r="B63" s="131">
        <v>42767</v>
      </c>
      <c r="C63" s="132">
        <v>97.188829147999996</v>
      </c>
      <c r="D63" s="102" t="e">
        <v>#N/A</v>
      </c>
      <c r="E63" s="142">
        <f t="shared" ref="E63:E72" si="16">AVERAGEIF($A$34:$A$97,A63,$F$34:$F$97)</f>
        <v>97.7096692585</v>
      </c>
      <c r="F63" s="553">
        <v>97.188829147999996</v>
      </c>
    </row>
    <row r="64" spans="1:6" ht="15" x14ac:dyDescent="0.25">
      <c r="A64" s="30">
        <f t="shared" si="14"/>
        <v>2017</v>
      </c>
      <c r="B64" s="131">
        <v>42795</v>
      </c>
      <c r="C64" s="132">
        <v>96.472785068999997</v>
      </c>
      <c r="D64" s="102" t="e">
        <v>#N/A</v>
      </c>
      <c r="E64" s="142">
        <f t="shared" si="16"/>
        <v>97.7096692585</v>
      </c>
      <c r="F64" s="553">
        <v>96.472785068999997</v>
      </c>
    </row>
    <row r="65" spans="1:6" ht="15" x14ac:dyDescent="0.25">
      <c r="A65" s="30">
        <f t="shared" si="14"/>
        <v>2017</v>
      </c>
      <c r="B65" s="131">
        <v>42826</v>
      </c>
      <c r="C65" s="132">
        <v>96.261086343000002</v>
      </c>
      <c r="D65" s="102" t="e">
        <v>#N/A</v>
      </c>
      <c r="E65" s="142">
        <f t="shared" si="16"/>
        <v>97.7096692585</v>
      </c>
      <c r="F65" s="553">
        <v>96.261086343000002</v>
      </c>
    </row>
    <row r="66" spans="1:6" ht="15" x14ac:dyDescent="0.25">
      <c r="A66" s="30">
        <f t="shared" si="14"/>
        <v>2017</v>
      </c>
      <c r="B66" s="131">
        <v>42856</v>
      </c>
      <c r="C66" s="132">
        <v>97.180914165000004</v>
      </c>
      <c r="D66" s="102" t="e">
        <v>#N/A</v>
      </c>
      <c r="E66" s="142">
        <f t="shared" si="16"/>
        <v>97.7096692585</v>
      </c>
      <c r="F66" s="553">
        <v>97.180914165000004</v>
      </c>
    </row>
    <row r="67" spans="1:6" ht="15" x14ac:dyDescent="0.25">
      <c r="A67" s="30">
        <f t="shared" si="14"/>
        <v>2017</v>
      </c>
      <c r="B67" s="131">
        <v>42887</v>
      </c>
      <c r="C67" s="132">
        <v>97.900318260999995</v>
      </c>
      <c r="D67" s="102" t="e">
        <v>#N/A</v>
      </c>
      <c r="E67" s="142">
        <f t="shared" si="16"/>
        <v>97.7096692585</v>
      </c>
      <c r="F67" s="553">
        <v>97.900318260999995</v>
      </c>
    </row>
    <row r="68" spans="1:6" ht="15" x14ac:dyDescent="0.25">
      <c r="A68" s="30">
        <f t="shared" si="14"/>
        <v>2017</v>
      </c>
      <c r="B68" s="131">
        <v>42917</v>
      </c>
      <c r="C68" s="132">
        <v>98.627072780000006</v>
      </c>
      <c r="D68" s="102" t="e">
        <v>#N/A</v>
      </c>
      <c r="E68" s="142">
        <f t="shared" si="16"/>
        <v>97.7096692585</v>
      </c>
      <c r="F68" s="553">
        <v>98.627072780000006</v>
      </c>
    </row>
    <row r="69" spans="1:6" ht="15" x14ac:dyDescent="0.25">
      <c r="A69" s="30">
        <f t="shared" si="14"/>
        <v>2017</v>
      </c>
      <c r="B69" s="131">
        <v>42948</v>
      </c>
      <c r="C69" s="132">
        <v>97.873738513999996</v>
      </c>
      <c r="D69" s="102" t="e">
        <v>#N/A</v>
      </c>
      <c r="E69" s="142">
        <f t="shared" si="16"/>
        <v>97.7096692585</v>
      </c>
      <c r="F69" s="553">
        <v>97.873738513999996</v>
      </c>
    </row>
    <row r="70" spans="1:6" ht="15" x14ac:dyDescent="0.25">
      <c r="A70" s="30">
        <f t="shared" si="14"/>
        <v>2017</v>
      </c>
      <c r="B70" s="131">
        <v>42979</v>
      </c>
      <c r="C70" s="132">
        <v>97.971364488999996</v>
      </c>
      <c r="D70" s="102" t="e">
        <v>#N/A</v>
      </c>
      <c r="E70" s="142">
        <f t="shared" si="16"/>
        <v>97.7096692585</v>
      </c>
      <c r="F70" s="553">
        <v>97.971364488999996</v>
      </c>
    </row>
    <row r="71" spans="1:6" ht="15" x14ac:dyDescent="0.25">
      <c r="A71" s="30">
        <f t="shared" si="14"/>
        <v>2017</v>
      </c>
      <c r="B71" s="131">
        <v>43009</v>
      </c>
      <c r="C71" s="132">
        <v>98.562929374999996</v>
      </c>
      <c r="D71" s="102" t="e">
        <v>#N/A</v>
      </c>
      <c r="E71" s="142">
        <f t="shared" si="16"/>
        <v>97.7096692585</v>
      </c>
      <c r="F71" s="553">
        <v>98.562929374999996</v>
      </c>
    </row>
    <row r="72" spans="1:6" ht="15" x14ac:dyDescent="0.25">
      <c r="A72" s="30">
        <f t="shared" si="14"/>
        <v>2017</v>
      </c>
      <c r="B72" s="131">
        <v>43040</v>
      </c>
      <c r="C72" s="132">
        <v>99.144745931000003</v>
      </c>
      <c r="D72" s="102" t="e">
        <v>#N/A</v>
      </c>
      <c r="E72" s="142">
        <f t="shared" si="16"/>
        <v>97.7096692585</v>
      </c>
      <c r="F72" s="553">
        <v>99.144745931000003</v>
      </c>
    </row>
    <row r="73" spans="1:6" ht="15" x14ac:dyDescent="0.25">
      <c r="A73" s="30">
        <f t="shared" si="14"/>
        <v>2017</v>
      </c>
      <c r="B73" s="131">
        <v>43070</v>
      </c>
      <c r="C73" s="132">
        <v>98.425474234999996</v>
      </c>
      <c r="D73" s="102" t="e">
        <v>#N/A</v>
      </c>
      <c r="E73" s="133"/>
      <c r="F73" s="553">
        <v>98.425474234999996</v>
      </c>
    </row>
    <row r="74" spans="1:6" ht="15" x14ac:dyDescent="0.25">
      <c r="A74" s="30">
        <f t="shared" si="14"/>
        <v>2018</v>
      </c>
      <c r="B74" s="131">
        <v>43101</v>
      </c>
      <c r="C74" s="132">
        <v>98.591159129000005</v>
      </c>
      <c r="D74" s="102" t="e">
        <v>#N/A</v>
      </c>
      <c r="E74" s="133"/>
      <c r="F74" s="553">
        <v>98.591159129000005</v>
      </c>
    </row>
    <row r="75" spans="1:6" ht="15" x14ac:dyDescent="0.25">
      <c r="A75" s="30">
        <f t="shared" si="14"/>
        <v>2018</v>
      </c>
      <c r="B75" s="131">
        <v>43132</v>
      </c>
      <c r="C75" s="132">
        <v>98.802076757999998</v>
      </c>
      <c r="D75" s="102" t="e">
        <v>#N/A</v>
      </c>
      <c r="E75" s="142">
        <f t="shared" ref="E75:E84" si="17">AVERAGEIF($A$34:$A$97,A75,$F$34:$F$97)</f>
        <v>100.08149734266668</v>
      </c>
      <c r="F75" s="553">
        <v>98.802076757999998</v>
      </c>
    </row>
    <row r="76" spans="1:6" ht="15" x14ac:dyDescent="0.25">
      <c r="A76" s="30">
        <f t="shared" si="14"/>
        <v>2018</v>
      </c>
      <c r="B76" s="131">
        <v>43160</v>
      </c>
      <c r="C76" s="132">
        <v>98.830723879000004</v>
      </c>
      <c r="D76" s="102" t="e">
        <v>#N/A</v>
      </c>
      <c r="E76" s="142">
        <f t="shared" si="17"/>
        <v>100.08149734266668</v>
      </c>
      <c r="F76" s="553">
        <v>98.830723879000004</v>
      </c>
    </row>
    <row r="77" spans="1:6" ht="15" x14ac:dyDescent="0.25">
      <c r="A77" s="30">
        <f t="shared" si="14"/>
        <v>2018</v>
      </c>
      <c r="B77" s="131">
        <v>43191</v>
      </c>
      <c r="C77" s="132">
        <v>98.934352669000006</v>
      </c>
      <c r="D77" s="102" t="e">
        <v>#N/A</v>
      </c>
      <c r="E77" s="142">
        <f t="shared" si="17"/>
        <v>100.08149734266668</v>
      </c>
      <c r="F77" s="553">
        <v>98.934352669000006</v>
      </c>
    </row>
    <row r="78" spans="1:6" ht="15" x14ac:dyDescent="0.25">
      <c r="A78" s="30">
        <f t="shared" si="14"/>
        <v>2018</v>
      </c>
      <c r="B78" s="131">
        <v>43221</v>
      </c>
      <c r="C78" s="132">
        <v>98.885309339000003</v>
      </c>
      <c r="D78" s="102" t="e">
        <v>#N/A</v>
      </c>
      <c r="E78" s="142">
        <f t="shared" si="17"/>
        <v>100.08149734266668</v>
      </c>
      <c r="F78" s="553">
        <v>98.885309339000003</v>
      </c>
    </row>
    <row r="79" spans="1:6" ht="15" x14ac:dyDescent="0.25">
      <c r="A79" s="30">
        <f t="shared" si="14"/>
        <v>2018</v>
      </c>
      <c r="B79" s="131">
        <v>43252</v>
      </c>
      <c r="C79" s="132">
        <v>99.677505768000003</v>
      </c>
      <c r="D79" s="102" t="e">
        <v>#N/A</v>
      </c>
      <c r="E79" s="142">
        <f t="shared" si="17"/>
        <v>100.08149734266668</v>
      </c>
      <c r="F79" s="553">
        <v>99.677505768000003</v>
      </c>
    </row>
    <row r="80" spans="1:6" ht="15" x14ac:dyDescent="0.25">
      <c r="A80" s="30">
        <f t="shared" si="14"/>
        <v>2018</v>
      </c>
      <c r="B80" s="131">
        <v>43282</v>
      </c>
      <c r="C80" s="132">
        <v>100.33773743</v>
      </c>
      <c r="D80" s="102" t="e">
        <v>#N/A</v>
      </c>
      <c r="E80" s="142">
        <f t="shared" si="17"/>
        <v>100.08149734266668</v>
      </c>
      <c r="F80" s="553">
        <v>100.33773743</v>
      </c>
    </row>
    <row r="81" spans="1:6" ht="15" x14ac:dyDescent="0.25">
      <c r="A81" s="30">
        <f t="shared" si="14"/>
        <v>2018</v>
      </c>
      <c r="B81" s="131">
        <v>43313</v>
      </c>
      <c r="C81" s="132">
        <v>100.81817642</v>
      </c>
      <c r="D81" s="102" t="e">
        <v>#N/A</v>
      </c>
      <c r="E81" s="142">
        <f t="shared" si="17"/>
        <v>100.08149734266668</v>
      </c>
      <c r="F81" s="553">
        <v>100.81817642</v>
      </c>
    </row>
    <row r="82" spans="1:6" ht="15" x14ac:dyDescent="0.25">
      <c r="A82" s="30">
        <f t="shared" si="14"/>
        <v>2018</v>
      </c>
      <c r="B82" s="131">
        <v>43344</v>
      </c>
      <c r="C82" s="132">
        <v>101.35264469000001</v>
      </c>
      <c r="D82" s="102" t="e">
        <v>#N/A</v>
      </c>
      <c r="E82" s="142">
        <f t="shared" si="17"/>
        <v>100.08149734266668</v>
      </c>
      <c r="F82" s="553">
        <v>101.35264469000001</v>
      </c>
    </row>
    <row r="83" spans="1:6" ht="15" x14ac:dyDescent="0.25">
      <c r="A83" s="30">
        <f t="shared" si="14"/>
        <v>2018</v>
      </c>
      <c r="B83" s="131">
        <v>43374</v>
      </c>
      <c r="C83" s="132">
        <v>101.84238567</v>
      </c>
      <c r="D83" s="102">
        <v>101.84238567</v>
      </c>
      <c r="E83" s="142">
        <f t="shared" si="17"/>
        <v>100.08149734266668</v>
      </c>
      <c r="F83" s="553">
        <v>101.84238567</v>
      </c>
    </row>
    <row r="84" spans="1:6" ht="15" x14ac:dyDescent="0.25">
      <c r="A84" s="30">
        <f t="shared" si="14"/>
        <v>2018</v>
      </c>
      <c r="B84" s="131">
        <v>43405</v>
      </c>
      <c r="C84" s="132" t="e">
        <v>#N/A</v>
      </c>
      <c r="D84" s="102">
        <v>101.54484723</v>
      </c>
      <c r="E84" s="142">
        <f t="shared" si="17"/>
        <v>100.08149734266668</v>
      </c>
      <c r="F84" s="553">
        <v>101.54484723</v>
      </c>
    </row>
    <row r="85" spans="1:6" ht="15" x14ac:dyDescent="0.25">
      <c r="A85" s="30">
        <f t="shared" si="14"/>
        <v>2018</v>
      </c>
      <c r="B85" s="131">
        <v>43435</v>
      </c>
      <c r="C85" s="132" t="e">
        <v>#N/A</v>
      </c>
      <c r="D85" s="102">
        <v>101.36104913</v>
      </c>
      <c r="E85" s="133"/>
      <c r="F85" s="553">
        <v>101.36104913</v>
      </c>
    </row>
    <row r="86" spans="1:6" ht="15" x14ac:dyDescent="0.25">
      <c r="A86" s="30">
        <f t="shared" si="14"/>
        <v>2019</v>
      </c>
      <c r="B86" s="131">
        <v>43466</v>
      </c>
      <c r="C86" s="132" t="e">
        <v>#N/A</v>
      </c>
      <c r="D86" s="102">
        <v>101.27052140000001</v>
      </c>
      <c r="E86" s="133"/>
      <c r="F86" s="553">
        <v>101.27052140000001</v>
      </c>
    </row>
    <row r="87" spans="1:6" ht="15" x14ac:dyDescent="0.25">
      <c r="A87" s="30">
        <f t="shared" si="14"/>
        <v>2019</v>
      </c>
      <c r="B87" s="131">
        <v>43497</v>
      </c>
      <c r="C87" s="132" t="e">
        <v>#N/A</v>
      </c>
      <c r="D87" s="102">
        <v>101.26763169</v>
      </c>
      <c r="E87" s="142">
        <f t="shared" ref="E87:E96" si="18">AVERAGEIF($A$34:$A$97,A87,$F$34:$F$97)</f>
        <v>102.13735811583335</v>
      </c>
      <c r="F87" s="553">
        <v>101.26763169</v>
      </c>
    </row>
    <row r="88" spans="1:6" ht="15" x14ac:dyDescent="0.25">
      <c r="A88" s="30">
        <f t="shared" si="14"/>
        <v>2019</v>
      </c>
      <c r="B88" s="131">
        <v>43525</v>
      </c>
      <c r="C88" s="132" t="e">
        <v>#N/A</v>
      </c>
      <c r="D88" s="102">
        <v>101.5079009</v>
      </c>
      <c r="E88" s="142">
        <f t="shared" si="18"/>
        <v>102.13735811583335</v>
      </c>
      <c r="F88" s="553">
        <v>101.5079009</v>
      </c>
    </row>
    <row r="89" spans="1:6" ht="15" x14ac:dyDescent="0.25">
      <c r="A89" s="30">
        <f t="shared" si="14"/>
        <v>2019</v>
      </c>
      <c r="B89" s="131">
        <v>43556</v>
      </c>
      <c r="C89" s="132" t="e">
        <v>#N/A</v>
      </c>
      <c r="D89" s="102">
        <v>102.00406682000001</v>
      </c>
      <c r="E89" s="142">
        <f t="shared" si="18"/>
        <v>102.13735811583335</v>
      </c>
      <c r="F89" s="553">
        <v>102.00406682000001</v>
      </c>
    </row>
    <row r="90" spans="1:6" ht="15" x14ac:dyDescent="0.25">
      <c r="A90" s="30">
        <f t="shared" si="14"/>
        <v>2019</v>
      </c>
      <c r="B90" s="131">
        <v>43586</v>
      </c>
      <c r="C90" s="132" t="e">
        <v>#N/A</v>
      </c>
      <c r="D90" s="102">
        <v>102.12232682</v>
      </c>
      <c r="E90" s="142">
        <f t="shared" si="18"/>
        <v>102.13735811583335</v>
      </c>
      <c r="F90" s="553">
        <v>102.12232682</v>
      </c>
    </row>
    <row r="91" spans="1:6" ht="15" x14ac:dyDescent="0.25">
      <c r="A91" s="30">
        <f t="shared" si="14"/>
        <v>2019</v>
      </c>
      <c r="B91" s="131">
        <v>43617</v>
      </c>
      <c r="C91" s="132" t="e">
        <v>#N/A</v>
      </c>
      <c r="D91" s="102">
        <v>102.35010755</v>
      </c>
      <c r="E91" s="142">
        <f t="shared" si="18"/>
        <v>102.13735811583335</v>
      </c>
      <c r="F91" s="553">
        <v>102.35010755</v>
      </c>
    </row>
    <row r="92" spans="1:6" ht="15" x14ac:dyDescent="0.25">
      <c r="A92" s="30">
        <f t="shared" ref="A92:A97" si="19">+YEAR(B92)</f>
        <v>2019</v>
      </c>
      <c r="B92" s="131">
        <v>43647</v>
      </c>
      <c r="C92" s="132" t="e">
        <v>#N/A</v>
      </c>
      <c r="D92" s="102">
        <v>102.41782644</v>
      </c>
      <c r="E92" s="142">
        <f t="shared" si="18"/>
        <v>102.13735811583335</v>
      </c>
      <c r="F92" s="553">
        <v>102.41782644</v>
      </c>
    </row>
    <row r="93" spans="1:6" ht="15" x14ac:dyDescent="0.25">
      <c r="A93" s="30">
        <f t="shared" si="19"/>
        <v>2019</v>
      </c>
      <c r="B93" s="131">
        <v>43678</v>
      </c>
      <c r="C93" s="132" t="e">
        <v>#N/A</v>
      </c>
      <c r="D93" s="102">
        <v>102.15507413</v>
      </c>
      <c r="E93" s="142">
        <f t="shared" si="18"/>
        <v>102.13735811583335</v>
      </c>
      <c r="F93" s="553">
        <v>102.15507413</v>
      </c>
    </row>
    <row r="94" spans="1:6" ht="15" x14ac:dyDescent="0.25">
      <c r="A94" s="30">
        <f t="shared" si="19"/>
        <v>2019</v>
      </c>
      <c r="B94" s="131">
        <v>43709</v>
      </c>
      <c r="C94" s="132" t="e">
        <v>#N/A</v>
      </c>
      <c r="D94" s="102">
        <v>102.51336755</v>
      </c>
      <c r="E94" s="142">
        <f t="shared" si="18"/>
        <v>102.13735811583335</v>
      </c>
      <c r="F94" s="553">
        <v>102.51336755</v>
      </c>
    </row>
    <row r="95" spans="1:6" ht="15" x14ac:dyDescent="0.25">
      <c r="A95" s="30">
        <f t="shared" si="19"/>
        <v>2019</v>
      </c>
      <c r="B95" s="131">
        <v>43739</v>
      </c>
      <c r="C95" s="132" t="e">
        <v>#N/A</v>
      </c>
      <c r="D95" s="102">
        <v>102.82043709</v>
      </c>
      <c r="E95" s="142">
        <f t="shared" si="18"/>
        <v>102.13735811583335</v>
      </c>
      <c r="F95" s="553">
        <v>102.82043709</v>
      </c>
    </row>
    <row r="96" spans="1:6" ht="15" x14ac:dyDescent="0.25">
      <c r="A96" s="30">
        <f t="shared" si="19"/>
        <v>2019</v>
      </c>
      <c r="B96" s="131">
        <v>43770</v>
      </c>
      <c r="C96" s="132" t="e">
        <v>#N/A</v>
      </c>
      <c r="D96" s="102">
        <v>102.78954141</v>
      </c>
      <c r="E96" s="142">
        <f t="shared" si="18"/>
        <v>102.13735811583335</v>
      </c>
      <c r="F96" s="553">
        <v>102.78954141</v>
      </c>
    </row>
    <row r="97" spans="1:6" ht="15" x14ac:dyDescent="0.25">
      <c r="A97" s="30">
        <f t="shared" si="19"/>
        <v>2019</v>
      </c>
      <c r="B97" s="131">
        <v>43800</v>
      </c>
      <c r="C97" s="132" t="e">
        <v>#N/A</v>
      </c>
      <c r="D97" s="102">
        <v>102.42949559</v>
      </c>
      <c r="E97" s="133"/>
      <c r="F97" s="553">
        <v>102.42949559</v>
      </c>
    </row>
    <row r="98" spans="1:6" x14ac:dyDescent="0.2">
      <c r="A98" s="121"/>
      <c r="B98" s="379"/>
      <c r="C98" s="121"/>
      <c r="D98" s="121"/>
      <c r="E98" s="121"/>
    </row>
    <row r="99" spans="1:6" x14ac:dyDescent="0.2">
      <c r="A99" s="121"/>
      <c r="B99" s="121"/>
      <c r="C99" s="121"/>
      <c r="D99" s="121"/>
      <c r="E99" s="121"/>
    </row>
    <row r="100" spans="1:6" x14ac:dyDescent="0.2">
      <c r="A100" s="121"/>
      <c r="B100" s="121"/>
      <c r="C100" s="121"/>
      <c r="D100" s="121"/>
      <c r="E100" s="121"/>
    </row>
    <row r="101" spans="1:6" x14ac:dyDescent="0.2">
      <c r="A101" s="75"/>
      <c r="B101" s="75" t="s">
        <v>0</v>
      </c>
      <c r="C101" s="121"/>
      <c r="D101" s="121"/>
      <c r="E101" s="121"/>
    </row>
    <row r="102" spans="1:6" x14ac:dyDescent="0.2">
      <c r="A102" s="30">
        <v>2.5</v>
      </c>
      <c r="B102" s="29">
        <v>-1</v>
      </c>
      <c r="C102" s="121"/>
      <c r="D102" s="121"/>
      <c r="E102" s="121"/>
    </row>
    <row r="103" spans="1:6" x14ac:dyDescent="0.2">
      <c r="A103" s="30">
        <v>2.5</v>
      </c>
      <c r="B103" s="29">
        <v>3</v>
      </c>
      <c r="C103" s="121"/>
      <c r="D103" s="121"/>
      <c r="E103" s="121"/>
    </row>
    <row r="104" spans="1:6" x14ac:dyDescent="0.2">
      <c r="A104" s="121"/>
      <c r="B104" s="121"/>
      <c r="C104" s="121"/>
      <c r="D104" s="121"/>
      <c r="E104" s="121"/>
    </row>
    <row r="105" spans="1:6" x14ac:dyDescent="0.2">
      <c r="A105" s="121"/>
      <c r="B105" s="121"/>
      <c r="C105" s="121"/>
      <c r="D105" s="121"/>
      <c r="E105" s="121"/>
    </row>
    <row r="106" spans="1:6" x14ac:dyDescent="0.2">
      <c r="A106" s="121"/>
      <c r="B106" s="121"/>
      <c r="C106" s="121"/>
      <c r="D106" s="121"/>
      <c r="E106" s="121"/>
    </row>
    <row r="107" spans="1:6" x14ac:dyDescent="0.2">
      <c r="A107" s="121"/>
      <c r="B107" s="121"/>
      <c r="C107" s="121"/>
      <c r="D107" s="121"/>
      <c r="E107" s="121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0"/>
  <sheetViews>
    <sheetView workbookViewId="0"/>
  </sheetViews>
  <sheetFormatPr defaultRowHeight="12.75" x14ac:dyDescent="0.2"/>
  <cols>
    <col min="17" max="17" width="16.855468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">
        <v>547</v>
      </c>
      <c r="M2" s="30"/>
    </row>
    <row r="3" spans="1:18" x14ac:dyDescent="0.2">
      <c r="A3" s="22" t="s">
        <v>16</v>
      </c>
      <c r="M3" s="30"/>
    </row>
    <row r="4" spans="1:18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8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183"/>
    </row>
    <row r="6" spans="1:18" ht="25.5" customHeight="1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Q6" s="212" t="s">
        <v>442</v>
      </c>
      <c r="R6" s="211" t="s">
        <v>352</v>
      </c>
    </row>
    <row r="7" spans="1:18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Q7" s="212" t="s">
        <v>18</v>
      </c>
      <c r="R7" s="184" t="s">
        <v>329</v>
      </c>
    </row>
    <row r="8" spans="1:18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  <c r="Q8" s="311" t="s">
        <v>346</v>
      </c>
      <c r="R8" s="216" t="s">
        <v>345</v>
      </c>
    </row>
    <row r="9" spans="1:18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  <c r="Q9" s="323" t="s">
        <v>348</v>
      </c>
      <c r="R9" s="218" t="s">
        <v>347</v>
      </c>
    </row>
    <row r="10" spans="1:18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8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8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8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8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8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8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5" spans="1:11" x14ac:dyDescent="0.2">
      <c r="B25" s="23"/>
      <c r="C25" s="23" t="s">
        <v>443</v>
      </c>
      <c r="D25" s="23"/>
      <c r="E25" s="23"/>
      <c r="F25" s="23"/>
      <c r="G25" s="23" t="s">
        <v>444</v>
      </c>
      <c r="H25" s="23"/>
      <c r="I25" s="23"/>
    </row>
    <row r="26" spans="1:11" x14ac:dyDescent="0.2">
      <c r="A26" s="322"/>
      <c r="B26" s="322"/>
      <c r="C26" s="23" t="s">
        <v>511</v>
      </c>
      <c r="D26" s="23"/>
      <c r="E26" s="23"/>
      <c r="F26" s="23"/>
      <c r="G26" s="23" t="s">
        <v>511</v>
      </c>
      <c r="H26" s="23"/>
    </row>
    <row r="27" spans="1:11" x14ac:dyDescent="0.2">
      <c r="B27" s="9"/>
      <c r="C27" s="399" t="s">
        <v>442</v>
      </c>
      <c r="D27" s="399" t="s">
        <v>18</v>
      </c>
      <c r="E27" s="240"/>
      <c r="F27" s="240"/>
      <c r="G27" s="401" t="s">
        <v>346</v>
      </c>
      <c r="H27" s="400" t="s">
        <v>445</v>
      </c>
    </row>
    <row r="28" spans="1:11" x14ac:dyDescent="0.2">
      <c r="B28" s="1">
        <v>42370</v>
      </c>
      <c r="C28" s="116">
        <v>58.223770709999997</v>
      </c>
      <c r="D28" s="116">
        <v>39.169387929000003</v>
      </c>
      <c r="G28" s="116">
        <v>45.430973422999998</v>
      </c>
      <c r="H28" s="116">
        <v>47.931986137999999</v>
      </c>
      <c r="J28" s="20"/>
    </row>
    <row r="29" spans="1:11" x14ac:dyDescent="0.2">
      <c r="B29" s="1">
        <v>42401</v>
      </c>
      <c r="C29" s="116">
        <v>57.795983378999999</v>
      </c>
      <c r="D29" s="116">
        <v>38.720402223000001</v>
      </c>
      <c r="G29" s="116">
        <v>47.684950512</v>
      </c>
      <c r="H29" s="116">
        <v>50.727188624</v>
      </c>
    </row>
    <row r="30" spans="1:11" x14ac:dyDescent="0.2">
      <c r="B30" s="1">
        <v>42430</v>
      </c>
      <c r="C30" s="116">
        <v>57.695734129000002</v>
      </c>
      <c r="D30" s="116">
        <v>38.992210790999998</v>
      </c>
      <c r="G30" s="116">
        <v>47.067165811000002</v>
      </c>
      <c r="H30" s="116">
        <v>50.163245719999999</v>
      </c>
    </row>
    <row r="31" spans="1:11" x14ac:dyDescent="0.2">
      <c r="B31" s="1">
        <v>42461</v>
      </c>
      <c r="C31" s="116">
        <v>57.297488667000003</v>
      </c>
      <c r="D31" s="116">
        <v>39.082771829000002</v>
      </c>
      <c r="G31" s="116">
        <v>46.118644629999999</v>
      </c>
      <c r="H31" s="116">
        <v>50.245095911999996</v>
      </c>
    </row>
    <row r="32" spans="1:11" x14ac:dyDescent="0.2">
      <c r="B32" s="1">
        <v>42491</v>
      </c>
      <c r="C32" s="116">
        <v>56.945308097000002</v>
      </c>
      <c r="D32" s="116">
        <v>38.956825473000002</v>
      </c>
      <c r="G32" s="116">
        <v>45.445434892999998</v>
      </c>
      <c r="H32" s="116">
        <v>50.766920484000003</v>
      </c>
    </row>
    <row r="33" spans="2:8" x14ac:dyDescent="0.2">
      <c r="B33" s="1">
        <v>42522</v>
      </c>
      <c r="C33" s="116">
        <v>57.018661999999999</v>
      </c>
      <c r="D33" s="116">
        <v>39.383498367000001</v>
      </c>
      <c r="G33" s="116">
        <v>46.512488173000001</v>
      </c>
      <c r="H33" s="116">
        <v>50.574396032000003</v>
      </c>
    </row>
    <row r="34" spans="2:8" x14ac:dyDescent="0.2">
      <c r="B34" s="1">
        <v>42552</v>
      </c>
      <c r="C34" s="116">
        <v>57.868289548</v>
      </c>
      <c r="D34" s="116">
        <v>39.582008281999997</v>
      </c>
      <c r="G34" s="116">
        <v>46.489761338999998</v>
      </c>
      <c r="H34" s="116">
        <v>49.674978046</v>
      </c>
    </row>
    <row r="35" spans="2:8" x14ac:dyDescent="0.2">
      <c r="B35" s="1">
        <v>42583</v>
      </c>
      <c r="C35" s="116">
        <v>56.981481676999998</v>
      </c>
      <c r="D35" s="116">
        <v>39.457375757999998</v>
      </c>
      <c r="G35" s="116">
        <v>48.055361445000003</v>
      </c>
      <c r="H35" s="116">
        <v>51.103888767999997</v>
      </c>
    </row>
    <row r="36" spans="2:8" x14ac:dyDescent="0.2">
      <c r="B36" s="1">
        <v>42614</v>
      </c>
      <c r="C36" s="116">
        <v>57.153715333000001</v>
      </c>
      <c r="D36" s="116">
        <v>39.411720846000001</v>
      </c>
      <c r="G36" s="116">
        <v>47.125794202999998</v>
      </c>
      <c r="H36" s="116">
        <v>50.183577778</v>
      </c>
    </row>
    <row r="37" spans="2:8" x14ac:dyDescent="0.2">
      <c r="B37" s="1">
        <v>42644</v>
      </c>
      <c r="C37" s="116">
        <v>58.017882903</v>
      </c>
      <c r="D37" s="116">
        <v>39.750997752000004</v>
      </c>
      <c r="G37" s="116">
        <v>46.593888874999998</v>
      </c>
      <c r="H37" s="116">
        <v>49.174490177999999</v>
      </c>
    </row>
    <row r="38" spans="2:8" x14ac:dyDescent="0.2">
      <c r="B38" s="1">
        <v>42675</v>
      </c>
      <c r="C38" s="116">
        <v>58.732509333000003</v>
      </c>
      <c r="D38" s="116">
        <v>40.241131094000004</v>
      </c>
      <c r="G38" s="116">
        <v>47.167539185999999</v>
      </c>
      <c r="H38" s="116">
        <v>50.326747588000003</v>
      </c>
    </row>
    <row r="39" spans="2:8" x14ac:dyDescent="0.2">
      <c r="B39" s="1">
        <v>42705</v>
      </c>
      <c r="C39" s="116">
        <v>57.887654386999998</v>
      </c>
      <c r="D39" s="116">
        <v>39.982616338</v>
      </c>
      <c r="G39" s="116">
        <v>48.132965005999999</v>
      </c>
      <c r="H39" s="116">
        <v>51.125957827999997</v>
      </c>
    </row>
    <row r="40" spans="2:8" x14ac:dyDescent="0.2">
      <c r="B40" s="1">
        <v>42736</v>
      </c>
      <c r="C40" s="116">
        <v>57.727528419000002</v>
      </c>
      <c r="D40" s="116">
        <v>39.179244373000003</v>
      </c>
      <c r="G40" s="116">
        <v>45.825254407999999</v>
      </c>
      <c r="H40" s="116">
        <v>49.714149288000002</v>
      </c>
    </row>
    <row r="41" spans="2:8" x14ac:dyDescent="0.2">
      <c r="B41" s="1">
        <v>42767</v>
      </c>
      <c r="C41" s="116">
        <v>58.229503286000003</v>
      </c>
      <c r="D41" s="116">
        <v>38.959325862</v>
      </c>
      <c r="G41" s="116">
        <v>46.806535850000003</v>
      </c>
      <c r="H41" s="116">
        <v>50.405413699999997</v>
      </c>
    </row>
    <row r="42" spans="2:8" x14ac:dyDescent="0.2">
      <c r="B42" s="1">
        <v>42795</v>
      </c>
      <c r="C42" s="116">
        <v>58.005372710000003</v>
      </c>
      <c r="D42" s="116">
        <v>38.467412359000001</v>
      </c>
      <c r="G42" s="116">
        <v>47.578188038999997</v>
      </c>
      <c r="H42" s="116">
        <v>50.988304714999998</v>
      </c>
    </row>
    <row r="43" spans="2:8" x14ac:dyDescent="0.2">
      <c r="B43" s="1">
        <v>42826</v>
      </c>
      <c r="C43" s="116">
        <v>57.562722999999998</v>
      </c>
      <c r="D43" s="116">
        <v>38.698363342999997</v>
      </c>
      <c r="G43" s="116">
        <v>45.823300486999997</v>
      </c>
      <c r="H43" s="116">
        <v>50.561209845</v>
      </c>
    </row>
    <row r="44" spans="2:8" x14ac:dyDescent="0.2">
      <c r="B44" s="1">
        <v>42856</v>
      </c>
      <c r="C44" s="116">
        <v>57.999377387000003</v>
      </c>
      <c r="D44" s="116">
        <v>39.181536778000002</v>
      </c>
      <c r="G44" s="116">
        <v>46.902963886000002</v>
      </c>
      <c r="H44" s="116">
        <v>52.037883575999999</v>
      </c>
    </row>
    <row r="45" spans="2:8" x14ac:dyDescent="0.2">
      <c r="B45" s="1">
        <v>42887</v>
      </c>
      <c r="C45" s="116">
        <v>58.322786333000003</v>
      </c>
      <c r="D45" s="116">
        <v>39.577531927999999</v>
      </c>
      <c r="G45" s="116">
        <v>47.876827386000002</v>
      </c>
      <c r="H45" s="116">
        <v>52.525769861999997</v>
      </c>
    </row>
    <row r="46" spans="2:8" x14ac:dyDescent="0.2">
      <c r="B46" s="1">
        <v>42917</v>
      </c>
      <c r="C46" s="116">
        <v>58.799090677000002</v>
      </c>
      <c r="D46" s="116">
        <v>39.827982102999997</v>
      </c>
      <c r="G46" s="116">
        <v>47.427112594999997</v>
      </c>
      <c r="H46" s="116">
        <v>51.162070591999999</v>
      </c>
    </row>
    <row r="47" spans="2:8" x14ac:dyDescent="0.2">
      <c r="B47" s="1">
        <v>42948</v>
      </c>
      <c r="C47" s="116">
        <v>58.251915289999999</v>
      </c>
      <c r="D47" s="116">
        <v>39.621823224000003</v>
      </c>
      <c r="G47" s="116">
        <v>47.696183699999999</v>
      </c>
      <c r="H47" s="116">
        <v>51.351857353</v>
      </c>
    </row>
    <row r="48" spans="2:8" x14ac:dyDescent="0.2">
      <c r="B48" s="1">
        <v>42979</v>
      </c>
      <c r="C48" s="116">
        <v>58.1907</v>
      </c>
      <c r="D48" s="116">
        <v>39.780664489000003</v>
      </c>
      <c r="G48" s="116">
        <v>47.292502349999999</v>
      </c>
      <c r="H48" s="116">
        <v>52.315508424999997</v>
      </c>
    </row>
    <row r="49" spans="2:8" x14ac:dyDescent="0.2">
      <c r="B49" s="1">
        <v>43009</v>
      </c>
      <c r="C49" s="116">
        <v>59.052202354999999</v>
      </c>
      <c r="D49" s="116">
        <v>39.510727021000001</v>
      </c>
      <c r="G49" s="116">
        <v>47.088861868999999</v>
      </c>
      <c r="H49" s="116">
        <v>51.253345123000003</v>
      </c>
    </row>
    <row r="50" spans="2:8" x14ac:dyDescent="0.2">
      <c r="B50" s="1">
        <v>43040</v>
      </c>
      <c r="C50" s="116">
        <v>59.795215333000002</v>
      </c>
      <c r="D50" s="116">
        <v>39.349530596999998</v>
      </c>
      <c r="G50" s="116">
        <v>48.268830158999997</v>
      </c>
      <c r="H50" s="116">
        <v>52.623024512000001</v>
      </c>
    </row>
    <row r="51" spans="2:8" x14ac:dyDescent="0.2">
      <c r="B51" s="1">
        <v>43070</v>
      </c>
      <c r="C51" s="116">
        <v>59.141455387000001</v>
      </c>
      <c r="D51" s="116">
        <v>39.284018848000002</v>
      </c>
      <c r="G51" s="116">
        <v>48.149497171999997</v>
      </c>
      <c r="H51" s="116">
        <v>50.933961777999997</v>
      </c>
    </row>
    <row r="52" spans="2:8" x14ac:dyDescent="0.2">
      <c r="B52" s="1">
        <v>43101</v>
      </c>
      <c r="C52" s="116">
        <v>59.086066451999997</v>
      </c>
      <c r="D52" s="116">
        <v>39.505092677999997</v>
      </c>
      <c r="G52" s="116">
        <v>47.006021724999997</v>
      </c>
      <c r="H52" s="116">
        <v>51.022846493000003</v>
      </c>
    </row>
    <row r="53" spans="2:8" x14ac:dyDescent="0.2">
      <c r="B53" s="1">
        <v>43132</v>
      </c>
      <c r="C53" s="116">
        <v>59.428927713999997</v>
      </c>
      <c r="D53" s="116">
        <v>39.373149042999998</v>
      </c>
      <c r="G53" s="116">
        <v>47.932672525000001</v>
      </c>
      <c r="H53" s="116">
        <v>51.984075288</v>
      </c>
    </row>
    <row r="54" spans="2:8" x14ac:dyDescent="0.2">
      <c r="B54" s="1">
        <v>43160</v>
      </c>
      <c r="C54" s="116">
        <v>59.737207773999998</v>
      </c>
      <c r="D54" s="116">
        <v>39.093516104999999</v>
      </c>
      <c r="G54" s="116">
        <v>47.837324598999999</v>
      </c>
      <c r="H54" s="116">
        <v>51.873957752999999</v>
      </c>
    </row>
    <row r="55" spans="2:8" x14ac:dyDescent="0.2">
      <c r="B55" s="1">
        <v>43191</v>
      </c>
      <c r="C55" s="116">
        <v>59.961160999999997</v>
      </c>
      <c r="D55" s="116">
        <v>38.973191669000002</v>
      </c>
      <c r="G55" s="116">
        <v>46.483114110000002</v>
      </c>
      <c r="H55" s="116">
        <v>52.170524585999999</v>
      </c>
    </row>
    <row r="56" spans="2:8" x14ac:dyDescent="0.2">
      <c r="B56" s="1">
        <v>43221</v>
      </c>
      <c r="C56" s="116">
        <v>60.057598839000001</v>
      </c>
      <c r="D56" s="116">
        <v>38.827710500000002</v>
      </c>
      <c r="G56" s="116">
        <v>46.863626469000003</v>
      </c>
      <c r="H56" s="116">
        <v>52.260796239999998</v>
      </c>
    </row>
    <row r="57" spans="2:8" x14ac:dyDescent="0.2">
      <c r="B57" s="1">
        <v>43252</v>
      </c>
      <c r="C57" s="116">
        <v>60.793477666999998</v>
      </c>
      <c r="D57" s="116">
        <v>38.884028100999998</v>
      </c>
      <c r="G57" s="116">
        <v>47.409997705999999</v>
      </c>
      <c r="H57" s="116">
        <v>53.287716463999999</v>
      </c>
    </row>
    <row r="58" spans="2:8" x14ac:dyDescent="0.2">
      <c r="B58" s="1">
        <v>43282</v>
      </c>
      <c r="C58" s="116">
        <v>61.430875161000003</v>
      </c>
      <c r="D58" s="116">
        <v>38.906862267999998</v>
      </c>
      <c r="G58" s="116">
        <v>47.956854962000001</v>
      </c>
      <c r="H58" s="116">
        <v>52.576205612999999</v>
      </c>
    </row>
    <row r="59" spans="2:8" x14ac:dyDescent="0.2">
      <c r="B59" s="1">
        <v>43313</v>
      </c>
      <c r="C59" s="116">
        <v>61.605268383000002</v>
      </c>
      <c r="D59" s="116">
        <v>39.212908040999999</v>
      </c>
      <c r="G59" s="116">
        <v>48.53400542</v>
      </c>
      <c r="H59" s="116">
        <v>52.419797021999997</v>
      </c>
    </row>
    <row r="60" spans="2:8" x14ac:dyDescent="0.2">
      <c r="B60" s="1">
        <v>43344</v>
      </c>
      <c r="C60" s="116">
        <v>61.921748043999997</v>
      </c>
      <c r="D60" s="116">
        <v>39.430896642</v>
      </c>
      <c r="G60" s="116">
        <v>47.653244544000003</v>
      </c>
      <c r="H60" s="116">
        <v>52.839732536</v>
      </c>
    </row>
    <row r="61" spans="2:8" x14ac:dyDescent="0.2">
      <c r="B61" s="1">
        <v>43374</v>
      </c>
      <c r="C61" s="116">
        <v>62.561878505000003</v>
      </c>
      <c r="D61" s="116">
        <v>39.280507167000003</v>
      </c>
      <c r="G61" s="116">
        <v>47.686637769999997</v>
      </c>
      <c r="H61" s="116">
        <v>52.197734263999997</v>
      </c>
    </row>
    <row r="62" spans="2:8" x14ac:dyDescent="0.2">
      <c r="B62" s="1">
        <v>43405</v>
      </c>
      <c r="C62" s="116">
        <v>62.614747481999999</v>
      </c>
      <c r="D62" s="116">
        <v>38.930099747</v>
      </c>
      <c r="G62" s="116">
        <v>47.850024861999998</v>
      </c>
      <c r="H62" s="116">
        <v>52.945086279999998</v>
      </c>
    </row>
    <row r="63" spans="2:8" x14ac:dyDescent="0.2">
      <c r="B63" s="1">
        <v>43435</v>
      </c>
      <c r="C63" s="116">
        <v>62.458847597000002</v>
      </c>
      <c r="D63" s="116">
        <v>38.902201529999999</v>
      </c>
      <c r="G63" s="116">
        <v>48.506333347999998</v>
      </c>
      <c r="H63" s="116">
        <v>53.482053507000003</v>
      </c>
    </row>
    <row r="64" spans="2:8" x14ac:dyDescent="0.2">
      <c r="B64" s="1">
        <v>43466</v>
      </c>
      <c r="C64" s="116">
        <v>62.266024365</v>
      </c>
      <c r="D64" s="116">
        <v>39.004497039</v>
      </c>
      <c r="G64" s="116">
        <v>47.01313287</v>
      </c>
      <c r="H64" s="116">
        <v>51.854654762999999</v>
      </c>
    </row>
    <row r="65" spans="1:9" x14ac:dyDescent="0.2">
      <c r="B65" s="1">
        <v>43497</v>
      </c>
      <c r="C65" s="116">
        <v>62.323840594000004</v>
      </c>
      <c r="D65" s="116">
        <v>38.943791095000002</v>
      </c>
      <c r="G65" s="116">
        <v>48.540229572000001</v>
      </c>
      <c r="H65" s="116">
        <v>53.343530327000003</v>
      </c>
    </row>
    <row r="66" spans="1:9" x14ac:dyDescent="0.2">
      <c r="B66" s="1">
        <v>43525</v>
      </c>
      <c r="C66" s="116">
        <v>62.614917263999999</v>
      </c>
      <c r="D66" s="116">
        <v>38.892983633999997</v>
      </c>
      <c r="G66" s="116">
        <v>47.916061407999997</v>
      </c>
      <c r="H66" s="116">
        <v>53.056369617999998</v>
      </c>
    </row>
    <row r="67" spans="1:9" x14ac:dyDescent="0.2">
      <c r="B67" s="1">
        <v>43556</v>
      </c>
      <c r="C67" s="116">
        <v>63.186978754000002</v>
      </c>
      <c r="D67" s="116">
        <v>38.817088065</v>
      </c>
      <c r="G67" s="116">
        <v>47.004590737999997</v>
      </c>
      <c r="H67" s="116">
        <v>53.487197596000001</v>
      </c>
    </row>
    <row r="68" spans="1:9" x14ac:dyDescent="0.2">
      <c r="B68" s="1">
        <v>43586</v>
      </c>
      <c r="C68" s="116">
        <v>63.341031401000002</v>
      </c>
      <c r="D68" s="116">
        <v>38.781295419999999</v>
      </c>
      <c r="G68" s="116">
        <v>46.852053992999998</v>
      </c>
      <c r="H68" s="116">
        <v>53.645365196999997</v>
      </c>
    </row>
    <row r="69" spans="1:9" x14ac:dyDescent="0.2">
      <c r="B69" s="1">
        <v>43617</v>
      </c>
      <c r="C69" s="116">
        <v>63.610897262000002</v>
      </c>
      <c r="D69" s="116">
        <v>38.739210292000003</v>
      </c>
      <c r="G69" s="116">
        <v>47.760803005</v>
      </c>
      <c r="H69" s="116">
        <v>54.182230654000001</v>
      </c>
    </row>
    <row r="70" spans="1:9" x14ac:dyDescent="0.2">
      <c r="B70" s="1">
        <v>43647</v>
      </c>
      <c r="C70" s="116">
        <v>63.680548803000001</v>
      </c>
      <c r="D70" s="116">
        <v>38.737277636999998</v>
      </c>
      <c r="G70" s="116">
        <v>48.288375504000001</v>
      </c>
      <c r="H70" s="116">
        <v>53.885479314999998</v>
      </c>
    </row>
    <row r="71" spans="1:9" x14ac:dyDescent="0.2">
      <c r="B71" s="1">
        <v>43678</v>
      </c>
      <c r="C71" s="116">
        <v>63.443757423000001</v>
      </c>
      <c r="D71" s="116">
        <v>38.711316707999998</v>
      </c>
      <c r="G71" s="116">
        <v>48.420049818000003</v>
      </c>
      <c r="H71" s="116">
        <v>53.425861543000003</v>
      </c>
    </row>
    <row r="72" spans="1:9" x14ac:dyDescent="0.2">
      <c r="B72" s="1">
        <v>43709</v>
      </c>
      <c r="C72" s="116">
        <v>63.816576083999998</v>
      </c>
      <c r="D72" s="116">
        <v>38.696791466000001</v>
      </c>
      <c r="G72" s="116">
        <v>48.294172394999997</v>
      </c>
      <c r="H72" s="116">
        <v>54.151391588000003</v>
      </c>
    </row>
    <row r="73" spans="1:9" x14ac:dyDescent="0.2">
      <c r="B73" s="1">
        <v>43739</v>
      </c>
      <c r="C73" s="116">
        <v>64.061285611000002</v>
      </c>
      <c r="D73" s="116">
        <v>38.759151477000003</v>
      </c>
      <c r="G73" s="116">
        <v>48.286103914999998</v>
      </c>
      <c r="H73" s="116">
        <v>53.111246479999998</v>
      </c>
    </row>
    <row r="74" spans="1:9" x14ac:dyDescent="0.2">
      <c r="B74" s="1">
        <v>43770</v>
      </c>
      <c r="C74" s="116">
        <v>64.057823705999994</v>
      </c>
      <c r="D74" s="116">
        <v>38.731717705999998</v>
      </c>
      <c r="G74" s="116">
        <v>48.167800753000002</v>
      </c>
      <c r="H74" s="116">
        <v>53.921528186000003</v>
      </c>
    </row>
    <row r="75" spans="1:9" x14ac:dyDescent="0.2">
      <c r="B75" s="1">
        <v>43800</v>
      </c>
      <c r="C75" s="116">
        <v>63.806079042</v>
      </c>
      <c r="D75" s="116">
        <v>38.623416546999998</v>
      </c>
      <c r="G75" s="116">
        <v>48.972971008999998</v>
      </c>
      <c r="H75" s="116">
        <v>54.560551099000001</v>
      </c>
    </row>
    <row r="76" spans="1:9" x14ac:dyDescent="0.2">
      <c r="B76" s="370" t="s">
        <v>549</v>
      </c>
    </row>
    <row r="77" spans="1:9" x14ac:dyDescent="0.2">
      <c r="A77" s="1"/>
      <c r="I77" s="404"/>
    </row>
    <row r="78" spans="1:9" x14ac:dyDescent="0.2">
      <c r="A78" s="15"/>
      <c r="B78" s="4"/>
      <c r="C78" s="75" t="s">
        <v>368</v>
      </c>
      <c r="I78" s="402"/>
    </row>
    <row r="79" spans="1:9" x14ac:dyDescent="0.2">
      <c r="A79" s="58"/>
      <c r="B79" s="393">
        <v>34</v>
      </c>
      <c r="C79">
        <v>0</v>
      </c>
      <c r="F79" s="17">
        <v>34</v>
      </c>
      <c r="I79" s="379"/>
    </row>
    <row r="80" spans="1:9" x14ac:dyDescent="0.2">
      <c r="A80" s="58"/>
      <c r="B80" s="393">
        <v>34</v>
      </c>
      <c r="C80">
        <v>1.2</v>
      </c>
      <c r="F80" s="17">
        <v>34</v>
      </c>
    </row>
  </sheetData>
  <conditionalFormatting sqref="C28 G28:H28">
    <cfRule type="expression" dxfId="82" priority="13">
      <formula>ISNA(C28)</formula>
    </cfRule>
  </conditionalFormatting>
  <conditionalFormatting sqref="C29:C75 G29:H75">
    <cfRule type="expression" dxfId="81" priority="2">
      <formula>ISNA(C29)</formula>
    </cfRule>
  </conditionalFormatting>
  <conditionalFormatting sqref="D28">
    <cfRule type="expression" dxfId="80" priority="10">
      <formula>ISNA(D28)</formula>
    </cfRule>
  </conditionalFormatting>
  <conditionalFormatting sqref="D29:D75">
    <cfRule type="expression" dxfId="79" priority="1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S63"/>
  <sheetViews>
    <sheetView workbookViewId="0"/>
  </sheetViews>
  <sheetFormatPr defaultRowHeight="12.75" x14ac:dyDescent="0.2"/>
  <cols>
    <col min="3" max="3" width="9.140625" style="6"/>
    <col min="17" max="17" width="18" customWidth="1"/>
  </cols>
  <sheetData>
    <row r="2" spans="1:19" ht="15.75" x14ac:dyDescent="0.25">
      <c r="A2" s="44" t="s">
        <v>547</v>
      </c>
    </row>
    <row r="3" spans="1:19" x14ac:dyDescent="0.2">
      <c r="A3" s="22" t="s">
        <v>16</v>
      </c>
    </row>
    <row r="4" spans="1:19" x14ac:dyDescent="0.2">
      <c r="A4" s="384"/>
      <c r="B4" s="384"/>
      <c r="C4" s="411"/>
      <c r="D4" s="384"/>
      <c r="E4" s="384"/>
      <c r="F4" s="384"/>
      <c r="G4" s="384"/>
      <c r="H4" s="384"/>
      <c r="I4" s="384"/>
      <c r="J4" s="384"/>
      <c r="K4" s="384"/>
    </row>
    <row r="5" spans="1:19" ht="15" x14ac:dyDescent="0.25">
      <c r="A5" s="384"/>
      <c r="B5" s="384"/>
      <c r="C5" s="411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247"/>
      <c r="S5" s="209"/>
    </row>
    <row r="6" spans="1:19" x14ac:dyDescent="0.2">
      <c r="A6" s="384"/>
      <c r="B6" s="384"/>
      <c r="C6" s="411"/>
      <c r="D6" s="384"/>
      <c r="E6" s="384"/>
      <c r="F6" s="384"/>
      <c r="G6" s="384"/>
      <c r="H6" s="384"/>
      <c r="I6" s="384"/>
      <c r="J6" s="384"/>
      <c r="K6" s="384"/>
      <c r="Q6" s="245" t="s">
        <v>205</v>
      </c>
      <c r="R6" s="240" t="s">
        <v>377</v>
      </c>
      <c r="S6" s="246"/>
    </row>
    <row r="7" spans="1:19" x14ac:dyDescent="0.2">
      <c r="A7" s="384"/>
      <c r="B7" s="384"/>
      <c r="C7" s="411"/>
      <c r="D7" s="384"/>
      <c r="E7" s="384"/>
      <c r="F7" s="384"/>
      <c r="G7" s="384"/>
      <c r="H7" s="384"/>
      <c r="I7" s="384"/>
      <c r="J7" s="384"/>
      <c r="K7" s="384"/>
    </row>
    <row r="8" spans="1:19" x14ac:dyDescent="0.2">
      <c r="A8" s="384"/>
      <c r="B8" s="384"/>
      <c r="C8" s="411"/>
      <c r="D8" s="384"/>
      <c r="E8" s="384"/>
      <c r="F8" s="384"/>
      <c r="G8" s="384"/>
      <c r="H8" s="384"/>
      <c r="I8" s="384"/>
      <c r="J8" s="384"/>
      <c r="K8" s="384"/>
    </row>
    <row r="9" spans="1:19" x14ac:dyDescent="0.2">
      <c r="A9" s="384"/>
      <c r="B9" s="384"/>
      <c r="C9" s="411"/>
      <c r="D9" s="384"/>
      <c r="E9" s="384"/>
      <c r="F9" s="384"/>
      <c r="G9" s="384"/>
      <c r="H9" s="384"/>
      <c r="I9" s="384"/>
      <c r="J9" s="384"/>
      <c r="K9" s="384"/>
    </row>
    <row r="10" spans="1:19" x14ac:dyDescent="0.2">
      <c r="A10" s="384"/>
      <c r="B10" s="384"/>
      <c r="C10" s="411"/>
      <c r="D10" s="384"/>
      <c r="E10" s="384"/>
      <c r="F10" s="384"/>
      <c r="G10" s="384"/>
      <c r="H10" s="384"/>
      <c r="I10" s="384"/>
      <c r="J10" s="384"/>
      <c r="K10" s="384"/>
    </row>
    <row r="11" spans="1:19" x14ac:dyDescent="0.2">
      <c r="A11" s="384"/>
      <c r="B11" s="384"/>
      <c r="C11" s="411"/>
      <c r="D11" s="384"/>
      <c r="E11" s="384"/>
      <c r="F11" s="384"/>
      <c r="G11" s="384"/>
      <c r="H11" s="384"/>
      <c r="I11" s="384"/>
      <c r="J11" s="384"/>
      <c r="K11" s="384"/>
    </row>
    <row r="12" spans="1:19" x14ac:dyDescent="0.2">
      <c r="A12" s="384"/>
      <c r="B12" s="384"/>
      <c r="C12" s="411"/>
      <c r="D12" s="384"/>
      <c r="E12" s="384"/>
      <c r="F12" s="384"/>
      <c r="G12" s="384"/>
      <c r="H12" s="384"/>
      <c r="I12" s="384"/>
      <c r="J12" s="384"/>
      <c r="K12" s="384"/>
    </row>
    <row r="13" spans="1:19" x14ac:dyDescent="0.2">
      <c r="A13" s="384"/>
      <c r="B13" s="384"/>
      <c r="C13" s="411"/>
      <c r="D13" s="384"/>
      <c r="E13" s="384"/>
      <c r="F13" s="384"/>
      <c r="G13" s="384"/>
      <c r="H13" s="384"/>
      <c r="I13" s="384"/>
      <c r="J13" s="384"/>
      <c r="K13" s="384"/>
    </row>
    <row r="14" spans="1:19" x14ac:dyDescent="0.2">
      <c r="A14" s="384"/>
      <c r="B14" s="384"/>
      <c r="C14" s="411"/>
      <c r="D14" s="384"/>
      <c r="E14" s="384"/>
      <c r="F14" s="384"/>
      <c r="G14" s="384"/>
      <c r="H14" s="384"/>
      <c r="I14" s="384"/>
      <c r="J14" s="384"/>
      <c r="K14" s="384"/>
    </row>
    <row r="15" spans="1:19" x14ac:dyDescent="0.2">
      <c r="A15" s="384"/>
      <c r="B15" s="384"/>
      <c r="C15" s="411"/>
      <c r="D15" s="384"/>
      <c r="E15" s="384"/>
      <c r="F15" s="384"/>
      <c r="G15" s="384"/>
      <c r="H15" s="384"/>
      <c r="I15" s="384"/>
      <c r="J15" s="384"/>
      <c r="K15" s="384"/>
    </row>
    <row r="16" spans="1:19" x14ac:dyDescent="0.2">
      <c r="A16" s="384"/>
      <c r="B16" s="384"/>
      <c r="C16" s="411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411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411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411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411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411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411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411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411"/>
      <c r="D24" s="384"/>
      <c r="E24" s="384"/>
      <c r="F24" s="384"/>
      <c r="G24" s="384"/>
      <c r="H24" s="384"/>
      <c r="I24" s="384"/>
      <c r="J24" s="384"/>
      <c r="K24" s="384"/>
    </row>
    <row r="25" spans="1:11" x14ac:dyDescent="0.2">
      <c r="A25" s="384"/>
      <c r="B25" s="384"/>
      <c r="C25" s="411"/>
      <c r="D25" s="384"/>
      <c r="E25" s="384"/>
      <c r="F25" s="384"/>
      <c r="G25" s="384"/>
      <c r="H25" s="384"/>
      <c r="I25" s="384"/>
      <c r="J25" s="384"/>
      <c r="K25" s="384"/>
    </row>
    <row r="26" spans="1:11" x14ac:dyDescent="0.2">
      <c r="B26" s="3"/>
      <c r="C26" s="242" t="s">
        <v>511</v>
      </c>
    </row>
    <row r="27" spans="1:11" ht="38.25" x14ac:dyDescent="0.2">
      <c r="B27" s="3"/>
      <c r="C27" s="487" t="s">
        <v>512</v>
      </c>
      <c r="D27" s="488" t="s">
        <v>579</v>
      </c>
    </row>
    <row r="28" spans="1:11" x14ac:dyDescent="0.2">
      <c r="B28" s="5" t="s">
        <v>12</v>
      </c>
      <c r="C28" s="9"/>
      <c r="D28" s="9"/>
    </row>
    <row r="29" spans="1:11" x14ac:dyDescent="0.2">
      <c r="B29">
        <v>2007</v>
      </c>
      <c r="C29" s="15"/>
      <c r="D29" s="6">
        <f t="shared" ref="D29:D42" si="0">AVERAGE($C$30:$C$39)</f>
        <v>2.3268101564899997</v>
      </c>
    </row>
    <row r="30" spans="1:11" x14ac:dyDescent="0.2">
      <c r="B30">
        <v>2008</v>
      </c>
      <c r="C30" s="29">
        <v>1.3971857923</v>
      </c>
      <c r="D30" s="6">
        <f t="shared" si="0"/>
        <v>2.3268101564899997</v>
      </c>
    </row>
    <row r="31" spans="1:11" x14ac:dyDescent="0.2">
      <c r="B31">
        <v>2009</v>
      </c>
      <c r="C31" s="29">
        <v>3.7938767232999999</v>
      </c>
      <c r="D31" s="6">
        <f t="shared" si="0"/>
        <v>2.3268101564899997</v>
      </c>
    </row>
    <row r="32" spans="1:11" x14ac:dyDescent="0.2">
      <c r="B32">
        <v>2010</v>
      </c>
      <c r="C32" s="29">
        <v>3.9797023699</v>
      </c>
      <c r="D32" s="6">
        <f t="shared" si="0"/>
        <v>2.3268101564899997</v>
      </c>
    </row>
    <row r="33" spans="2:4" x14ac:dyDescent="0.2">
      <c r="B33">
        <v>2011</v>
      </c>
      <c r="C33" s="29">
        <v>3.0469274137000002</v>
      </c>
      <c r="D33" s="6">
        <f t="shared" si="0"/>
        <v>2.3268101564899997</v>
      </c>
    </row>
    <row r="34" spans="2:4" x14ac:dyDescent="0.2">
      <c r="B34">
        <v>2012</v>
      </c>
      <c r="C34" s="29">
        <v>2.1223238769999999</v>
      </c>
      <c r="D34" s="6">
        <f t="shared" si="0"/>
        <v>2.3268101564899997</v>
      </c>
    </row>
    <row r="35" spans="2:4" x14ac:dyDescent="0.2">
      <c r="B35">
        <v>2013</v>
      </c>
      <c r="C35" s="29">
        <v>2.1556190247</v>
      </c>
      <c r="D35" s="6">
        <f t="shared" si="0"/>
        <v>2.3268101564899997</v>
      </c>
    </row>
    <row r="36" spans="2:4" x14ac:dyDescent="0.2">
      <c r="B36">
        <v>2014</v>
      </c>
      <c r="C36" s="29">
        <v>2.0735442219000002</v>
      </c>
      <c r="D36" s="6">
        <f t="shared" si="0"/>
        <v>2.3268101564899997</v>
      </c>
    </row>
    <row r="37" spans="2:4" x14ac:dyDescent="0.2">
      <c r="B37">
        <v>2015</v>
      </c>
      <c r="C37" s="29">
        <v>1.4591209178</v>
      </c>
      <c r="D37" s="6">
        <f t="shared" si="0"/>
        <v>2.3268101564899997</v>
      </c>
    </row>
    <row r="38" spans="2:4" x14ac:dyDescent="0.2">
      <c r="B38">
        <v>2016</v>
      </c>
      <c r="C38" s="29">
        <v>1.1467601284</v>
      </c>
      <c r="D38" s="6">
        <f t="shared" si="0"/>
        <v>2.3268101564899997</v>
      </c>
    </row>
    <row r="39" spans="2:4" x14ac:dyDescent="0.2">
      <c r="B39">
        <v>2017</v>
      </c>
      <c r="C39" s="29">
        <v>2.0930410958999999</v>
      </c>
      <c r="D39" s="6">
        <f t="shared" si="0"/>
        <v>2.3268101564899997</v>
      </c>
    </row>
    <row r="40" spans="2:4" x14ac:dyDescent="0.2">
      <c r="B40">
        <v>2018</v>
      </c>
      <c r="C40" s="29">
        <v>1.5501269177999999</v>
      </c>
      <c r="D40" s="6">
        <f t="shared" si="0"/>
        <v>2.3268101564899997</v>
      </c>
    </row>
    <row r="41" spans="2:4" x14ac:dyDescent="0.2">
      <c r="B41">
        <v>2019</v>
      </c>
      <c r="C41" s="29">
        <v>1.2067622466000001</v>
      </c>
      <c r="D41" s="6">
        <f t="shared" si="0"/>
        <v>2.3268101564899997</v>
      </c>
    </row>
    <row r="42" spans="2:4" x14ac:dyDescent="0.2">
      <c r="B42" s="9">
        <f>B41+1</f>
        <v>2020</v>
      </c>
      <c r="C42" s="67"/>
      <c r="D42" s="66">
        <f t="shared" si="0"/>
        <v>2.3268101564899997</v>
      </c>
    </row>
    <row r="43" spans="2:4" x14ac:dyDescent="0.2">
      <c r="B43" s="370" t="s">
        <v>549</v>
      </c>
      <c r="C43"/>
    </row>
    <row r="44" spans="2:4" x14ac:dyDescent="0.2">
      <c r="B44" s="32" t="str">
        <f>"Note: Black line represents "&amp;$D$27&amp;" ("&amp;ROUND($D$42,1)&amp;" million barrels per day)."</f>
        <v>Note: Black line represents 2008-2017 average (2.3 million barrels per day).</v>
      </c>
      <c r="C44"/>
    </row>
    <row r="45" spans="2:4" x14ac:dyDescent="0.2">
      <c r="C45"/>
    </row>
    <row r="46" spans="2:4" x14ac:dyDescent="0.2">
      <c r="B46" s="5"/>
      <c r="C46" s="92" t="s">
        <v>0</v>
      </c>
    </row>
    <row r="47" spans="2:4" x14ac:dyDescent="0.2">
      <c r="B47">
        <v>10.8</v>
      </c>
      <c r="C47">
        <v>0</v>
      </c>
    </row>
    <row r="48" spans="2:4" x14ac:dyDescent="0.2">
      <c r="B48" s="9">
        <v>10.8</v>
      </c>
      <c r="C48" s="9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Q118"/>
  <sheetViews>
    <sheetView workbookViewId="0"/>
  </sheetViews>
  <sheetFormatPr defaultRowHeight="12.75" x14ac:dyDescent="0.2"/>
  <cols>
    <col min="16" max="16" width="23.28515625" customWidth="1"/>
    <col min="17" max="17" width="17.28515625" customWidth="1"/>
  </cols>
  <sheetData>
    <row r="1" spans="1:17" x14ac:dyDescent="0.2">
      <c r="L1" s="119"/>
    </row>
    <row r="2" spans="1:17" ht="15.75" x14ac:dyDescent="0.25">
      <c r="A2" s="44" t="s">
        <v>547</v>
      </c>
    </row>
    <row r="3" spans="1:17" x14ac:dyDescent="0.2">
      <c r="A3" s="22" t="s">
        <v>16</v>
      </c>
      <c r="L3" s="30"/>
    </row>
    <row r="4" spans="1:17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7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P5" s="182" t="s">
        <v>369</v>
      </c>
      <c r="Q5" s="183"/>
    </row>
    <row r="6" spans="1:17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P6" s="345" t="s">
        <v>378</v>
      </c>
      <c r="Q6" s="246" t="s">
        <v>379</v>
      </c>
    </row>
    <row r="7" spans="1:17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P7" s="201"/>
    </row>
    <row r="8" spans="1:17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7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7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7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7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7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7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7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7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x14ac:dyDescent="0.2">
      <c r="B25" s="580" t="s">
        <v>195</v>
      </c>
      <c r="C25" s="581"/>
      <c r="D25" s="581"/>
      <c r="E25" s="581"/>
    </row>
    <row r="26" spans="1:11" x14ac:dyDescent="0.2">
      <c r="B26" s="581"/>
      <c r="C26" s="581"/>
      <c r="D26" s="581"/>
      <c r="E26" s="581"/>
    </row>
    <row r="27" spans="1:11" x14ac:dyDescent="0.2">
      <c r="A27" s="3"/>
      <c r="B27" s="74" t="s">
        <v>513</v>
      </c>
      <c r="C27" s="579" t="s">
        <v>580</v>
      </c>
      <c r="D27" s="579"/>
      <c r="E27" s="579"/>
    </row>
    <row r="28" spans="1:11" x14ac:dyDescent="0.2">
      <c r="A28" s="5"/>
      <c r="B28" s="75" t="s">
        <v>514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v>41275</v>
      </c>
      <c r="B29" s="12">
        <v>57.115867498999997</v>
      </c>
      <c r="C29" s="43">
        <f>+MIN($B$29,$B$41,$B$53,$B$65,$B$77)</f>
        <v>54.910057258000002</v>
      </c>
      <c r="D29" s="43">
        <f>+MAX($B$29,$B$41,$B$53,$B$65,$B$77)</f>
        <v>65.510964255999994</v>
      </c>
      <c r="E29" s="17">
        <f t="shared" ref="E29:E92" si="0">D29-C29</f>
        <v>10.600906997999992</v>
      </c>
      <c r="G29" s="43"/>
      <c r="H29" s="17"/>
    </row>
    <row r="30" spans="1:11" x14ac:dyDescent="0.2">
      <c r="A30" s="1">
        <v>41306</v>
      </c>
      <c r="B30" s="12">
        <v>58.240221931999997</v>
      </c>
      <c r="C30" s="43">
        <f>+MIN($B$30,$B$42,$B$54,$B$66,$B$78)</f>
        <v>56.421352777000003</v>
      </c>
      <c r="D30" s="43">
        <f>+MAX($B$30,$B$42,$B$54,$B$66,$B$78)</f>
        <v>64.431838644999999</v>
      </c>
      <c r="E30" s="17">
        <f t="shared" si="0"/>
        <v>8.0104858679999964</v>
      </c>
      <c r="G30" s="43"/>
      <c r="H30" s="17"/>
    </row>
    <row r="31" spans="1:11" x14ac:dyDescent="0.2">
      <c r="A31" s="1">
        <v>41334</v>
      </c>
      <c r="B31" s="12">
        <v>57.720427620000002</v>
      </c>
      <c r="C31" s="43">
        <f>+MIN($B$31,$B$43,$B$55,$B$67,$B$79)</f>
        <v>56.991174751999999</v>
      </c>
      <c r="D31" s="43">
        <f>+MAX($B$31,$B$43,$B$55,$B$67,$B$79)</f>
        <v>66.102122889</v>
      </c>
      <c r="E31" s="17">
        <f t="shared" si="0"/>
        <v>9.1109481370000012</v>
      </c>
      <c r="G31" s="43"/>
      <c r="H31" s="17"/>
    </row>
    <row r="32" spans="1:11" x14ac:dyDescent="0.2">
      <c r="A32" s="1">
        <v>41365</v>
      </c>
      <c r="B32" s="12">
        <v>58.244764969000002</v>
      </c>
      <c r="C32" s="43">
        <f>+MIN($B$32,$B$44,$B$56,$B$68,$B$80)</f>
        <v>58.236890977000002</v>
      </c>
      <c r="D32" s="43">
        <f>+MAX($B$32,$B$44,$B$56,$B$68,$B$80)</f>
        <v>66.731948107999997</v>
      </c>
      <c r="E32" s="17">
        <f t="shared" si="0"/>
        <v>8.4950571309999958</v>
      </c>
      <c r="G32" s="43"/>
      <c r="H32" s="17"/>
    </row>
    <row r="33" spans="1:8" x14ac:dyDescent="0.2">
      <c r="A33" s="1">
        <v>41395</v>
      </c>
      <c r="B33" s="12">
        <v>58.079841696000003</v>
      </c>
      <c r="C33" s="43">
        <f>+MIN($B$33,$B$45,$B$57,$B$69,$B$81)</f>
        <v>58.079841696000003</v>
      </c>
      <c r="D33" s="43">
        <f>+MAX($B$33,$B$45,$B$57,$B$69,$B$81)</f>
        <v>65.764740227000004</v>
      </c>
      <c r="E33" s="17">
        <f t="shared" si="0"/>
        <v>7.6848985310000018</v>
      </c>
      <c r="G33" s="43"/>
      <c r="H33" s="17"/>
    </row>
    <row r="34" spans="1:8" x14ac:dyDescent="0.2">
      <c r="A34" s="1">
        <v>41426</v>
      </c>
      <c r="B34" s="12">
        <v>56.430453540000002</v>
      </c>
      <c r="C34" s="43">
        <f>+MIN($B$34,$B$46,$B$58,$B$70,$B$82)</f>
        <v>56.430453540000002</v>
      </c>
      <c r="D34" s="43">
        <f>+MAX($B$34,$B$46,$B$58,$B$70,$B$82)</f>
        <v>65.878225997000001</v>
      </c>
      <c r="E34" s="17">
        <f t="shared" si="0"/>
        <v>9.4477724569999992</v>
      </c>
      <c r="G34" s="43"/>
      <c r="H34" s="17"/>
    </row>
    <row r="35" spans="1:8" x14ac:dyDescent="0.2">
      <c r="A35" s="1">
        <v>41456</v>
      </c>
      <c r="B35" s="12">
        <v>57.298667172999998</v>
      </c>
      <c r="C35" s="43">
        <f>+MIN($B$35,$B$47,$B$59,$B$71,$B$83)</f>
        <v>57.298667172999998</v>
      </c>
      <c r="D35" s="43">
        <f>+MAX($B$35,$B$47,$B$59,$B$71,$B$83)</f>
        <v>64.809928244000005</v>
      </c>
      <c r="E35" s="17">
        <f t="shared" si="0"/>
        <v>7.511261071000007</v>
      </c>
      <c r="G35" s="43"/>
      <c r="H35" s="17"/>
    </row>
    <row r="36" spans="1:8" x14ac:dyDescent="0.2">
      <c r="A36" s="1">
        <v>41487</v>
      </c>
      <c r="B36" s="12">
        <v>57.816470187</v>
      </c>
      <c r="C36" s="43">
        <f>+MIN($B$36,$B$48,$B$60,$B$72,$B$84)</f>
        <v>57.816470187</v>
      </c>
      <c r="D36" s="43">
        <f>+MAX($B$36,$B$48,$B$60,$B$72,$B$84)</f>
        <v>65.735935603000001</v>
      </c>
      <c r="E36" s="17">
        <f t="shared" si="0"/>
        <v>7.9194654160000013</v>
      </c>
      <c r="G36" s="43"/>
      <c r="H36" s="17"/>
    </row>
    <row r="37" spans="1:8" x14ac:dyDescent="0.2">
      <c r="A37" s="1">
        <v>41518</v>
      </c>
      <c r="B37" s="12">
        <v>57.652460734000002</v>
      </c>
      <c r="C37" s="43">
        <f>+MIN($B$37,$B$49,$B$61,$B$73,$B$85)</f>
        <v>57.652460734000002</v>
      </c>
      <c r="D37" s="43">
        <f>+MAX($B$37,$B$49,$B$61,$B$73,$B$85)</f>
        <v>65.913942517999999</v>
      </c>
      <c r="E37" s="17">
        <f t="shared" si="0"/>
        <v>8.2614817839999972</v>
      </c>
      <c r="G37" s="43"/>
      <c r="H37" s="17"/>
    </row>
    <row r="38" spans="1:8" x14ac:dyDescent="0.2">
      <c r="A38" s="1">
        <v>41548</v>
      </c>
      <c r="B38" s="12">
        <v>56.212047869000003</v>
      </c>
      <c r="C38" s="43">
        <f>+MIN($B$38,$B$50,$B$62,$B$74,$B$86)</f>
        <v>56.212047869000003</v>
      </c>
      <c r="D38" s="43">
        <f>+MAX($B$38,$B$50,$B$62,$B$74,$B$86)</f>
        <v>64.866726669000002</v>
      </c>
      <c r="E38" s="17">
        <f t="shared" si="0"/>
        <v>8.6546787999999992</v>
      </c>
      <c r="G38" s="43"/>
      <c r="H38" s="17"/>
    </row>
    <row r="39" spans="1:8" x14ac:dyDescent="0.2">
      <c r="A39" s="1">
        <v>41579</v>
      </c>
      <c r="B39" s="12">
        <v>56.112560831000003</v>
      </c>
      <c r="C39" s="43">
        <f>+MIN($B$39,$B$51,$B$63,$B$75,$B$87)</f>
        <v>56.112560831000003</v>
      </c>
      <c r="D39" s="43">
        <f>+MAX($B$39,$B$51,$B$63,$B$75,$B$87)</f>
        <v>63.169352680000003</v>
      </c>
      <c r="E39" s="17">
        <f t="shared" si="0"/>
        <v>7.0567918489999997</v>
      </c>
      <c r="G39" s="43"/>
      <c r="H39" s="17"/>
    </row>
    <row r="40" spans="1:8" x14ac:dyDescent="0.2">
      <c r="A40" s="1">
        <v>41609</v>
      </c>
      <c r="B40" s="12">
        <v>55.996628131000001</v>
      </c>
      <c r="C40" s="43">
        <f>+MIN($B$40,$B$52,$B$64,$B$76,$B$88)</f>
        <v>55.996628131000001</v>
      </c>
      <c r="D40" s="43">
        <f>+MAX($B$40,$B$52,$B$64,$B$76,$B$88)</f>
        <v>65.374744898000003</v>
      </c>
      <c r="E40" s="17">
        <f t="shared" si="0"/>
        <v>9.3781167670000016</v>
      </c>
      <c r="G40" s="43"/>
      <c r="H40" s="17"/>
    </row>
    <row r="41" spans="1:8" x14ac:dyDescent="0.2">
      <c r="A41" s="1">
        <v>41640</v>
      </c>
      <c r="B41" s="12">
        <v>54.910057258000002</v>
      </c>
      <c r="C41" s="43">
        <f>+MIN($B$29,$B$41,$B$53,$B$65,$B$77)</f>
        <v>54.910057258000002</v>
      </c>
      <c r="D41" s="43">
        <f>+MAX($B$29,$B$41,$B$53,$B$65,$B$77)</f>
        <v>65.510964255999994</v>
      </c>
      <c r="E41" s="17">
        <f t="shared" si="0"/>
        <v>10.600906997999992</v>
      </c>
      <c r="G41" s="43"/>
      <c r="H41" s="17"/>
    </row>
    <row r="42" spans="1:8" x14ac:dyDescent="0.2">
      <c r="A42" s="1">
        <v>41671</v>
      </c>
      <c r="B42" s="12">
        <v>56.421352777000003</v>
      </c>
      <c r="C42" s="43">
        <f>+MIN($B$30,$B$42,$B$54,$B$66,$B$78)</f>
        <v>56.421352777000003</v>
      </c>
      <c r="D42" s="43">
        <f>+MAX($B$30,$B$42,$B$54,$B$66,$B$78)</f>
        <v>64.431838644999999</v>
      </c>
      <c r="E42" s="17">
        <f t="shared" si="0"/>
        <v>8.0104858679999964</v>
      </c>
      <c r="G42" s="43"/>
      <c r="H42" s="17"/>
    </row>
    <row r="43" spans="1:8" x14ac:dyDescent="0.2">
      <c r="A43" s="1">
        <v>41699</v>
      </c>
      <c r="B43" s="12">
        <v>56.991174751999999</v>
      </c>
      <c r="C43" s="43">
        <f>+MIN($B$31,$B$43,$B$55,$B$67,$B$79)</f>
        <v>56.991174751999999</v>
      </c>
      <c r="D43" s="43">
        <f>+MAX($B$31,$B$43,$B$55,$B$67,$B$79)</f>
        <v>66.102122889</v>
      </c>
      <c r="E43" s="17">
        <f t="shared" si="0"/>
        <v>9.1109481370000012</v>
      </c>
      <c r="G43" s="43"/>
      <c r="H43" s="17"/>
    </row>
    <row r="44" spans="1:8" x14ac:dyDescent="0.2">
      <c r="A44" s="1">
        <v>41730</v>
      </c>
      <c r="B44" s="12">
        <v>58.236890977000002</v>
      </c>
      <c r="C44" s="43">
        <f>+MIN($B$32,$B$44,$B$56,$B$68,$B$80)</f>
        <v>58.236890977000002</v>
      </c>
      <c r="D44" s="43">
        <f>+MAX($B$32,$B$44,$B$56,$B$68,$B$80)</f>
        <v>66.731948107999997</v>
      </c>
      <c r="E44" s="17">
        <f t="shared" si="0"/>
        <v>8.4950571309999958</v>
      </c>
      <c r="G44" s="43"/>
      <c r="H44" s="17"/>
    </row>
    <row r="45" spans="1:8" x14ac:dyDescent="0.2">
      <c r="A45" s="1">
        <v>41760</v>
      </c>
      <c r="B45" s="12">
        <v>58.672855822000002</v>
      </c>
      <c r="C45" s="43">
        <f>+MIN($B$33,$B$45,$B$57,$B$69,$B$81)</f>
        <v>58.079841696000003</v>
      </c>
      <c r="D45" s="43">
        <f>+MAX($B$33,$B$45,$B$57,$B$69,$B$81)</f>
        <v>65.764740227000004</v>
      </c>
      <c r="E45" s="17">
        <f t="shared" si="0"/>
        <v>7.6848985310000018</v>
      </c>
      <c r="G45" s="43"/>
      <c r="H45" s="17"/>
    </row>
    <row r="46" spans="1:8" x14ac:dyDescent="0.2">
      <c r="A46" s="1">
        <v>41791</v>
      </c>
      <c r="B46" s="12">
        <v>57.170212972000002</v>
      </c>
      <c r="C46" s="43">
        <f>+MIN($B$34,$B$46,$B$58,$B$70,$B$82)</f>
        <v>56.430453540000002</v>
      </c>
      <c r="D46" s="43">
        <f>+MAX($B$34,$B$46,$B$58,$B$70,$B$82)</f>
        <v>65.878225997000001</v>
      </c>
      <c r="E46" s="17">
        <f t="shared" si="0"/>
        <v>9.4477724569999992</v>
      </c>
      <c r="G46" s="43"/>
      <c r="H46" s="17"/>
    </row>
    <row r="47" spans="1:8" x14ac:dyDescent="0.2">
      <c r="A47" s="1">
        <v>41821</v>
      </c>
      <c r="B47" s="12">
        <v>58.149670939000004</v>
      </c>
      <c r="C47" s="43">
        <f>+MIN($B$35,$B$47,$B$59,$B$71,$B$83)</f>
        <v>57.298667172999998</v>
      </c>
      <c r="D47" s="43">
        <f>+MAX($B$35,$B$47,$B$59,$B$71,$B$83)</f>
        <v>64.809928244000005</v>
      </c>
      <c r="E47" s="17">
        <f t="shared" si="0"/>
        <v>7.511261071000007</v>
      </c>
      <c r="G47" s="43"/>
      <c r="H47" s="17"/>
    </row>
    <row r="48" spans="1:8" x14ac:dyDescent="0.2">
      <c r="A48" s="1">
        <v>41852</v>
      </c>
      <c r="B48" s="12">
        <v>58.803082961000001</v>
      </c>
      <c r="C48" s="43">
        <f>+MIN($B$36,$B$48,$B$60,$B$72,$B$84)</f>
        <v>57.816470187</v>
      </c>
      <c r="D48" s="43">
        <f>+MAX($B$36,$B$48,$B$60,$B$72,$B$84)</f>
        <v>65.735935603000001</v>
      </c>
      <c r="E48" s="17">
        <f t="shared" si="0"/>
        <v>7.9194654160000013</v>
      </c>
      <c r="G48" s="43"/>
      <c r="H48" s="17"/>
    </row>
    <row r="49" spans="1:8" x14ac:dyDescent="0.2">
      <c r="A49" s="1">
        <v>41883</v>
      </c>
      <c r="B49" s="12">
        <v>58.343067267000002</v>
      </c>
      <c r="C49" s="43">
        <f>+MIN($B$37,$B$49,$B$61,$B$73,$B$85)</f>
        <v>57.652460734000002</v>
      </c>
      <c r="D49" s="43">
        <f>+MAX($B$37,$B$49,$B$61,$B$73,$B$85)</f>
        <v>65.913942517999999</v>
      </c>
      <c r="E49" s="17">
        <f t="shared" si="0"/>
        <v>8.2614817839999972</v>
      </c>
      <c r="G49" s="43"/>
      <c r="H49" s="17"/>
    </row>
    <row r="50" spans="1:8" x14ac:dyDescent="0.2">
      <c r="A50" s="1">
        <v>41913</v>
      </c>
      <c r="B50" s="12">
        <v>59.016088324999998</v>
      </c>
      <c r="C50" s="43">
        <f>+MIN($B$38,$B$50,$B$62,$B$74,$B$86)</f>
        <v>56.212047869000003</v>
      </c>
      <c r="D50" s="43">
        <f>+MAX($B$38,$B$50,$B$62,$B$74,$B$86)</f>
        <v>64.866726669000002</v>
      </c>
      <c r="E50" s="17">
        <f t="shared" si="0"/>
        <v>8.6546787999999992</v>
      </c>
      <c r="G50" s="43"/>
      <c r="H50" s="17"/>
    </row>
    <row r="51" spans="1:8" x14ac:dyDescent="0.2">
      <c r="A51" s="1">
        <v>41944</v>
      </c>
      <c r="B51" s="12">
        <v>57.263354524</v>
      </c>
      <c r="C51" s="43">
        <f>+MIN($B$39,$B$51,$B$63,$B$75,$B$87)</f>
        <v>56.112560831000003</v>
      </c>
      <c r="D51" s="43">
        <f>+MAX($B$39,$B$51,$B$63,$B$75,$B$87)</f>
        <v>63.169352680000003</v>
      </c>
      <c r="E51" s="17">
        <f t="shared" si="0"/>
        <v>7.0567918489999997</v>
      </c>
      <c r="G51" s="43"/>
      <c r="H51" s="17"/>
    </row>
    <row r="52" spans="1:8" x14ac:dyDescent="0.2">
      <c r="A52" s="1">
        <v>41974</v>
      </c>
      <c r="B52" s="12">
        <v>58.839480100999999</v>
      </c>
      <c r="C52" s="43">
        <f>+MIN($B$40,$B$52,$B$64,$B$76,$B$88)</f>
        <v>55.996628131000001</v>
      </c>
      <c r="D52" s="43">
        <f>+MAX($B$40,$B$52,$B$64,$B$76,$B$88)</f>
        <v>65.374744898000003</v>
      </c>
      <c r="E52" s="17">
        <f t="shared" si="0"/>
        <v>9.3781167670000016</v>
      </c>
      <c r="G52" s="43"/>
      <c r="H52" s="17"/>
    </row>
    <row r="53" spans="1:8" x14ac:dyDescent="0.2">
      <c r="A53" s="1">
        <v>42005</v>
      </c>
      <c r="B53" s="12">
        <v>56.935404536</v>
      </c>
      <c r="C53" s="43">
        <f>+MIN($B$29,$B$41,$B$53,$B$65,$B$77)</f>
        <v>54.910057258000002</v>
      </c>
      <c r="D53" s="43">
        <f>+MAX($B$29,$B$41,$B$53,$B$65,$B$77)</f>
        <v>65.510964255999994</v>
      </c>
      <c r="E53" s="17">
        <f t="shared" si="0"/>
        <v>10.600906997999992</v>
      </c>
      <c r="G53" s="43"/>
      <c r="H53" s="17"/>
    </row>
    <row r="54" spans="1:8" x14ac:dyDescent="0.2">
      <c r="A54" s="1">
        <v>42036</v>
      </c>
      <c r="B54" s="12">
        <v>58.801419068000001</v>
      </c>
      <c r="C54" s="43">
        <f>+MIN($B$30,$B$42,$B$54,$B$66,$B$78)</f>
        <v>56.421352777000003</v>
      </c>
      <c r="D54" s="43">
        <f>+MAX($B$30,$B$42,$B$54,$B$66,$B$78)</f>
        <v>64.431838644999999</v>
      </c>
      <c r="E54" s="17">
        <f t="shared" si="0"/>
        <v>8.0104858679999964</v>
      </c>
      <c r="G54" s="43"/>
      <c r="H54" s="17"/>
    </row>
    <row r="55" spans="1:8" x14ac:dyDescent="0.2">
      <c r="A55" s="1">
        <v>42064</v>
      </c>
      <c r="B55" s="12">
        <v>60.542615564000002</v>
      </c>
      <c r="C55" s="43">
        <f>+MIN($B$31,$B$43,$B$55,$B$67,$B$79)</f>
        <v>56.991174751999999</v>
      </c>
      <c r="D55" s="43">
        <f>+MAX($B$31,$B$43,$B$55,$B$67,$B$79)</f>
        <v>66.102122889</v>
      </c>
      <c r="E55" s="17">
        <f t="shared" si="0"/>
        <v>9.1109481370000012</v>
      </c>
      <c r="G55" s="43"/>
      <c r="H55" s="17"/>
    </row>
    <row r="56" spans="1:8" x14ac:dyDescent="0.2">
      <c r="A56" s="1">
        <v>42095</v>
      </c>
      <c r="B56" s="12">
        <v>62.795401091000002</v>
      </c>
      <c r="C56" s="43">
        <f>+MIN($B$32,$B$44,$B$56,$B$68,$B$80)</f>
        <v>58.236890977000002</v>
      </c>
      <c r="D56" s="43">
        <f>+MAX($B$32,$B$44,$B$56,$B$68,$B$80)</f>
        <v>66.731948107999997</v>
      </c>
      <c r="E56" s="17">
        <f t="shared" si="0"/>
        <v>8.4950571309999958</v>
      </c>
      <c r="G56" s="43"/>
      <c r="H56" s="17"/>
    </row>
    <row r="57" spans="1:8" x14ac:dyDescent="0.2">
      <c r="A57" s="1">
        <v>42125</v>
      </c>
      <c r="B57" s="12">
        <v>61.727746670999998</v>
      </c>
      <c r="C57" s="43">
        <f>+MIN($B$33,$B$45,$B$57,$B$69,$B$81)</f>
        <v>58.079841696000003</v>
      </c>
      <c r="D57" s="43">
        <f>+MAX($B$33,$B$45,$B$57,$B$69,$B$81)</f>
        <v>65.764740227000004</v>
      </c>
      <c r="E57" s="17">
        <f t="shared" si="0"/>
        <v>7.6848985310000018</v>
      </c>
      <c r="G57" s="43"/>
      <c r="H57" s="17"/>
    </row>
    <row r="58" spans="1:8" x14ac:dyDescent="0.2">
      <c r="A58" s="1">
        <v>42156</v>
      </c>
      <c r="B58" s="12">
        <v>60.677446367999998</v>
      </c>
      <c r="C58" s="43">
        <f>+MIN($B$34,$B$46,$B$58,$B$70,$B$82)</f>
        <v>56.430453540000002</v>
      </c>
      <c r="D58" s="43">
        <f>+MAX($B$34,$B$46,$B$58,$B$70,$B$82)</f>
        <v>65.878225997000001</v>
      </c>
      <c r="E58" s="17">
        <f t="shared" si="0"/>
        <v>9.4477724569999992</v>
      </c>
      <c r="G58" s="43"/>
      <c r="H58" s="17"/>
    </row>
    <row r="59" spans="1:8" x14ac:dyDescent="0.2">
      <c r="A59" s="1">
        <v>42186</v>
      </c>
      <c r="B59" s="12">
        <v>61.148933823999997</v>
      </c>
      <c r="C59" s="43">
        <f>+MIN($B$35,$B$47,$B$59,$B$71,$B$83)</f>
        <v>57.298667172999998</v>
      </c>
      <c r="D59" s="43">
        <f>+MAX($B$35,$B$47,$B$59,$B$71,$B$83)</f>
        <v>64.809928244000005</v>
      </c>
      <c r="E59" s="17">
        <f t="shared" si="0"/>
        <v>7.511261071000007</v>
      </c>
      <c r="G59" s="43"/>
      <c r="H59" s="17"/>
    </row>
    <row r="60" spans="1:8" x14ac:dyDescent="0.2">
      <c r="A60" s="1">
        <v>42217</v>
      </c>
      <c r="B60" s="12">
        <v>62.685160662999998</v>
      </c>
      <c r="C60" s="43">
        <f>+MIN($B$36,$B$48,$B$60,$B$72,$B$84)</f>
        <v>57.816470187</v>
      </c>
      <c r="D60" s="43">
        <f>+MAX($B$36,$B$48,$B$60,$B$72,$B$84)</f>
        <v>65.735935603000001</v>
      </c>
      <c r="E60" s="17">
        <f t="shared" si="0"/>
        <v>7.9194654160000013</v>
      </c>
      <c r="G60" s="43"/>
      <c r="H60" s="17"/>
    </row>
    <row r="61" spans="1:8" x14ac:dyDescent="0.2">
      <c r="A61" s="1">
        <v>42248</v>
      </c>
      <c r="B61" s="12">
        <v>63.409026162000004</v>
      </c>
      <c r="C61" s="43">
        <f>+MIN($B$37,$B$49,$B$61,$B$73,$B$85)</f>
        <v>57.652460734000002</v>
      </c>
      <c r="D61" s="43">
        <f>+MAX($B$37,$B$49,$B$61,$B$73,$B$85)</f>
        <v>65.913942517999999</v>
      </c>
      <c r="E61" s="17">
        <f t="shared" si="0"/>
        <v>8.2614817839999972</v>
      </c>
      <c r="G61" s="43"/>
      <c r="H61" s="17"/>
    </row>
    <row r="62" spans="1:8" x14ac:dyDescent="0.2">
      <c r="A62" s="1">
        <v>42278</v>
      </c>
      <c r="B62" s="12">
        <v>64.258769246</v>
      </c>
      <c r="C62" s="43">
        <f>+MIN($B$38,$B$50,$B$62,$B$74,$B$86)</f>
        <v>56.212047869000003</v>
      </c>
      <c r="D62" s="43">
        <f>+MAX($B$38,$B$50,$B$62,$B$74,$B$86)</f>
        <v>64.866726669000002</v>
      </c>
      <c r="E62" s="17">
        <f t="shared" si="0"/>
        <v>8.6546787999999992</v>
      </c>
      <c r="G62" s="43"/>
      <c r="H62" s="17"/>
    </row>
    <row r="63" spans="1:8" x14ac:dyDescent="0.2">
      <c r="A63" s="1">
        <v>42309</v>
      </c>
      <c r="B63" s="12">
        <v>62.413316565999999</v>
      </c>
      <c r="C63" s="43">
        <f>+MIN($B$39,$B$51,$B$63,$B$75,$B$87)</f>
        <v>56.112560831000003</v>
      </c>
      <c r="D63" s="43">
        <f>+MAX($B$39,$B$51,$B$63,$B$75,$B$87)</f>
        <v>63.169352680000003</v>
      </c>
      <c r="E63" s="17">
        <f t="shared" si="0"/>
        <v>7.0567918489999997</v>
      </c>
      <c r="G63" s="43"/>
      <c r="H63" s="17"/>
    </row>
    <row r="64" spans="1:8" x14ac:dyDescent="0.2">
      <c r="A64" s="1">
        <v>42339</v>
      </c>
      <c r="B64" s="12">
        <v>65.374744898000003</v>
      </c>
      <c r="C64" s="43">
        <f>+MIN($B$40,$B$52,$B$64,$B$76,$B$88)</f>
        <v>55.996628131000001</v>
      </c>
      <c r="D64" s="43">
        <f>+MAX($B$40,$B$52,$B$64,$B$76,$B$88)</f>
        <v>65.374744898000003</v>
      </c>
      <c r="E64" s="17">
        <f t="shared" si="0"/>
        <v>9.3781167670000016</v>
      </c>
      <c r="G64" s="43"/>
      <c r="H64" s="17"/>
    </row>
    <row r="65" spans="1:8" x14ac:dyDescent="0.2">
      <c r="A65" s="1">
        <v>42370</v>
      </c>
      <c r="B65" s="12">
        <v>63.519062712</v>
      </c>
      <c r="C65" s="43">
        <f>+MIN($B$29,$B$41,$B$53,$B$65,$B$77)</f>
        <v>54.910057258000002</v>
      </c>
      <c r="D65" s="43">
        <f>+MAX($B$29,$B$41,$B$53,$B$65,$B$77)</f>
        <v>65.510964255999994</v>
      </c>
      <c r="E65" s="17">
        <f t="shared" si="0"/>
        <v>10.600906997999992</v>
      </c>
      <c r="G65" s="43"/>
      <c r="H65" s="17"/>
    </row>
    <row r="66" spans="1:8" x14ac:dyDescent="0.2">
      <c r="A66" s="1">
        <v>42401</v>
      </c>
      <c r="B66" s="12">
        <v>64.431838644999999</v>
      </c>
      <c r="C66" s="43">
        <f>+MIN($B$30,$B$42,$B$54,$B$66,$B$78)</f>
        <v>56.421352777000003</v>
      </c>
      <c r="D66" s="43">
        <f>+MAX($B$30,$B$42,$B$54,$B$66,$B$78)</f>
        <v>64.431838644999999</v>
      </c>
      <c r="E66" s="17">
        <f t="shared" si="0"/>
        <v>8.0104858679999964</v>
      </c>
      <c r="G66" s="43"/>
      <c r="H66" s="17"/>
    </row>
    <row r="67" spans="1:8" x14ac:dyDescent="0.2">
      <c r="A67" s="1">
        <v>42430</v>
      </c>
      <c r="B67" s="12">
        <v>65.550247264000006</v>
      </c>
      <c r="C67" s="43">
        <f>+MIN($B$31,$B$43,$B$55,$B$67,$B$79)</f>
        <v>56.991174751999999</v>
      </c>
      <c r="D67" s="43">
        <f>+MAX($B$31,$B$43,$B$55,$B$67,$B$79)</f>
        <v>66.102122889</v>
      </c>
      <c r="E67" s="17">
        <f t="shared" si="0"/>
        <v>9.1109481370000012</v>
      </c>
      <c r="G67" s="43"/>
      <c r="H67" s="17"/>
    </row>
    <row r="68" spans="1:8" x14ac:dyDescent="0.2">
      <c r="A68" s="1">
        <v>42461</v>
      </c>
      <c r="B68" s="12">
        <v>66.731948107999997</v>
      </c>
      <c r="C68" s="43">
        <f>+MIN($B$32,$B$44,$B$56,$B$68,$B$80)</f>
        <v>58.236890977000002</v>
      </c>
      <c r="D68" s="43">
        <f>+MAX($B$32,$B$44,$B$56,$B$68,$B$80)</f>
        <v>66.731948107999997</v>
      </c>
      <c r="E68" s="17">
        <f t="shared" si="0"/>
        <v>8.4950571309999958</v>
      </c>
      <c r="G68" s="43"/>
      <c r="H68" s="17"/>
    </row>
    <row r="69" spans="1:8" x14ac:dyDescent="0.2">
      <c r="A69" s="1">
        <v>42491</v>
      </c>
      <c r="B69" s="12">
        <v>65.764740227000004</v>
      </c>
      <c r="C69" s="43">
        <f>+MIN($B$33,$B$45,$B$57,$B$69,$B$81)</f>
        <v>58.079841696000003</v>
      </c>
      <c r="D69" s="43">
        <f>+MAX($B$33,$B$45,$B$57,$B$69,$B$81)</f>
        <v>65.764740227000004</v>
      </c>
      <c r="E69" s="17">
        <f t="shared" si="0"/>
        <v>7.6848985310000018</v>
      </c>
      <c r="G69" s="43"/>
      <c r="H69" s="17"/>
    </row>
    <row r="70" spans="1:8" x14ac:dyDescent="0.2">
      <c r="A70" s="1">
        <v>42522</v>
      </c>
      <c r="B70" s="12">
        <v>65.878225997000001</v>
      </c>
      <c r="C70" s="43">
        <f>+MIN($B$34,$B$46,$B$58,$B$70,$B$82)</f>
        <v>56.430453540000002</v>
      </c>
      <c r="D70" s="43">
        <f>+MAX($B$34,$B$46,$B$58,$B$70,$B$82)</f>
        <v>65.878225997000001</v>
      </c>
      <c r="E70" s="17">
        <f t="shared" si="0"/>
        <v>9.4477724569999992</v>
      </c>
      <c r="G70" s="43"/>
      <c r="H70" s="17"/>
    </row>
    <row r="71" spans="1:8" x14ac:dyDescent="0.2">
      <c r="A71" s="1">
        <v>42552</v>
      </c>
      <c r="B71" s="12">
        <v>64.809928244000005</v>
      </c>
      <c r="C71" s="43">
        <f>+MIN($B$35,$B$47,$B$59,$B$71,$B$83)</f>
        <v>57.298667172999998</v>
      </c>
      <c r="D71" s="43">
        <f>+MAX($B$35,$B$47,$B$59,$B$71,$B$83)</f>
        <v>64.809928244000005</v>
      </c>
      <c r="E71" s="17">
        <f t="shared" si="0"/>
        <v>7.511261071000007</v>
      </c>
      <c r="G71" s="43"/>
      <c r="H71" s="17"/>
    </row>
    <row r="72" spans="1:8" x14ac:dyDescent="0.2">
      <c r="A72" s="1">
        <v>42583</v>
      </c>
      <c r="B72" s="12">
        <v>65.735935603000001</v>
      </c>
      <c r="C72" s="43">
        <f>+MIN($B$36,$B$48,$B$60,$B$72,$B$84)</f>
        <v>57.816470187</v>
      </c>
      <c r="D72" s="43">
        <f>+MAX($B$36,$B$48,$B$60,$B$72,$B$84)</f>
        <v>65.735935603000001</v>
      </c>
      <c r="E72" s="17">
        <f t="shared" si="0"/>
        <v>7.9194654160000013</v>
      </c>
      <c r="G72" s="43"/>
      <c r="H72" s="17"/>
    </row>
    <row r="73" spans="1:8" x14ac:dyDescent="0.2">
      <c r="A73" s="1">
        <v>42614</v>
      </c>
      <c r="B73" s="12">
        <v>65.913942517999999</v>
      </c>
      <c r="C73" s="43">
        <f>+MIN($B$37,$B$49,$B$61,$B$73,$B$85)</f>
        <v>57.652460734000002</v>
      </c>
      <c r="D73" s="43">
        <f>+MAX($B$37,$B$49,$B$61,$B$73,$B$85)</f>
        <v>65.913942517999999</v>
      </c>
      <c r="E73" s="17">
        <f t="shared" si="0"/>
        <v>8.2614817839999972</v>
      </c>
      <c r="G73" s="43"/>
      <c r="H73" s="17"/>
    </row>
    <row r="74" spans="1:8" x14ac:dyDescent="0.2">
      <c r="A74" s="1">
        <v>42644</v>
      </c>
      <c r="B74" s="12">
        <v>64.866726669000002</v>
      </c>
      <c r="C74" s="43">
        <f>+MIN($B$38,$B$50,$B$62,$B$74,$B$86)</f>
        <v>56.212047869000003</v>
      </c>
      <c r="D74" s="43">
        <f>+MAX($B$38,$B$50,$B$62,$B$74,$B$86)</f>
        <v>64.866726669000002</v>
      </c>
      <c r="E74" s="17">
        <f t="shared" si="0"/>
        <v>8.6546787999999992</v>
      </c>
      <c r="G74" s="43"/>
      <c r="H74" s="17"/>
    </row>
    <row r="75" spans="1:8" x14ac:dyDescent="0.2">
      <c r="A75" s="1">
        <v>42675</v>
      </c>
      <c r="B75" s="12">
        <v>63.169352680000003</v>
      </c>
      <c r="C75" s="43">
        <f>+MIN($B$39,$B$51,$B$63,$B$75,$B$87)</f>
        <v>56.112560831000003</v>
      </c>
      <c r="D75" s="43">
        <f>+MAX($B$39,$B$51,$B$63,$B$75,$B$87)</f>
        <v>63.169352680000003</v>
      </c>
      <c r="E75" s="17">
        <f t="shared" si="0"/>
        <v>7.0567918489999997</v>
      </c>
      <c r="G75" s="43"/>
      <c r="H75" s="17"/>
    </row>
    <row r="76" spans="1:8" x14ac:dyDescent="0.2">
      <c r="A76" s="1">
        <v>42705</v>
      </c>
      <c r="B76" s="12">
        <v>65.336041854000001</v>
      </c>
      <c r="C76" s="43">
        <f>+MIN($B$40,$B$52,$B$64,$B$76,$B$88)</f>
        <v>55.996628131000001</v>
      </c>
      <c r="D76" s="43">
        <f>+MAX($B$40,$B$52,$B$64,$B$76,$B$88)</f>
        <v>65.374744898000003</v>
      </c>
      <c r="E76" s="17">
        <f t="shared" si="0"/>
        <v>9.3781167670000016</v>
      </c>
      <c r="G76" s="43"/>
      <c r="H76" s="17"/>
    </row>
    <row r="77" spans="1:8" x14ac:dyDescent="0.2">
      <c r="A77" s="1">
        <v>42736</v>
      </c>
      <c r="B77" s="12">
        <v>65.510964255999994</v>
      </c>
      <c r="C77" s="43">
        <f>+MIN($B$29,$B$41,$B$53,$B$65,$B$77)</f>
        <v>54.910057258000002</v>
      </c>
      <c r="D77" s="43">
        <f>+MAX($B$29,$B$41,$B$53,$B$65,$B$77)</f>
        <v>65.510964255999994</v>
      </c>
      <c r="E77" s="17">
        <f t="shared" si="0"/>
        <v>10.600906997999992</v>
      </c>
      <c r="G77" s="43"/>
      <c r="H77" s="17"/>
    </row>
    <row r="78" spans="1:8" x14ac:dyDescent="0.2">
      <c r="A78" s="1">
        <v>42767</v>
      </c>
      <c r="B78" s="12">
        <v>64.274919244000003</v>
      </c>
      <c r="C78" s="43">
        <f>+MIN($B$30,$B$42,$B$54,$B$66,$B$78)</f>
        <v>56.421352777000003</v>
      </c>
      <c r="D78" s="43">
        <f>+MAX($B$30,$B$42,$B$54,$B$66,$B$78)</f>
        <v>64.431838644999999</v>
      </c>
      <c r="E78" s="17">
        <f t="shared" si="0"/>
        <v>8.0104858679999964</v>
      </c>
      <c r="G78" s="43"/>
      <c r="H78" s="17"/>
    </row>
    <row r="79" spans="1:8" x14ac:dyDescent="0.2">
      <c r="A79" s="1">
        <v>42795</v>
      </c>
      <c r="B79" s="12">
        <v>66.102122889</v>
      </c>
      <c r="C79" s="43">
        <f>+MIN($B$31,$B$43,$B$55,$B$67,$B$79)</f>
        <v>56.991174751999999</v>
      </c>
      <c r="D79" s="43">
        <f>+MAX($B$31,$B$43,$B$55,$B$67,$B$79)</f>
        <v>66.102122889</v>
      </c>
      <c r="E79" s="17">
        <f t="shared" si="0"/>
        <v>9.1109481370000012</v>
      </c>
      <c r="G79" s="43"/>
      <c r="H79" s="17"/>
    </row>
    <row r="80" spans="1:8" x14ac:dyDescent="0.2">
      <c r="A80" s="1">
        <v>42826</v>
      </c>
      <c r="B80" s="12">
        <v>64.956205122</v>
      </c>
      <c r="C80" s="43">
        <f>+MIN($B$32,$B$44,$B$56,$B$68,$B$80)</f>
        <v>58.236890977000002</v>
      </c>
      <c r="D80" s="43">
        <f>+MAX($B$32,$B$44,$B$56,$B$68,$B$80)</f>
        <v>66.731948107999997</v>
      </c>
      <c r="E80" s="17">
        <f t="shared" si="0"/>
        <v>8.4950571309999958</v>
      </c>
      <c r="G80" s="43"/>
      <c r="H80" s="17"/>
    </row>
    <row r="81" spans="1:8" x14ac:dyDescent="0.2">
      <c r="A81" s="1">
        <v>42856</v>
      </c>
      <c r="B81" s="12">
        <v>63.681279513</v>
      </c>
      <c r="C81" s="43">
        <f>+MIN($B$33,$B$45,$B$57,$B$69,$B$81)</f>
        <v>58.079841696000003</v>
      </c>
      <c r="D81" s="43">
        <f>+MAX($B$33,$B$45,$B$57,$B$69,$B$81)</f>
        <v>65.764740227000004</v>
      </c>
      <c r="E81" s="17">
        <f t="shared" si="0"/>
        <v>7.6848985310000018</v>
      </c>
      <c r="G81" s="43"/>
      <c r="H81" s="17"/>
    </row>
    <row r="82" spans="1:8" x14ac:dyDescent="0.2">
      <c r="A82" s="1">
        <v>42887</v>
      </c>
      <c r="B82" s="12">
        <v>63.522404952000002</v>
      </c>
      <c r="C82" s="43">
        <f>+MIN($B$34,$B$46,$B$58,$B$70,$B$82)</f>
        <v>56.430453540000002</v>
      </c>
      <c r="D82" s="43">
        <f>+MAX($B$34,$B$46,$B$58,$B$70,$B$82)</f>
        <v>65.878225997000001</v>
      </c>
      <c r="E82" s="17">
        <f t="shared" si="0"/>
        <v>9.4477724569999992</v>
      </c>
      <c r="G82" s="43"/>
      <c r="H82" s="17"/>
    </row>
    <row r="83" spans="1:8" x14ac:dyDescent="0.2">
      <c r="A83" s="1">
        <v>42917</v>
      </c>
      <c r="B83" s="12">
        <v>63.324477174000002</v>
      </c>
      <c r="C83" s="43">
        <f>+MIN($B$35,$B$47,$B$59,$B$71,$B$83)</f>
        <v>57.298667172999998</v>
      </c>
      <c r="D83" s="43">
        <f>+MAX($B$35,$B$47,$B$59,$B$71,$B$83)</f>
        <v>64.809928244000005</v>
      </c>
      <c r="E83" s="17">
        <f t="shared" si="0"/>
        <v>7.511261071000007</v>
      </c>
      <c r="G83" s="43"/>
      <c r="H83" s="17"/>
    </row>
    <row r="84" spans="1:8" x14ac:dyDescent="0.2">
      <c r="A84" s="1">
        <v>42948</v>
      </c>
      <c r="B84" s="12">
        <v>63.419281429000002</v>
      </c>
      <c r="C84" s="43">
        <f>+MIN($B$36,$B$48,$B$60,$B$72,$B$84)</f>
        <v>57.816470187</v>
      </c>
      <c r="D84" s="43">
        <f>+MAX($B$36,$B$48,$B$60,$B$72,$B$84)</f>
        <v>65.735935603000001</v>
      </c>
      <c r="E84" s="17">
        <f t="shared" si="0"/>
        <v>7.9194654160000013</v>
      </c>
      <c r="G84" s="43"/>
      <c r="H84" s="17"/>
    </row>
    <row r="85" spans="1:8" x14ac:dyDescent="0.2">
      <c r="A85" s="1">
        <v>42979</v>
      </c>
      <c r="B85" s="12">
        <v>62.869741070000003</v>
      </c>
      <c r="C85" s="43">
        <f>+MIN($B$37,$B$49,$B$61,$B$73,$B$85)</f>
        <v>57.652460734000002</v>
      </c>
      <c r="D85" s="43">
        <f>+MAX($B$37,$B$49,$B$61,$B$73,$B$85)</f>
        <v>65.913942517999999</v>
      </c>
      <c r="E85" s="17">
        <f t="shared" si="0"/>
        <v>8.2614817839999972</v>
      </c>
      <c r="G85" s="43"/>
      <c r="H85" s="17"/>
    </row>
    <row r="86" spans="1:8" x14ac:dyDescent="0.2">
      <c r="A86" s="1">
        <v>43009</v>
      </c>
      <c r="B86" s="12">
        <v>60.378818615999997</v>
      </c>
      <c r="C86" s="43">
        <f>+MIN($B$38,$B$50,$B$62,$B$74,$B$86)</f>
        <v>56.212047869000003</v>
      </c>
      <c r="D86" s="43">
        <f>+MAX($B$38,$B$50,$B$62,$B$74,$B$86)</f>
        <v>64.866726669000002</v>
      </c>
      <c r="E86" s="17">
        <f t="shared" si="0"/>
        <v>8.6546787999999992</v>
      </c>
      <c r="G86" s="43"/>
      <c r="H86" s="17"/>
    </row>
    <row r="87" spans="1:8" x14ac:dyDescent="0.2">
      <c r="A87" s="1">
        <v>43040</v>
      </c>
      <c r="B87" s="12">
        <v>60.100861191</v>
      </c>
      <c r="C87" s="43">
        <f>+MIN($B$39,$B$51,$B$63,$B$75,$B$87)</f>
        <v>56.112560831000003</v>
      </c>
      <c r="D87" s="43">
        <f>+MAX($B$39,$B$51,$B$63,$B$75,$B$87)</f>
        <v>63.169352680000003</v>
      </c>
      <c r="E87" s="17">
        <f t="shared" si="0"/>
        <v>7.0567918489999997</v>
      </c>
      <c r="G87" s="43"/>
      <c r="H87" s="17"/>
    </row>
    <row r="88" spans="1:8" x14ac:dyDescent="0.2">
      <c r="A88" s="1">
        <v>43070</v>
      </c>
      <c r="B88" s="12">
        <v>60.488865971999999</v>
      </c>
      <c r="C88" s="43">
        <f>+MIN($B$40,$B$52,$B$64,$B$76,$B$88)</f>
        <v>55.996628131000001</v>
      </c>
      <c r="D88" s="43">
        <f>+MAX($B$40,$B$52,$B$64,$B$76,$B$88)</f>
        <v>65.374744898000003</v>
      </c>
      <c r="E88" s="17">
        <f t="shared" si="0"/>
        <v>9.3781167670000016</v>
      </c>
      <c r="G88" s="43"/>
      <c r="H88" s="17"/>
    </row>
    <row r="89" spans="1:8" x14ac:dyDescent="0.2">
      <c r="A89" s="1">
        <v>43101</v>
      </c>
      <c r="B89" s="12">
        <v>59.777007666000003</v>
      </c>
      <c r="C89" s="43">
        <f>+MIN($B$29,$B$41,$B$53,$B$65,$B$77)</f>
        <v>54.910057258000002</v>
      </c>
      <c r="D89" s="43">
        <f>+MAX($B$29,$B$41,$B$53,$B$65,$B$77)</f>
        <v>65.510964255999994</v>
      </c>
      <c r="E89" s="17">
        <f t="shared" si="0"/>
        <v>10.600906997999992</v>
      </c>
      <c r="G89" s="43"/>
      <c r="H89" s="17"/>
    </row>
    <row r="90" spans="1:8" x14ac:dyDescent="0.2">
      <c r="A90" s="1">
        <v>43132</v>
      </c>
      <c r="B90" s="12">
        <v>59.484148179999998</v>
      </c>
      <c r="C90" s="43">
        <f>+MIN($B$30,$B$42,$B$54,$B$66,$B$78)</f>
        <v>56.421352777000003</v>
      </c>
      <c r="D90" s="43">
        <f>+MAX($B$30,$B$42,$B$54,$B$66,$B$78)</f>
        <v>64.431838644999999</v>
      </c>
      <c r="E90" s="17">
        <f t="shared" si="0"/>
        <v>8.0104858679999964</v>
      </c>
      <c r="G90" s="43"/>
      <c r="H90" s="17"/>
    </row>
    <row r="91" spans="1:8" x14ac:dyDescent="0.2">
      <c r="A91" s="1">
        <v>43160</v>
      </c>
      <c r="B91" s="12">
        <v>60.361121144999998</v>
      </c>
      <c r="C91" s="43">
        <f>+MIN($B$31,$B$43,$B$55,$B$67,$B$79)</f>
        <v>56.991174751999999</v>
      </c>
      <c r="D91" s="43">
        <f>+MAX($B$31,$B$43,$B$55,$B$67,$B$79)</f>
        <v>66.102122889</v>
      </c>
      <c r="E91" s="17">
        <f t="shared" si="0"/>
        <v>9.1109481370000012</v>
      </c>
      <c r="G91" s="43"/>
      <c r="H91" s="17"/>
    </row>
    <row r="92" spans="1:8" x14ac:dyDescent="0.2">
      <c r="A92" s="1">
        <v>43191</v>
      </c>
      <c r="B92" s="12">
        <v>59.956604165999998</v>
      </c>
      <c r="C92" s="43">
        <f>+MIN($B$32,$B$44,$B$56,$B$68,$B$80)</f>
        <v>58.236890977000002</v>
      </c>
      <c r="D92" s="43">
        <f>+MAX($B$32,$B$44,$B$56,$B$68,$B$80)</f>
        <v>66.731948107999997</v>
      </c>
      <c r="E92" s="17">
        <f t="shared" si="0"/>
        <v>8.4950571309999958</v>
      </c>
      <c r="G92" s="43"/>
      <c r="H92" s="17"/>
    </row>
    <row r="93" spans="1:8" x14ac:dyDescent="0.2">
      <c r="A93" s="1">
        <v>43221</v>
      </c>
      <c r="B93" s="12">
        <v>59.435525550000001</v>
      </c>
      <c r="C93" s="43">
        <f>+MIN($B$33,$B$45,$B$57,$B$69,$B$81)</f>
        <v>58.079841696000003</v>
      </c>
      <c r="D93" s="43">
        <f>+MAX($B$33,$B$45,$B$57,$B$69,$B$81)</f>
        <v>65.764740227000004</v>
      </c>
      <c r="E93" s="17">
        <f t="shared" ref="E93:E112" si="1">D93-C93</f>
        <v>7.6848985310000018</v>
      </c>
      <c r="G93" s="43"/>
      <c r="H93" s="17"/>
    </row>
    <row r="94" spans="1:8" x14ac:dyDescent="0.2">
      <c r="A94" s="1">
        <v>43252</v>
      </c>
      <c r="B94" s="12">
        <v>58.527363485999999</v>
      </c>
      <c r="C94" s="43">
        <f>+MIN($B$34,$B$46,$B$58,$B$70,$B$82)</f>
        <v>56.430453540000002</v>
      </c>
      <c r="D94" s="43">
        <f>+MAX($B$34,$B$46,$B$58,$B$70,$B$82)</f>
        <v>65.878225997000001</v>
      </c>
      <c r="E94" s="17">
        <f t="shared" si="1"/>
        <v>9.4477724569999992</v>
      </c>
      <c r="G94" s="43"/>
      <c r="H94" s="17"/>
    </row>
    <row r="95" spans="1:8" x14ac:dyDescent="0.2">
      <c r="A95" s="1">
        <v>43282</v>
      </c>
      <c r="B95" s="12">
        <v>58.260248429000001</v>
      </c>
      <c r="C95" s="43">
        <f>+MIN($B$35,$B$47,$B$59,$B$71,$B$83)</f>
        <v>57.298667172999998</v>
      </c>
      <c r="D95" s="43">
        <f>+MAX($B$35,$B$47,$B$59,$B$71,$B$83)</f>
        <v>64.809928244000005</v>
      </c>
      <c r="E95" s="17">
        <f t="shared" si="1"/>
        <v>7.511261071000007</v>
      </c>
      <c r="G95" s="43"/>
      <c r="H95" s="17"/>
    </row>
    <row r="96" spans="1:8" x14ac:dyDescent="0.2">
      <c r="A96" s="1">
        <v>43313</v>
      </c>
      <c r="B96" s="12">
        <v>59.572472488000002</v>
      </c>
      <c r="C96" s="43">
        <f>+MIN($B$36,$B$48,$B$60,$B$72,$B$84)</f>
        <v>57.816470187</v>
      </c>
      <c r="D96" s="43">
        <f>+MAX($B$36,$B$48,$B$60,$B$72,$B$84)</f>
        <v>65.735935603000001</v>
      </c>
      <c r="E96" s="17">
        <f t="shared" si="1"/>
        <v>7.9194654160000013</v>
      </c>
      <c r="G96" s="43"/>
      <c r="H96" s="17"/>
    </row>
    <row r="97" spans="1:8" x14ac:dyDescent="0.2">
      <c r="A97" s="1">
        <v>43344</v>
      </c>
      <c r="B97" s="12">
        <v>59.934291831000003</v>
      </c>
      <c r="C97" s="43">
        <f>+MIN($B$37,$B$49,$B$61,$B$73,$B$85)</f>
        <v>57.652460734000002</v>
      </c>
      <c r="D97" s="43">
        <f>+MAX($B$37,$B$49,$B$61,$B$73,$B$85)</f>
        <v>65.913942517999999</v>
      </c>
      <c r="E97" s="17">
        <f t="shared" si="1"/>
        <v>8.2614817839999972</v>
      </c>
      <c r="G97" s="43"/>
      <c r="H97" s="17"/>
    </row>
    <row r="98" spans="1:8" x14ac:dyDescent="0.2">
      <c r="A98" s="1">
        <v>43374</v>
      </c>
      <c r="B98" s="12">
        <v>60.141183753</v>
      </c>
      <c r="C98" s="43">
        <f>+MIN($B$38,$B$50,$B$62,$B$74,$B$86)</f>
        <v>56.212047869000003</v>
      </c>
      <c r="D98" s="43">
        <f>+MAX($B$38,$B$50,$B$62,$B$74,$B$86)</f>
        <v>64.866726669000002</v>
      </c>
      <c r="E98" s="17">
        <f t="shared" si="1"/>
        <v>8.6546787999999992</v>
      </c>
      <c r="G98" s="43"/>
      <c r="H98" s="17"/>
    </row>
    <row r="99" spans="1:8" x14ac:dyDescent="0.2">
      <c r="A99" s="1">
        <v>43405</v>
      </c>
      <c r="B99" s="12">
        <v>59.444230525000002</v>
      </c>
      <c r="C99" s="43">
        <f>+MIN($B$39,$B$51,$B$63,$B$75,$B$87)</f>
        <v>56.112560831000003</v>
      </c>
      <c r="D99" s="43">
        <f>+MAX($B$39,$B$51,$B$63,$B$75,$B$87)</f>
        <v>63.169352680000003</v>
      </c>
      <c r="E99" s="17">
        <f t="shared" si="1"/>
        <v>7.0567918489999997</v>
      </c>
      <c r="G99" s="43"/>
      <c r="H99" s="17"/>
    </row>
    <row r="100" spans="1:8" x14ac:dyDescent="0.2">
      <c r="A100" s="1">
        <v>43435</v>
      </c>
      <c r="B100" s="12">
        <v>60.977267017000003</v>
      </c>
      <c r="C100" s="43">
        <f>+MIN($B$40,$B$52,$B$64,$B$76,$B$88)</f>
        <v>55.996628131000001</v>
      </c>
      <c r="D100" s="43">
        <f>+MAX($B$40,$B$52,$B$64,$B$76,$B$88)</f>
        <v>65.374744898000003</v>
      </c>
      <c r="E100" s="17">
        <f t="shared" si="1"/>
        <v>9.3781167670000016</v>
      </c>
      <c r="G100" s="43"/>
      <c r="H100" s="17"/>
    </row>
    <row r="101" spans="1:8" x14ac:dyDescent="0.2">
      <c r="A101" s="1">
        <v>43466</v>
      </c>
      <c r="B101" s="12">
        <v>59.711217406000003</v>
      </c>
      <c r="C101" s="43">
        <f>+MIN($B$29,$B$41,$B$53,$B$65,$B$77)</f>
        <v>54.910057258000002</v>
      </c>
      <c r="D101" s="17">
        <f>+MAX($B$29,$B$41,$B$53,$B$65,$B$77)</f>
        <v>65.510964255999994</v>
      </c>
      <c r="E101" s="17">
        <f t="shared" si="1"/>
        <v>10.600906997999992</v>
      </c>
      <c r="G101" s="43"/>
      <c r="H101" s="17"/>
    </row>
    <row r="102" spans="1:8" x14ac:dyDescent="0.2">
      <c r="A102" s="1">
        <v>43497</v>
      </c>
      <c r="B102" s="12">
        <v>60.426021519999999</v>
      </c>
      <c r="C102" s="43">
        <f>+MIN($B$30,$B$42,$B$54,$B$66,$B$78)</f>
        <v>56.421352777000003</v>
      </c>
      <c r="D102" s="17">
        <f>+MAX($B$30,$B$42,$B$54,$B$66,$B$78)</f>
        <v>64.431838644999999</v>
      </c>
      <c r="E102" s="17">
        <f t="shared" si="1"/>
        <v>8.0104858679999964</v>
      </c>
      <c r="G102" s="43"/>
      <c r="H102" s="17"/>
    </row>
    <row r="103" spans="1:8" x14ac:dyDescent="0.2">
      <c r="A103" s="1">
        <v>43525</v>
      </c>
      <c r="B103" s="12">
        <v>61.931354132999999</v>
      </c>
      <c r="C103" s="43">
        <f>+MIN($B$31,$B$43,$B$55,$B$67,$B$79)</f>
        <v>56.991174751999999</v>
      </c>
      <c r="D103" s="17">
        <f>+MAX($B$31,$B$43,$B$55,$B$67,$B$79)</f>
        <v>66.102122889</v>
      </c>
      <c r="E103" s="17">
        <f t="shared" si="1"/>
        <v>9.1109481370000012</v>
      </c>
      <c r="G103" s="43"/>
      <c r="H103" s="17"/>
    </row>
    <row r="104" spans="1:8" x14ac:dyDescent="0.2">
      <c r="A104" s="1">
        <v>43556</v>
      </c>
      <c r="B104" s="12">
        <v>62.735359242000001</v>
      </c>
      <c r="C104" s="43">
        <f>+MIN($B$32,$B$44,$B$56,$B$68,$B$80)</f>
        <v>58.236890977000002</v>
      </c>
      <c r="D104" s="17">
        <f>+MAX($B$32,$B$44,$B$56,$B$68,$B$80)</f>
        <v>66.731948107999997</v>
      </c>
      <c r="E104" s="17">
        <f t="shared" si="1"/>
        <v>8.4950571309999958</v>
      </c>
      <c r="G104" s="43"/>
      <c r="H104" s="17"/>
    </row>
    <row r="105" spans="1:8" x14ac:dyDescent="0.2">
      <c r="A105" s="1">
        <v>43586</v>
      </c>
      <c r="B105" s="12">
        <v>62.260764610000003</v>
      </c>
      <c r="C105" s="43">
        <f>+MIN($B$33,$B$45,$B$57,$B$69,$B$81)</f>
        <v>58.079841696000003</v>
      </c>
      <c r="D105" s="17">
        <f>+MAX($B$33,$B$45,$B$57,$B$69,$B$81)</f>
        <v>65.764740227000004</v>
      </c>
      <c r="E105" s="17">
        <f t="shared" si="1"/>
        <v>7.6848985310000018</v>
      </c>
      <c r="G105" s="43"/>
      <c r="H105" s="17"/>
    </row>
    <row r="106" spans="1:8" x14ac:dyDescent="0.2">
      <c r="A106" s="1">
        <v>43617</v>
      </c>
      <c r="B106" s="12">
        <v>61.797890119000002</v>
      </c>
      <c r="C106" s="43">
        <f>+MIN($B$34,$B$46,$B$58,$B$70,$B$82)</f>
        <v>56.430453540000002</v>
      </c>
      <c r="D106" s="17">
        <f>+MAX($B$34,$B$46,$B$58,$B$70,$B$82)</f>
        <v>65.878225997000001</v>
      </c>
      <c r="E106" s="17">
        <f t="shared" si="1"/>
        <v>9.4477724569999992</v>
      </c>
      <c r="G106" s="43"/>
      <c r="H106" s="17"/>
    </row>
    <row r="107" spans="1:8" x14ac:dyDescent="0.2">
      <c r="A107" s="1">
        <v>43647</v>
      </c>
      <c r="B107" s="12">
        <v>61.778958113999998</v>
      </c>
      <c r="C107" s="43">
        <f>+MIN($B$35,$B$47,$B$59,$B$71,$B$83)</f>
        <v>57.298667172999998</v>
      </c>
      <c r="D107" s="17">
        <f>+MAX($B$35,$B$47,$B$59,$B$71,$B$83)</f>
        <v>64.809928244000005</v>
      </c>
      <c r="E107" s="17">
        <f t="shared" si="1"/>
        <v>7.511261071000007</v>
      </c>
      <c r="G107" s="43"/>
      <c r="H107" s="17"/>
    </row>
    <row r="108" spans="1:8" x14ac:dyDescent="0.2">
      <c r="A108" s="1">
        <v>43678</v>
      </c>
      <c r="B108" s="12">
        <v>62.122379772000002</v>
      </c>
      <c r="C108" s="43">
        <f>+MIN($B$36,$B$48,$B$60,$B$72,$B$84)</f>
        <v>57.816470187</v>
      </c>
      <c r="D108" s="17">
        <f>+MAX($B$36,$B$48,$B$60,$B$72,$B$84)</f>
        <v>65.735935603000001</v>
      </c>
      <c r="E108" s="17">
        <f t="shared" si="1"/>
        <v>7.9194654160000013</v>
      </c>
      <c r="G108" s="43"/>
      <c r="H108" s="17"/>
    </row>
    <row r="109" spans="1:8" x14ac:dyDescent="0.2">
      <c r="A109" s="1">
        <v>43709</v>
      </c>
      <c r="B109" s="12">
        <v>62.263164011999997</v>
      </c>
      <c r="C109" s="43">
        <f>+MIN($B$37,$B$49,$B$61,$B$73,$B$85)</f>
        <v>57.652460734000002</v>
      </c>
      <c r="D109" s="17">
        <f>+MAX($B$37,$B$49,$B$61,$B$73,$B$85)</f>
        <v>65.913942517999999</v>
      </c>
      <c r="E109" s="17">
        <f t="shared" si="1"/>
        <v>8.2614817839999972</v>
      </c>
      <c r="G109" s="43"/>
      <c r="H109" s="17"/>
    </row>
    <row r="110" spans="1:8" x14ac:dyDescent="0.2">
      <c r="A110" s="1">
        <v>43739</v>
      </c>
      <c r="B110" s="12">
        <v>62.674759383000001</v>
      </c>
      <c r="C110" s="43">
        <f>+MIN($B$38,$B$50,$B$62,$B$74,$B$86)</f>
        <v>56.212047869000003</v>
      </c>
      <c r="D110" s="17">
        <f>+MAX($B$38,$B$50,$B$62,$B$74,$B$86)</f>
        <v>64.866726669000002</v>
      </c>
      <c r="E110" s="17">
        <f t="shared" si="1"/>
        <v>8.6546787999999992</v>
      </c>
      <c r="G110" s="43"/>
      <c r="H110" s="17"/>
    </row>
    <row r="111" spans="1:8" x14ac:dyDescent="0.2">
      <c r="A111" s="1">
        <v>43770</v>
      </c>
      <c r="B111" s="12">
        <v>61.809516309000003</v>
      </c>
      <c r="C111" s="43">
        <f>+MIN($B$39,$B$51,$B$63,$B$75,$B$87)</f>
        <v>56.112560831000003</v>
      </c>
      <c r="D111" s="17">
        <f>+MAX($B$39,$B$51,$B$63,$B$75,$B$87)</f>
        <v>63.169352680000003</v>
      </c>
      <c r="E111" s="17">
        <f t="shared" si="1"/>
        <v>7.0567918489999997</v>
      </c>
      <c r="G111" s="43"/>
      <c r="H111" s="17"/>
    </row>
    <row r="112" spans="1:8" x14ac:dyDescent="0.2">
      <c r="A112" s="65">
        <v>43800</v>
      </c>
      <c r="B112" s="12">
        <v>63.342552800999997</v>
      </c>
      <c r="C112" s="70">
        <f>+MIN($B$40,$B$52,$B$64,$B$76,$B$88)</f>
        <v>55.996628131000001</v>
      </c>
      <c r="D112" s="69">
        <f>+MAX($B$40,$B$52,$B$64,$B$76,$B$88)</f>
        <v>65.374744898000003</v>
      </c>
      <c r="E112" s="69">
        <f t="shared" si="1"/>
        <v>9.3781167670000016</v>
      </c>
      <c r="G112" s="43"/>
      <c r="H112" s="17"/>
    </row>
    <row r="113" spans="1:2" x14ac:dyDescent="0.2">
      <c r="A113" s="370" t="s">
        <v>549</v>
      </c>
    </row>
    <row r="114" spans="1:2" x14ac:dyDescent="0.2">
      <c r="A114" s="32" t="s">
        <v>581</v>
      </c>
    </row>
    <row r="115" spans="1:2" x14ac:dyDescent="0.2">
      <c r="A115" s="383" t="s">
        <v>582</v>
      </c>
    </row>
    <row r="116" spans="1:2" x14ac:dyDescent="0.2">
      <c r="A116" s="4"/>
      <c r="B116" s="75" t="s">
        <v>368</v>
      </c>
    </row>
    <row r="117" spans="1:2" x14ac:dyDescent="0.2">
      <c r="A117" s="403">
        <v>70</v>
      </c>
      <c r="B117">
        <v>0</v>
      </c>
    </row>
    <row r="118" spans="1:2" x14ac:dyDescent="0.2">
      <c r="A118" s="2">
        <v>70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zoomScaleNormal="100" workbookViewId="0"/>
  </sheetViews>
  <sheetFormatPr defaultRowHeight="15" x14ac:dyDescent="0.25"/>
  <cols>
    <col min="1" max="1" width="9.140625" style="133"/>
    <col min="2" max="2" width="26.140625" style="133" customWidth="1"/>
    <col min="3" max="3" width="9.5703125" style="133" customWidth="1"/>
    <col min="4" max="13" width="9.140625" style="133"/>
    <col min="14" max="15" width="9.140625" style="135"/>
    <col min="16" max="16" width="9.140625" style="133"/>
    <col min="17" max="17" width="33" style="133" customWidth="1"/>
    <col min="18" max="18" width="14.140625" style="133" customWidth="1"/>
    <col min="19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C3" s="396"/>
      <c r="D3" s="396"/>
      <c r="E3" s="396"/>
      <c r="F3" s="396"/>
      <c r="G3" s="396"/>
      <c r="H3" s="396"/>
      <c r="I3" s="396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Q6" s="482" t="s">
        <v>454</v>
      </c>
      <c r="R6" s="478" t="s">
        <v>448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Q7" s="483" t="s">
        <v>450</v>
      </c>
      <c r="R7" s="479" t="s">
        <v>449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Q8" s="483" t="s">
        <v>510</v>
      </c>
      <c r="R8" s="479" t="s">
        <v>451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Q9" s="484" t="s">
        <v>453</v>
      </c>
      <c r="R9" s="480" t="s">
        <v>452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</row>
    <row r="17" spans="1:13" x14ac:dyDescent="0.25">
      <c r="A17" s="146"/>
      <c r="B17" s="146"/>
      <c r="C17" s="146"/>
      <c r="D17" s="146"/>
      <c r="E17" s="146"/>
      <c r="F17" s="146"/>
      <c r="G17" s="146"/>
      <c r="H17" s="146"/>
      <c r="I17" s="146"/>
    </row>
    <row r="18" spans="1:13" x14ac:dyDescent="0.25">
      <c r="A18" s="146"/>
      <c r="B18" s="146"/>
      <c r="C18" s="146"/>
      <c r="D18" s="146"/>
      <c r="E18" s="146"/>
      <c r="F18" s="146"/>
      <c r="G18" s="146"/>
      <c r="H18" s="146"/>
      <c r="I18" s="146"/>
    </row>
    <row r="19" spans="1:13" x14ac:dyDescent="0.25">
      <c r="A19" s="146"/>
      <c r="B19" s="146"/>
      <c r="C19" s="146"/>
      <c r="D19" s="146"/>
      <c r="E19" s="146"/>
      <c r="F19" s="146"/>
      <c r="G19" s="146"/>
      <c r="H19" s="146"/>
      <c r="I19" s="146"/>
    </row>
    <row r="20" spans="1:13" x14ac:dyDescent="0.25">
      <c r="A20" s="146"/>
      <c r="B20" s="146"/>
      <c r="C20" s="146"/>
      <c r="D20" s="146"/>
      <c r="E20" s="146"/>
      <c r="F20" s="146"/>
      <c r="G20" s="146"/>
      <c r="H20" s="146"/>
      <c r="I20" s="146"/>
    </row>
    <row r="21" spans="1:13" x14ac:dyDescent="0.25">
      <c r="A21" s="146"/>
      <c r="B21" s="146"/>
      <c r="C21" s="146"/>
      <c r="D21" s="146"/>
      <c r="E21" s="146"/>
      <c r="F21" s="146"/>
      <c r="G21" s="146"/>
      <c r="H21" s="146"/>
      <c r="I21" s="146"/>
    </row>
    <row r="24" spans="1:13" x14ac:dyDescent="0.25">
      <c r="C24" s="575" t="s">
        <v>455</v>
      </c>
      <c r="D24" s="575"/>
      <c r="E24" s="575"/>
      <c r="F24" s="575"/>
      <c r="G24" s="575"/>
      <c r="H24" s="32"/>
      <c r="I24" s="575" t="s">
        <v>456</v>
      </c>
      <c r="J24" s="575"/>
      <c r="K24" s="575"/>
      <c r="L24" s="575"/>
    </row>
    <row r="25" spans="1:13" x14ac:dyDescent="0.25"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I25" s="84">
        <v>2016</v>
      </c>
      <c r="J25" s="84">
        <v>2017</v>
      </c>
      <c r="K25" s="84">
        <v>2018</v>
      </c>
      <c r="L25" s="84">
        <v>2019</v>
      </c>
    </row>
    <row r="26" spans="1:13" x14ac:dyDescent="0.25">
      <c r="A26" s="427"/>
      <c r="B26" s="481" t="s">
        <v>450</v>
      </c>
      <c r="C26" s="6">
        <v>0.48283587122999999</v>
      </c>
      <c r="D26" s="6">
        <v>0.48953282787000002</v>
      </c>
      <c r="E26" s="6">
        <v>0.49443077534000002</v>
      </c>
      <c r="F26" s="6">
        <v>0.47832014424000002</v>
      </c>
      <c r="G26" s="6">
        <v>0.48706774546999998</v>
      </c>
      <c r="H26" s="423"/>
      <c r="I26" s="6">
        <f t="shared" ref="I26:L28" si="0">D26-C26</f>
        <v>6.6969566400000291E-3</v>
      </c>
      <c r="J26" s="6">
        <f t="shared" si="0"/>
        <v>4.897947469999997E-3</v>
      </c>
      <c r="K26" s="6">
        <f t="shared" si="0"/>
        <v>-1.6110631099999995E-2</v>
      </c>
      <c r="L26" s="6">
        <f t="shared" si="0"/>
        <v>8.7476012299999573E-3</v>
      </c>
      <c r="M26" s="421"/>
    </row>
    <row r="27" spans="1:13" x14ac:dyDescent="0.25">
      <c r="A27" s="427"/>
      <c r="B27" s="481" t="s">
        <v>510</v>
      </c>
      <c r="C27" s="6">
        <v>1.5148005204999999</v>
      </c>
      <c r="D27" s="6">
        <v>1.598549929</v>
      </c>
      <c r="E27" s="6">
        <v>1.6788530986000001</v>
      </c>
      <c r="F27" s="6">
        <v>1.7529666282</v>
      </c>
      <c r="G27" s="6">
        <v>2.0128683929000002</v>
      </c>
      <c r="H27" s="423"/>
      <c r="I27" s="6">
        <f t="shared" si="0"/>
        <v>8.3749408500000122E-2</v>
      </c>
      <c r="J27" s="6">
        <f t="shared" si="0"/>
        <v>8.0303169600000057E-2</v>
      </c>
      <c r="K27" s="6">
        <f t="shared" si="0"/>
        <v>7.411352959999995E-2</v>
      </c>
      <c r="L27" s="6">
        <f t="shared" si="0"/>
        <v>0.25990176470000015</v>
      </c>
      <c r="M27" s="421"/>
    </row>
    <row r="28" spans="1:13" x14ac:dyDescent="0.25">
      <c r="A28" s="427"/>
      <c r="B28" s="481" t="s">
        <v>453</v>
      </c>
      <c r="C28" s="6">
        <v>7.4330153177999998</v>
      </c>
      <c r="D28" s="6">
        <v>6.7425861913</v>
      </c>
      <c r="E28" s="6">
        <v>7.1784307151000002</v>
      </c>
      <c r="F28" s="6">
        <v>8.6681090272999999</v>
      </c>
      <c r="G28" s="6">
        <v>9.5601815867000006</v>
      </c>
      <c r="H28" s="423"/>
      <c r="I28" s="6">
        <f t="shared" si="0"/>
        <v>-0.69042912649999977</v>
      </c>
      <c r="J28" s="6">
        <f t="shared" si="0"/>
        <v>0.43584452380000016</v>
      </c>
      <c r="K28" s="6">
        <f t="shared" si="0"/>
        <v>1.4896783121999997</v>
      </c>
      <c r="L28" s="6">
        <f t="shared" si="0"/>
        <v>0.89207255940000074</v>
      </c>
      <c r="M28" s="421"/>
    </row>
    <row r="29" spans="1:13" x14ac:dyDescent="0.25">
      <c r="A29" s="427"/>
      <c r="B29" s="485" t="s">
        <v>454</v>
      </c>
      <c r="C29" s="6">
        <f t="shared" ref="C29:G29" si="1">+SUM(C26:C28)</f>
        <v>9.4306517095300002</v>
      </c>
      <c r="D29" s="6">
        <f t="shared" si="1"/>
        <v>8.8306689481700005</v>
      </c>
      <c r="E29" s="6">
        <f t="shared" si="1"/>
        <v>9.3517145890400002</v>
      </c>
      <c r="F29" s="6">
        <f t="shared" si="1"/>
        <v>10.899395799739999</v>
      </c>
      <c r="G29" s="6">
        <f t="shared" si="1"/>
        <v>12.06011772507</v>
      </c>
      <c r="H29" s="422" t="s">
        <v>457</v>
      </c>
      <c r="I29" s="6">
        <f>+SUM(I26:I28)</f>
        <v>-0.59998276135999962</v>
      </c>
      <c r="J29" s="6">
        <f t="shared" ref="J29:L29" si="2">+SUM(J26:J28)</f>
        <v>0.52104564087000016</v>
      </c>
      <c r="K29" s="6">
        <f t="shared" si="2"/>
        <v>1.5476812106999995</v>
      </c>
      <c r="L29" s="6">
        <f t="shared" si="2"/>
        <v>1.1607219253300007</v>
      </c>
      <c r="M29" s="421"/>
    </row>
    <row r="30" spans="1:13" x14ac:dyDescent="0.25">
      <c r="A30" s="421"/>
      <c r="B30" s="425" t="s">
        <v>549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21"/>
    </row>
    <row r="31" spans="1:13" x14ac:dyDescent="0.25">
      <c r="A31" s="421"/>
      <c r="B31" s="421"/>
      <c r="C31" s="421"/>
      <c r="D31" s="421"/>
      <c r="E31" s="421"/>
      <c r="F31" s="421"/>
      <c r="G31" s="421"/>
      <c r="H31" s="421"/>
      <c r="I31" s="421"/>
      <c r="J31" s="421"/>
      <c r="K31" s="421"/>
      <c r="L31" s="421"/>
      <c r="M31" s="421"/>
    </row>
    <row r="32" spans="1:13" x14ac:dyDescent="0.25">
      <c r="A32" s="421"/>
      <c r="B32" s="421"/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</row>
    <row r="33" spans="1:13" x14ac:dyDescent="0.25">
      <c r="A33" s="421"/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</row>
    <row r="34" spans="1:13" ht="36.75" x14ac:dyDescent="0.25">
      <c r="A34" s="421"/>
      <c r="B34" s="421"/>
      <c r="C34" s="493" t="s">
        <v>497</v>
      </c>
      <c r="D34" s="493" t="s">
        <v>242</v>
      </c>
      <c r="E34" s="493" t="s">
        <v>241</v>
      </c>
      <c r="F34" s="493" t="s">
        <v>498</v>
      </c>
      <c r="G34" s="421"/>
      <c r="H34" s="421"/>
      <c r="I34" s="421"/>
      <c r="J34" s="421"/>
      <c r="K34" s="421"/>
      <c r="L34" s="421"/>
      <c r="M34" s="421"/>
    </row>
    <row r="35" spans="1:13" x14ac:dyDescent="0.25">
      <c r="A35" s="489">
        <f t="shared" ref="A35:A82" si="3">YEAR(B35)</f>
        <v>2016</v>
      </c>
      <c r="B35" s="450">
        <v>42370</v>
      </c>
      <c r="C35" s="490">
        <v>9.1969630000000002</v>
      </c>
      <c r="D35" s="486" t="e">
        <v>#N/A</v>
      </c>
      <c r="E35" s="491"/>
      <c r="F35" s="491">
        <v>9.1969630000000002</v>
      </c>
      <c r="G35" s="424"/>
      <c r="H35" s="421"/>
      <c r="I35" s="421"/>
      <c r="J35" s="421"/>
      <c r="K35" s="421"/>
      <c r="L35" s="421"/>
      <c r="M35" s="421"/>
    </row>
    <row r="36" spans="1:13" x14ac:dyDescent="0.25">
      <c r="A36" s="489">
        <f t="shared" si="3"/>
        <v>2016</v>
      </c>
      <c r="B36" s="450">
        <v>42401</v>
      </c>
      <c r="C36" s="492">
        <v>9.0546579999999999</v>
      </c>
      <c r="D36" s="138" t="e">
        <v>#N/A</v>
      </c>
      <c r="E36" s="491">
        <f t="shared" ref="E36:E45" si="4">AVERAGEIF($A$35:$A$96,A36,$F$35:$F$96)</f>
        <v>8.8308535833333313</v>
      </c>
      <c r="F36" s="491">
        <v>9.0546579999999999</v>
      </c>
      <c r="G36" s="424"/>
      <c r="H36" s="421"/>
      <c r="I36" s="421"/>
      <c r="J36" s="421"/>
      <c r="K36" s="421"/>
      <c r="L36" s="421"/>
      <c r="M36" s="421"/>
    </row>
    <row r="37" spans="1:13" x14ac:dyDescent="0.25">
      <c r="A37" s="489">
        <f t="shared" si="3"/>
        <v>2016</v>
      </c>
      <c r="B37" s="450">
        <v>42430</v>
      </c>
      <c r="C37" s="492">
        <v>9.0809619999999995</v>
      </c>
      <c r="D37" s="138" t="e">
        <v>#N/A</v>
      </c>
      <c r="E37" s="491">
        <f t="shared" si="4"/>
        <v>8.8308535833333313</v>
      </c>
      <c r="F37" s="491">
        <v>9.0809619999999995</v>
      </c>
      <c r="G37" s="424"/>
      <c r="H37" s="421"/>
      <c r="I37" s="421"/>
      <c r="J37" s="421"/>
      <c r="K37" s="421"/>
      <c r="L37" s="421"/>
      <c r="M37" s="421"/>
    </row>
    <row r="38" spans="1:13" x14ac:dyDescent="0.25">
      <c r="A38" s="489">
        <f t="shared" si="3"/>
        <v>2016</v>
      </c>
      <c r="B38" s="450">
        <v>42461</v>
      </c>
      <c r="C38" s="492">
        <v>8.8657819999999994</v>
      </c>
      <c r="D38" s="138" t="e">
        <v>#N/A</v>
      </c>
      <c r="E38" s="491">
        <f t="shared" si="4"/>
        <v>8.8308535833333313</v>
      </c>
      <c r="F38" s="491">
        <v>8.8657819999999994</v>
      </c>
      <c r="G38" s="424"/>
      <c r="H38" s="421"/>
      <c r="I38" s="421"/>
      <c r="J38" s="421"/>
      <c r="K38" s="421"/>
      <c r="L38" s="421"/>
      <c r="M38" s="421"/>
    </row>
    <row r="39" spans="1:13" x14ac:dyDescent="0.25">
      <c r="A39" s="489">
        <f t="shared" si="3"/>
        <v>2016</v>
      </c>
      <c r="B39" s="450">
        <v>42491</v>
      </c>
      <c r="C39" s="492">
        <v>8.8239859999999997</v>
      </c>
      <c r="D39" s="138" t="e">
        <v>#N/A</v>
      </c>
      <c r="E39" s="491">
        <f t="shared" si="4"/>
        <v>8.8308535833333313</v>
      </c>
      <c r="F39" s="491">
        <v>8.8239859999999997</v>
      </c>
      <c r="G39" s="424"/>
      <c r="H39" s="421"/>
      <c r="I39" s="421"/>
      <c r="J39" s="421"/>
      <c r="K39" s="421"/>
      <c r="L39" s="421"/>
      <c r="M39" s="421"/>
    </row>
    <row r="40" spans="1:13" x14ac:dyDescent="0.25">
      <c r="A40" s="489">
        <f t="shared" si="3"/>
        <v>2016</v>
      </c>
      <c r="B40" s="450">
        <v>42522</v>
      </c>
      <c r="C40" s="492">
        <v>8.6704939999999997</v>
      </c>
      <c r="D40" s="138" t="e">
        <v>#N/A</v>
      </c>
      <c r="E40" s="491">
        <f t="shared" si="4"/>
        <v>8.8308535833333313</v>
      </c>
      <c r="F40" s="491">
        <v>8.6704939999999997</v>
      </c>
      <c r="G40" s="424"/>
      <c r="H40" s="421"/>
      <c r="I40" s="421"/>
      <c r="J40" s="421"/>
      <c r="K40" s="421"/>
      <c r="L40" s="421"/>
      <c r="M40" s="421"/>
    </row>
    <row r="41" spans="1:13" x14ac:dyDescent="0.25">
      <c r="A41" s="489">
        <f t="shared" si="3"/>
        <v>2016</v>
      </c>
      <c r="B41" s="450">
        <v>42552</v>
      </c>
      <c r="C41" s="492">
        <v>8.6349940000000007</v>
      </c>
      <c r="D41" s="138" t="e">
        <v>#N/A</v>
      </c>
      <c r="E41" s="491">
        <f t="shared" si="4"/>
        <v>8.8308535833333313</v>
      </c>
      <c r="F41" s="491">
        <v>8.6349940000000007</v>
      </c>
      <c r="G41" s="424"/>
      <c r="H41" s="421"/>
      <c r="I41" s="421"/>
      <c r="J41" s="421"/>
      <c r="K41" s="421"/>
      <c r="L41" s="421"/>
      <c r="M41" s="421"/>
    </row>
    <row r="42" spans="1:13" x14ac:dyDescent="0.25">
      <c r="A42" s="489">
        <f t="shared" si="3"/>
        <v>2016</v>
      </c>
      <c r="B42" s="450">
        <v>42583</v>
      </c>
      <c r="C42" s="492">
        <v>8.6702200000000005</v>
      </c>
      <c r="D42" s="138" t="e">
        <v>#N/A</v>
      </c>
      <c r="E42" s="491">
        <f t="shared" si="4"/>
        <v>8.8308535833333313</v>
      </c>
      <c r="F42" s="491">
        <v>8.6702200000000005</v>
      </c>
      <c r="G42" s="424"/>
      <c r="H42" s="421"/>
      <c r="I42" s="421"/>
      <c r="J42" s="421"/>
      <c r="K42" s="421"/>
      <c r="L42" s="421"/>
      <c r="M42" s="421"/>
    </row>
    <row r="43" spans="1:13" x14ac:dyDescent="0.25">
      <c r="A43" s="489">
        <f t="shared" si="3"/>
        <v>2016</v>
      </c>
      <c r="B43" s="450">
        <v>42614</v>
      </c>
      <c r="C43" s="492">
        <v>8.5188319999999997</v>
      </c>
      <c r="D43" s="138" t="e">
        <v>#N/A</v>
      </c>
      <c r="E43" s="491">
        <f t="shared" si="4"/>
        <v>8.8308535833333313</v>
      </c>
      <c r="F43" s="491">
        <v>8.5188319999999997</v>
      </c>
      <c r="G43" s="424"/>
      <c r="H43" s="421"/>
      <c r="I43" s="421"/>
      <c r="J43" s="421"/>
      <c r="K43" s="421"/>
      <c r="L43" s="421"/>
      <c r="M43" s="421"/>
    </row>
    <row r="44" spans="1:13" x14ac:dyDescent="0.25">
      <c r="A44" s="489">
        <f t="shared" si="3"/>
        <v>2016</v>
      </c>
      <c r="B44" s="450">
        <v>42644</v>
      </c>
      <c r="C44" s="492">
        <v>8.7871539999999992</v>
      </c>
      <c r="D44" s="138" t="e">
        <v>#N/A</v>
      </c>
      <c r="E44" s="491">
        <f t="shared" si="4"/>
        <v>8.8308535833333313</v>
      </c>
      <c r="F44" s="491">
        <v>8.7871539999999992</v>
      </c>
      <c r="G44" s="424"/>
      <c r="H44" s="421"/>
      <c r="I44" s="421"/>
      <c r="J44" s="421"/>
      <c r="K44" s="421"/>
      <c r="L44" s="421"/>
      <c r="M44" s="421"/>
    </row>
    <row r="45" spans="1:13" x14ac:dyDescent="0.25">
      <c r="A45" s="489">
        <f t="shared" si="3"/>
        <v>2016</v>
      </c>
      <c r="B45" s="450">
        <v>42675</v>
      </c>
      <c r="C45" s="492">
        <v>8.8882739999999991</v>
      </c>
      <c r="D45" s="138" t="e">
        <v>#N/A</v>
      </c>
      <c r="E45" s="491">
        <f t="shared" si="4"/>
        <v>8.8308535833333313</v>
      </c>
      <c r="F45" s="491">
        <v>8.8882739999999991</v>
      </c>
      <c r="G45" s="424"/>
      <c r="H45" s="421"/>
      <c r="I45" s="421"/>
      <c r="J45" s="421"/>
      <c r="K45" s="421"/>
      <c r="L45" s="421"/>
      <c r="M45" s="421"/>
    </row>
    <row r="46" spans="1:13" x14ac:dyDescent="0.25">
      <c r="A46" s="489">
        <f t="shared" si="3"/>
        <v>2016</v>
      </c>
      <c r="B46" s="450">
        <v>42705</v>
      </c>
      <c r="C46" s="492">
        <v>8.7779240000000005</v>
      </c>
      <c r="D46" s="138" t="e">
        <v>#N/A</v>
      </c>
      <c r="E46" s="491"/>
      <c r="F46" s="491">
        <v>8.7779240000000005</v>
      </c>
      <c r="G46" s="424"/>
      <c r="H46" s="421"/>
      <c r="I46" s="421"/>
      <c r="J46" s="421"/>
      <c r="K46" s="421"/>
      <c r="L46" s="421"/>
      <c r="M46" s="421"/>
    </row>
    <row r="47" spans="1:13" x14ac:dyDescent="0.25">
      <c r="A47" s="489">
        <f t="shared" si="3"/>
        <v>2017</v>
      </c>
      <c r="B47" s="450">
        <v>42736</v>
      </c>
      <c r="C47" s="492">
        <v>8.8400929999999995</v>
      </c>
      <c r="D47" s="138" t="e">
        <v>#N/A</v>
      </c>
      <c r="E47" s="491"/>
      <c r="F47" s="491">
        <v>8.8400929999999995</v>
      </c>
      <c r="G47" s="424"/>
      <c r="H47" s="421"/>
      <c r="I47" s="421"/>
      <c r="J47" s="421"/>
      <c r="K47" s="421"/>
      <c r="L47" s="421"/>
      <c r="M47" s="421"/>
    </row>
    <row r="48" spans="1:13" x14ac:dyDescent="0.25">
      <c r="A48" s="489">
        <f t="shared" si="3"/>
        <v>2017</v>
      </c>
      <c r="B48" s="450">
        <v>42767</v>
      </c>
      <c r="C48" s="492">
        <v>9.0834530000000004</v>
      </c>
      <c r="D48" s="138" t="e">
        <v>#N/A</v>
      </c>
      <c r="E48" s="491">
        <f t="shared" ref="E48" si="5">AVERAGEIF($A$35:$A$96,A48,$F$35:$F$96)</f>
        <v>9.3504924999999997</v>
      </c>
      <c r="F48" s="491">
        <v>9.0834530000000004</v>
      </c>
      <c r="G48" s="424"/>
      <c r="H48" s="421"/>
      <c r="I48" s="421"/>
      <c r="J48" s="421"/>
      <c r="K48" s="421"/>
      <c r="L48" s="421"/>
      <c r="M48" s="421"/>
    </row>
    <row r="49" spans="1:13" x14ac:dyDescent="0.25">
      <c r="A49" s="489">
        <f t="shared" si="3"/>
        <v>2017</v>
      </c>
      <c r="B49" s="450">
        <v>42795</v>
      </c>
      <c r="C49" s="492">
        <v>9.140288</v>
      </c>
      <c r="D49" s="138" t="e">
        <v>#N/A</v>
      </c>
      <c r="E49" s="491">
        <f t="shared" ref="E49:E57" si="6">AVERAGEIF($A$35:$A$96,A49,$F$35:$F$96)</f>
        <v>9.3504924999999997</v>
      </c>
      <c r="F49" s="491">
        <v>9.140288</v>
      </c>
      <c r="G49" s="424"/>
      <c r="H49" s="421"/>
      <c r="I49" s="421"/>
      <c r="J49" s="421"/>
      <c r="K49" s="421"/>
      <c r="L49" s="421"/>
      <c r="M49" s="421"/>
    </row>
    <row r="50" spans="1:13" x14ac:dyDescent="0.25">
      <c r="A50" s="489">
        <f t="shared" si="3"/>
        <v>2017</v>
      </c>
      <c r="B50" s="450">
        <v>42826</v>
      </c>
      <c r="C50" s="492">
        <v>9.0847549999999995</v>
      </c>
      <c r="D50" s="138" t="e">
        <v>#N/A</v>
      </c>
      <c r="E50" s="491">
        <f t="shared" si="6"/>
        <v>9.3504924999999997</v>
      </c>
      <c r="F50" s="491">
        <v>9.0847549999999995</v>
      </c>
      <c r="G50" s="424"/>
      <c r="H50" s="421"/>
      <c r="I50" s="421"/>
      <c r="J50" s="421"/>
      <c r="K50" s="421"/>
      <c r="L50" s="421"/>
      <c r="M50" s="421"/>
    </row>
    <row r="51" spans="1:13" x14ac:dyDescent="0.25">
      <c r="A51" s="489">
        <f t="shared" si="3"/>
        <v>2017</v>
      </c>
      <c r="B51" s="450">
        <v>42856</v>
      </c>
      <c r="C51" s="492">
        <v>9.1678619999999995</v>
      </c>
      <c r="D51" s="138" t="e">
        <v>#N/A</v>
      </c>
      <c r="E51" s="491">
        <f t="shared" si="6"/>
        <v>9.3504924999999997</v>
      </c>
      <c r="F51" s="491">
        <v>9.1678619999999995</v>
      </c>
      <c r="G51" s="424"/>
      <c r="H51" s="421"/>
      <c r="I51" s="421"/>
      <c r="J51" s="421"/>
      <c r="K51" s="421"/>
      <c r="L51" s="421"/>
      <c r="M51" s="421"/>
    </row>
    <row r="52" spans="1:13" x14ac:dyDescent="0.25">
      <c r="A52" s="489">
        <f t="shared" si="3"/>
        <v>2017</v>
      </c>
      <c r="B52" s="450">
        <v>42887</v>
      </c>
      <c r="C52" s="492">
        <v>9.0738129999999995</v>
      </c>
      <c r="D52" s="138" t="e">
        <v>#N/A</v>
      </c>
      <c r="E52" s="491">
        <f t="shared" si="6"/>
        <v>9.3504924999999997</v>
      </c>
      <c r="F52" s="491">
        <v>9.0738129999999995</v>
      </c>
      <c r="G52" s="424"/>
      <c r="H52" s="421"/>
      <c r="I52" s="421"/>
      <c r="J52" s="421"/>
      <c r="K52" s="421"/>
      <c r="L52" s="421"/>
      <c r="M52" s="421"/>
    </row>
    <row r="53" spans="1:13" x14ac:dyDescent="0.25">
      <c r="A53" s="489">
        <f t="shared" si="3"/>
        <v>2017</v>
      </c>
      <c r="B53" s="450">
        <v>42917</v>
      </c>
      <c r="C53" s="492">
        <v>9.2300550000000001</v>
      </c>
      <c r="D53" s="138" t="e">
        <v>#N/A</v>
      </c>
      <c r="E53" s="491">
        <f t="shared" si="6"/>
        <v>9.3504924999999997</v>
      </c>
      <c r="F53" s="491">
        <v>9.2300550000000001</v>
      </c>
      <c r="G53" s="424"/>
      <c r="H53" s="421"/>
      <c r="I53" s="421"/>
      <c r="J53" s="421"/>
      <c r="K53" s="421"/>
      <c r="L53" s="421"/>
      <c r="M53" s="421"/>
    </row>
    <row r="54" spans="1:13" x14ac:dyDescent="0.25">
      <c r="A54" s="489">
        <f t="shared" si="3"/>
        <v>2017</v>
      </c>
      <c r="B54" s="450">
        <v>42948</v>
      </c>
      <c r="C54" s="492">
        <v>9.2435960000000001</v>
      </c>
      <c r="D54" s="138" t="e">
        <v>#N/A</v>
      </c>
      <c r="E54" s="491">
        <f t="shared" si="6"/>
        <v>9.3504924999999997</v>
      </c>
      <c r="F54" s="491">
        <v>9.2435960000000001</v>
      </c>
      <c r="G54" s="424"/>
      <c r="H54" s="421"/>
      <c r="I54" s="421"/>
      <c r="J54" s="421"/>
      <c r="K54" s="421"/>
      <c r="L54" s="421"/>
      <c r="M54" s="421"/>
    </row>
    <row r="55" spans="1:13" x14ac:dyDescent="0.25">
      <c r="A55" s="489">
        <f t="shared" si="3"/>
        <v>2017</v>
      </c>
      <c r="B55" s="450">
        <v>42979</v>
      </c>
      <c r="C55" s="492">
        <v>9.4951950000000007</v>
      </c>
      <c r="D55" s="138" t="e">
        <v>#N/A</v>
      </c>
      <c r="E55" s="491">
        <f t="shared" si="6"/>
        <v>9.3504924999999997</v>
      </c>
      <c r="F55" s="491">
        <v>9.4951950000000007</v>
      </c>
      <c r="G55" s="424"/>
      <c r="H55" s="421"/>
      <c r="I55" s="421"/>
      <c r="J55" s="421"/>
      <c r="K55" s="421"/>
      <c r="L55" s="421"/>
      <c r="M55" s="421"/>
    </row>
    <row r="56" spans="1:13" x14ac:dyDescent="0.25">
      <c r="A56" s="489">
        <f t="shared" si="3"/>
        <v>2017</v>
      </c>
      <c r="B56" s="450">
        <v>43009</v>
      </c>
      <c r="C56" s="492">
        <v>9.7031130000000001</v>
      </c>
      <c r="D56" s="138" t="e">
        <v>#N/A</v>
      </c>
      <c r="E56" s="491">
        <f t="shared" si="6"/>
        <v>9.3504924999999997</v>
      </c>
      <c r="F56" s="491">
        <v>9.7031130000000001</v>
      </c>
      <c r="G56" s="424"/>
      <c r="H56" s="421"/>
      <c r="I56" s="421"/>
      <c r="J56" s="421"/>
      <c r="K56" s="421"/>
      <c r="L56" s="421"/>
      <c r="M56" s="421"/>
    </row>
    <row r="57" spans="1:13" x14ac:dyDescent="0.25">
      <c r="A57" s="489">
        <f t="shared" si="3"/>
        <v>2017</v>
      </c>
      <c r="B57" s="450">
        <v>43040</v>
      </c>
      <c r="C57" s="492">
        <v>10.103263</v>
      </c>
      <c r="D57" s="138" t="e">
        <v>#N/A</v>
      </c>
      <c r="E57" s="491">
        <f t="shared" si="6"/>
        <v>9.3504924999999997</v>
      </c>
      <c r="F57" s="491">
        <v>10.103263</v>
      </c>
      <c r="G57" s="424"/>
      <c r="H57" s="421"/>
      <c r="I57" s="421"/>
      <c r="J57" s="421"/>
      <c r="K57" s="421"/>
      <c r="L57" s="421"/>
      <c r="M57" s="421"/>
    </row>
    <row r="58" spans="1:13" x14ac:dyDescent="0.25">
      <c r="A58" s="489">
        <f t="shared" si="3"/>
        <v>2017</v>
      </c>
      <c r="B58" s="450">
        <v>43070</v>
      </c>
      <c r="C58" s="492">
        <v>10.040424</v>
      </c>
      <c r="D58" s="138" t="e">
        <v>#N/A</v>
      </c>
      <c r="E58" s="491"/>
      <c r="F58" s="491">
        <v>10.040424</v>
      </c>
      <c r="G58" s="424"/>
      <c r="H58" s="421"/>
      <c r="I58" s="421"/>
      <c r="J58" s="421"/>
      <c r="K58" s="421"/>
      <c r="L58" s="421"/>
      <c r="M58" s="421"/>
    </row>
    <row r="59" spans="1:13" x14ac:dyDescent="0.25">
      <c r="A59" s="489">
        <f t="shared" si="3"/>
        <v>2018</v>
      </c>
      <c r="B59" s="450">
        <v>43101</v>
      </c>
      <c r="C59" s="492">
        <v>9.9945590000000006</v>
      </c>
      <c r="D59" s="138" t="e">
        <v>#N/A</v>
      </c>
      <c r="E59" s="491"/>
      <c r="F59" s="491">
        <v>9.9945590000000006</v>
      </c>
      <c r="G59" s="424"/>
      <c r="H59" s="421"/>
      <c r="I59" s="421"/>
      <c r="J59" s="421"/>
      <c r="K59" s="421"/>
      <c r="L59" s="421"/>
      <c r="M59" s="421"/>
    </row>
    <row r="60" spans="1:13" x14ac:dyDescent="0.25">
      <c r="A60" s="489">
        <f t="shared" si="3"/>
        <v>2018</v>
      </c>
      <c r="B60" s="450">
        <v>43132</v>
      </c>
      <c r="C60" s="492">
        <v>10.248239</v>
      </c>
      <c r="D60" s="138" t="e">
        <v>#N/A</v>
      </c>
      <c r="E60" s="491">
        <f t="shared" ref="E60" si="7">AVERAGEIF($A$35:$A$96,A60,$F$35:$F$96)</f>
        <v>10.895760366750002</v>
      </c>
      <c r="F60" s="491">
        <v>10.248239</v>
      </c>
      <c r="G60" s="424"/>
      <c r="H60" s="421"/>
      <c r="I60" s="421"/>
      <c r="J60" s="421"/>
      <c r="K60" s="421"/>
      <c r="L60" s="421"/>
      <c r="M60" s="421"/>
    </row>
    <row r="61" spans="1:13" x14ac:dyDescent="0.25">
      <c r="A61" s="489">
        <f t="shared" si="3"/>
        <v>2018</v>
      </c>
      <c r="B61" s="450">
        <v>43160</v>
      </c>
      <c r="C61" s="492">
        <v>10.461342999999999</v>
      </c>
      <c r="D61" s="138" t="e">
        <v>#N/A</v>
      </c>
      <c r="E61" s="491">
        <f t="shared" ref="E61:E69" si="8">AVERAGEIF($A$35:$A$96,A61,$F$35:$F$96)</f>
        <v>10.895760366750002</v>
      </c>
      <c r="F61" s="491">
        <v>10.461342999999999</v>
      </c>
      <c r="G61" s="424"/>
      <c r="H61" s="421"/>
      <c r="I61" s="421"/>
      <c r="J61" s="421"/>
      <c r="K61" s="421"/>
      <c r="L61" s="421"/>
      <c r="M61" s="421"/>
    </row>
    <row r="62" spans="1:13" x14ac:dyDescent="0.25">
      <c r="A62" s="489">
        <f t="shared" si="3"/>
        <v>2018</v>
      </c>
      <c r="B62" s="450">
        <v>43191</v>
      </c>
      <c r="C62" s="492">
        <v>10.475008000000001</v>
      </c>
      <c r="D62" s="138" t="e">
        <v>#N/A</v>
      </c>
      <c r="E62" s="491">
        <f t="shared" si="8"/>
        <v>10.895760366750002</v>
      </c>
      <c r="F62" s="491">
        <v>10.475008000000001</v>
      </c>
      <c r="G62" s="424"/>
      <c r="H62" s="421"/>
      <c r="I62" s="421"/>
      <c r="J62" s="421"/>
      <c r="K62" s="421"/>
      <c r="L62" s="421"/>
      <c r="M62" s="421"/>
    </row>
    <row r="63" spans="1:13" x14ac:dyDescent="0.25">
      <c r="A63" s="489">
        <f t="shared" si="3"/>
        <v>2018</v>
      </c>
      <c r="B63" s="450">
        <v>43221</v>
      </c>
      <c r="C63" s="492">
        <v>10.463893000000001</v>
      </c>
      <c r="D63" s="138" t="e">
        <v>#N/A</v>
      </c>
      <c r="E63" s="491">
        <f t="shared" si="8"/>
        <v>10.895760366750002</v>
      </c>
      <c r="F63" s="491">
        <v>10.463893000000001</v>
      </c>
      <c r="G63" s="424"/>
      <c r="H63" s="421"/>
      <c r="I63" s="421"/>
      <c r="J63" s="421"/>
      <c r="K63" s="421"/>
      <c r="L63" s="421"/>
      <c r="M63" s="421"/>
    </row>
    <row r="64" spans="1:13" x14ac:dyDescent="0.25">
      <c r="A64" s="489">
        <f t="shared" si="3"/>
        <v>2018</v>
      </c>
      <c r="B64" s="450">
        <v>43252</v>
      </c>
      <c r="C64" s="492">
        <v>10.672361</v>
      </c>
      <c r="D64" s="138" t="e">
        <v>#N/A</v>
      </c>
      <c r="E64" s="491">
        <f t="shared" si="8"/>
        <v>10.895760366750002</v>
      </c>
      <c r="F64" s="491">
        <v>10.672361</v>
      </c>
      <c r="G64" s="424"/>
      <c r="H64" s="421"/>
      <c r="I64" s="421"/>
      <c r="J64" s="421"/>
      <c r="K64" s="421"/>
      <c r="L64" s="421"/>
      <c r="M64" s="421"/>
    </row>
    <row r="65" spans="1:13" x14ac:dyDescent="0.25">
      <c r="A65" s="489">
        <f t="shared" si="3"/>
        <v>2018</v>
      </c>
      <c r="B65" s="450">
        <v>43282</v>
      </c>
      <c r="C65" s="492">
        <v>10.929857999999999</v>
      </c>
      <c r="D65" s="138" t="e">
        <v>#N/A</v>
      </c>
      <c r="E65" s="491">
        <f t="shared" si="8"/>
        <v>10.895760366750002</v>
      </c>
      <c r="F65" s="491">
        <v>10.929857999999999</v>
      </c>
      <c r="G65" s="424"/>
      <c r="H65" s="421"/>
      <c r="I65" s="421"/>
      <c r="J65" s="421"/>
      <c r="K65" s="421"/>
      <c r="L65" s="421"/>
      <c r="M65" s="421"/>
    </row>
    <row r="66" spans="1:13" x14ac:dyDescent="0.25">
      <c r="A66" s="489">
        <f t="shared" si="3"/>
        <v>2018</v>
      </c>
      <c r="B66" s="450">
        <v>43313</v>
      </c>
      <c r="C66" s="492">
        <v>11.345511</v>
      </c>
      <c r="D66" s="138" t="e">
        <v>#N/A</v>
      </c>
      <c r="E66" s="491">
        <f t="shared" si="8"/>
        <v>10.895760366750002</v>
      </c>
      <c r="F66" s="491">
        <v>11.345511</v>
      </c>
      <c r="G66" s="424"/>
      <c r="H66" s="421"/>
      <c r="I66" s="421"/>
      <c r="J66" s="421"/>
      <c r="K66" s="421"/>
      <c r="L66" s="421"/>
      <c r="M66" s="421"/>
    </row>
    <row r="67" spans="1:13" x14ac:dyDescent="0.25">
      <c r="A67" s="489">
        <f t="shared" si="3"/>
        <v>2018</v>
      </c>
      <c r="B67" s="450">
        <v>43344</v>
      </c>
      <c r="C67" s="492">
        <v>11.458310679</v>
      </c>
      <c r="D67" s="138" t="e">
        <v>#N/A</v>
      </c>
      <c r="E67" s="491">
        <f t="shared" si="8"/>
        <v>10.895760366750002</v>
      </c>
      <c r="F67" s="491">
        <v>11.458310679</v>
      </c>
      <c r="G67" s="424"/>
      <c r="H67" s="421"/>
      <c r="I67" s="421"/>
      <c r="J67" s="421"/>
      <c r="K67" s="421"/>
      <c r="L67" s="421"/>
      <c r="M67" s="421"/>
    </row>
    <row r="68" spans="1:13" x14ac:dyDescent="0.25">
      <c r="A68" s="489">
        <f t="shared" si="3"/>
        <v>2018</v>
      </c>
      <c r="B68" s="450">
        <v>43374</v>
      </c>
      <c r="C68" s="492">
        <v>11.446081722000001</v>
      </c>
      <c r="D68" s="138">
        <v>11.446081722000001</v>
      </c>
      <c r="E68" s="491">
        <f t="shared" si="8"/>
        <v>10.895760366750002</v>
      </c>
      <c r="F68" s="491">
        <v>11.446081722000001</v>
      </c>
      <c r="G68" s="424"/>
      <c r="H68" s="421"/>
      <c r="I68" s="421"/>
      <c r="J68" s="421"/>
      <c r="K68" s="421"/>
      <c r="L68" s="421"/>
      <c r="M68" s="421"/>
    </row>
    <row r="69" spans="1:13" x14ac:dyDescent="0.25">
      <c r="A69" s="489">
        <f t="shared" si="3"/>
        <v>2018</v>
      </c>
      <c r="B69" s="450">
        <v>43405</v>
      </c>
      <c r="C69" s="492" t="e">
        <v>#N/A</v>
      </c>
      <c r="D69" s="138">
        <v>11.59273</v>
      </c>
      <c r="E69" s="491">
        <f t="shared" si="8"/>
        <v>10.895760366750002</v>
      </c>
      <c r="F69" s="491">
        <v>11.59273</v>
      </c>
      <c r="G69" s="424"/>
      <c r="H69" s="421"/>
      <c r="I69" s="421"/>
      <c r="J69" s="421"/>
      <c r="K69" s="421"/>
      <c r="L69" s="421"/>
      <c r="M69" s="421"/>
    </row>
    <row r="70" spans="1:13" x14ac:dyDescent="0.25">
      <c r="A70" s="489">
        <f t="shared" si="3"/>
        <v>2018</v>
      </c>
      <c r="B70" s="450">
        <v>43435</v>
      </c>
      <c r="C70" s="492" t="e">
        <v>#N/A</v>
      </c>
      <c r="D70" s="138">
        <v>11.66123</v>
      </c>
      <c r="E70" s="491"/>
      <c r="F70" s="491">
        <v>11.66123</v>
      </c>
      <c r="G70" s="424"/>
      <c r="H70" s="421"/>
      <c r="I70" s="421"/>
      <c r="J70" s="421"/>
      <c r="K70" s="421"/>
      <c r="L70" s="421"/>
      <c r="M70" s="421"/>
    </row>
    <row r="71" spans="1:13" x14ac:dyDescent="0.25">
      <c r="A71" s="489">
        <f t="shared" si="3"/>
        <v>2019</v>
      </c>
      <c r="B71" s="450">
        <v>43466</v>
      </c>
      <c r="C71" s="492" t="e">
        <v>#N/A</v>
      </c>
      <c r="D71" s="138">
        <v>11.737069999999999</v>
      </c>
      <c r="E71" s="491"/>
      <c r="F71" s="491">
        <v>11.737069999999999</v>
      </c>
      <c r="G71" s="424"/>
      <c r="H71" s="421"/>
      <c r="I71" s="421"/>
      <c r="J71" s="421"/>
      <c r="K71" s="421"/>
      <c r="L71" s="421"/>
      <c r="M71" s="421"/>
    </row>
    <row r="72" spans="1:13" x14ac:dyDescent="0.25">
      <c r="A72" s="489">
        <f t="shared" si="3"/>
        <v>2019</v>
      </c>
      <c r="B72" s="450">
        <v>43497</v>
      </c>
      <c r="C72" s="492" t="e">
        <v>#N/A</v>
      </c>
      <c r="D72" s="138">
        <v>11.81076</v>
      </c>
      <c r="E72" s="491">
        <f t="shared" ref="E72" si="9">AVERAGEIF($A$35:$A$96,A72,$F$35:$F$96)</f>
        <v>12.058610000000002</v>
      </c>
      <c r="F72" s="491">
        <v>11.81076</v>
      </c>
      <c r="G72" s="424"/>
      <c r="H72" s="421"/>
      <c r="I72" s="421"/>
      <c r="J72" s="421"/>
      <c r="K72" s="421"/>
      <c r="L72" s="421"/>
      <c r="M72" s="421"/>
    </row>
    <row r="73" spans="1:13" x14ac:dyDescent="0.25">
      <c r="A73" s="489">
        <f t="shared" si="3"/>
        <v>2019</v>
      </c>
      <c r="B73" s="450">
        <v>43525</v>
      </c>
      <c r="C73" s="492" t="e">
        <v>#N/A</v>
      </c>
      <c r="D73" s="138">
        <v>11.92916</v>
      </c>
      <c r="E73" s="491">
        <f t="shared" ref="E73:E81" si="10">AVERAGEIF($A$35:$A$96,A73,$F$35:$F$96)</f>
        <v>12.058610000000002</v>
      </c>
      <c r="F73" s="491">
        <v>11.92916</v>
      </c>
      <c r="G73" s="424"/>
      <c r="H73" s="421"/>
      <c r="I73" s="421"/>
      <c r="J73" s="421"/>
      <c r="K73" s="421"/>
      <c r="L73" s="421"/>
      <c r="M73" s="421"/>
    </row>
    <row r="74" spans="1:13" x14ac:dyDescent="0.25">
      <c r="A74" s="489">
        <f t="shared" si="3"/>
        <v>2019</v>
      </c>
      <c r="B74" s="450">
        <v>43556</v>
      </c>
      <c r="C74" s="492" t="e">
        <v>#N/A</v>
      </c>
      <c r="D74" s="138">
        <v>12.00614</v>
      </c>
      <c r="E74" s="491">
        <f t="shared" si="10"/>
        <v>12.058610000000002</v>
      </c>
      <c r="F74" s="491">
        <v>12.00614</v>
      </c>
      <c r="G74" s="424"/>
      <c r="H74" s="421"/>
      <c r="I74" s="421"/>
      <c r="J74" s="421"/>
      <c r="K74" s="421"/>
      <c r="L74" s="421"/>
      <c r="M74" s="421"/>
    </row>
    <row r="75" spans="1:13" x14ac:dyDescent="0.25">
      <c r="A75" s="489">
        <f t="shared" si="3"/>
        <v>2019</v>
      </c>
      <c r="B75" s="450">
        <v>43586</v>
      </c>
      <c r="C75" s="492" t="e">
        <v>#N/A</v>
      </c>
      <c r="D75" s="138">
        <v>12.06878</v>
      </c>
      <c r="E75" s="491">
        <f t="shared" si="10"/>
        <v>12.058610000000002</v>
      </c>
      <c r="F75" s="491">
        <v>12.06878</v>
      </c>
      <c r="G75" s="424"/>
      <c r="H75" s="421"/>
      <c r="I75" s="421"/>
      <c r="J75" s="421"/>
      <c r="K75" s="421"/>
      <c r="L75" s="421"/>
      <c r="M75" s="421"/>
    </row>
    <row r="76" spans="1:13" x14ac:dyDescent="0.25">
      <c r="A76" s="489">
        <f t="shared" si="3"/>
        <v>2019</v>
      </c>
      <c r="B76" s="450">
        <v>43617</v>
      </c>
      <c r="C76" s="492" t="e">
        <v>#N/A</v>
      </c>
      <c r="D76" s="138">
        <v>12.05029</v>
      </c>
      <c r="E76" s="491">
        <f t="shared" si="10"/>
        <v>12.058610000000002</v>
      </c>
      <c r="F76" s="491">
        <v>12.05029</v>
      </c>
      <c r="G76" s="424"/>
      <c r="H76" s="421"/>
      <c r="I76" s="421"/>
      <c r="J76" s="421"/>
      <c r="K76" s="421"/>
      <c r="L76" s="421"/>
      <c r="M76" s="421"/>
    </row>
    <row r="77" spans="1:13" x14ac:dyDescent="0.25">
      <c r="A77" s="489">
        <f t="shared" si="3"/>
        <v>2019</v>
      </c>
      <c r="B77" s="450">
        <v>43647</v>
      </c>
      <c r="C77" s="492" t="e">
        <v>#N/A</v>
      </c>
      <c r="D77" s="138">
        <v>12.03449</v>
      </c>
      <c r="E77" s="491">
        <f t="shared" si="10"/>
        <v>12.058610000000002</v>
      </c>
      <c r="F77" s="491">
        <v>12.03449</v>
      </c>
      <c r="G77" s="424"/>
      <c r="H77" s="421"/>
      <c r="I77" s="421"/>
      <c r="J77" s="421"/>
      <c r="K77" s="421"/>
      <c r="L77" s="421"/>
      <c r="M77" s="421"/>
    </row>
    <row r="78" spans="1:13" x14ac:dyDescent="0.25">
      <c r="A78" s="489">
        <f t="shared" si="3"/>
        <v>2019</v>
      </c>
      <c r="B78" s="450">
        <v>43678</v>
      </c>
      <c r="C78" s="492" t="e">
        <v>#N/A</v>
      </c>
      <c r="D78" s="138">
        <v>12.091419999999999</v>
      </c>
      <c r="E78" s="491">
        <f t="shared" si="10"/>
        <v>12.058610000000002</v>
      </c>
      <c r="F78" s="491">
        <v>12.091419999999999</v>
      </c>
      <c r="G78" s="424"/>
      <c r="H78" s="421"/>
      <c r="I78" s="421"/>
      <c r="J78" s="421"/>
      <c r="K78" s="421"/>
      <c r="L78" s="421"/>
      <c r="M78" s="421"/>
    </row>
    <row r="79" spans="1:13" x14ac:dyDescent="0.25">
      <c r="A79" s="489">
        <f t="shared" si="3"/>
        <v>2019</v>
      </c>
      <c r="B79" s="450">
        <v>43709</v>
      </c>
      <c r="C79" s="492" t="e">
        <v>#N/A</v>
      </c>
      <c r="D79" s="138">
        <v>12.03335</v>
      </c>
      <c r="E79" s="491">
        <f t="shared" si="10"/>
        <v>12.058610000000002</v>
      </c>
      <c r="F79" s="491">
        <v>12.03335</v>
      </c>
      <c r="G79" s="424"/>
      <c r="H79" s="421"/>
      <c r="I79" s="421"/>
      <c r="J79" s="421"/>
      <c r="K79" s="421"/>
      <c r="L79" s="421"/>
      <c r="M79" s="421"/>
    </row>
    <row r="80" spans="1:13" x14ac:dyDescent="0.25">
      <c r="A80" s="489">
        <f t="shared" si="3"/>
        <v>2019</v>
      </c>
      <c r="B80" s="450">
        <v>43739</v>
      </c>
      <c r="C80" s="492" t="e">
        <v>#N/A</v>
      </c>
      <c r="D80" s="138">
        <v>12.19041</v>
      </c>
      <c r="E80" s="491">
        <f t="shared" si="10"/>
        <v>12.058610000000002</v>
      </c>
      <c r="F80" s="491">
        <v>12.19041</v>
      </c>
      <c r="G80" s="424"/>
      <c r="H80" s="421"/>
      <c r="I80" s="421"/>
      <c r="J80" s="421"/>
      <c r="K80" s="421"/>
      <c r="L80" s="421"/>
      <c r="M80" s="421"/>
    </row>
    <row r="81" spans="1:13" x14ac:dyDescent="0.25">
      <c r="A81" s="489">
        <f t="shared" si="3"/>
        <v>2019</v>
      </c>
      <c r="B81" s="450">
        <v>43770</v>
      </c>
      <c r="C81" s="492" t="e">
        <v>#N/A</v>
      </c>
      <c r="D81" s="138">
        <v>12.338010000000001</v>
      </c>
      <c r="E81" s="491">
        <f t="shared" si="10"/>
        <v>12.058610000000002</v>
      </c>
      <c r="F81" s="491">
        <v>12.338010000000001</v>
      </c>
      <c r="G81" s="424"/>
      <c r="H81" s="421"/>
      <c r="I81" s="421"/>
      <c r="J81" s="421"/>
      <c r="K81" s="421"/>
      <c r="L81" s="421"/>
      <c r="M81" s="421"/>
    </row>
    <row r="82" spans="1:13" x14ac:dyDescent="0.25">
      <c r="A82" s="489">
        <f t="shared" si="3"/>
        <v>2019</v>
      </c>
      <c r="B82" s="450">
        <v>43800</v>
      </c>
      <c r="C82" s="492" t="e">
        <v>#N/A</v>
      </c>
      <c r="D82" s="138">
        <v>12.41344</v>
      </c>
      <c r="E82" s="491"/>
      <c r="F82" s="491">
        <v>12.41344</v>
      </c>
      <c r="G82" s="424"/>
      <c r="H82" s="421"/>
      <c r="I82" s="421"/>
      <c r="J82" s="421"/>
      <c r="K82" s="421"/>
      <c r="L82" s="421"/>
      <c r="M82" s="421"/>
    </row>
    <row r="83" spans="1:13" x14ac:dyDescent="0.25">
      <c r="A83" s="421"/>
      <c r="B83" s="421"/>
      <c r="C83" s="421"/>
      <c r="D83" s="421"/>
      <c r="E83" s="421"/>
      <c r="F83" s="421"/>
      <c r="G83" s="424"/>
      <c r="H83" s="421"/>
      <c r="I83" s="421"/>
      <c r="J83" s="421"/>
      <c r="K83" s="421"/>
      <c r="L83" s="421"/>
      <c r="M83" s="421"/>
    </row>
    <row r="84" spans="1:13" x14ac:dyDescent="0.25">
      <c r="A84" s="421"/>
      <c r="B84" s="421"/>
      <c r="C84" s="421"/>
      <c r="D84" s="421"/>
      <c r="E84" s="421"/>
      <c r="F84" s="421"/>
      <c r="G84" s="424"/>
      <c r="H84" s="421"/>
      <c r="I84" s="421"/>
      <c r="J84" s="421"/>
      <c r="K84" s="421"/>
      <c r="L84" s="421"/>
      <c r="M84" s="421"/>
    </row>
    <row r="85" spans="1:13" x14ac:dyDescent="0.25">
      <c r="A85" s="421"/>
      <c r="B85" s="421"/>
      <c r="C85" s="421"/>
      <c r="D85" s="421"/>
      <c r="E85" s="421"/>
      <c r="F85" s="421"/>
      <c r="G85" s="424"/>
      <c r="H85" s="421"/>
      <c r="I85" s="421"/>
      <c r="J85" s="421"/>
      <c r="K85" s="421"/>
      <c r="L85" s="421"/>
      <c r="M85" s="421"/>
    </row>
    <row r="86" spans="1:13" x14ac:dyDescent="0.25">
      <c r="A86" s="421"/>
      <c r="B86" s="421"/>
      <c r="C86" s="421"/>
      <c r="D86" s="421"/>
      <c r="E86" s="421"/>
      <c r="F86" s="421"/>
      <c r="G86" s="424"/>
      <c r="H86" s="421"/>
      <c r="I86" s="421"/>
      <c r="J86" s="421"/>
      <c r="K86" s="421"/>
      <c r="L86" s="421"/>
      <c r="M86" s="421"/>
    </row>
    <row r="87" spans="1:13" x14ac:dyDescent="0.25">
      <c r="A87" s="421"/>
      <c r="B87" s="421"/>
      <c r="C87" s="421"/>
      <c r="D87" s="421"/>
      <c r="E87" s="421"/>
      <c r="F87" s="421"/>
      <c r="G87" s="424"/>
      <c r="H87" s="421"/>
      <c r="I87" s="421"/>
      <c r="J87" s="421"/>
      <c r="K87" s="421"/>
      <c r="L87" s="421"/>
      <c r="M87" s="421"/>
    </row>
    <row r="88" spans="1:13" x14ac:dyDescent="0.25">
      <c r="A88" s="421"/>
      <c r="B88" s="421"/>
      <c r="C88" s="421"/>
      <c r="D88" s="421"/>
      <c r="E88" s="421"/>
      <c r="F88" s="421"/>
      <c r="G88" s="424"/>
      <c r="H88" s="421"/>
      <c r="I88" s="421"/>
      <c r="J88" s="421"/>
      <c r="K88" s="421"/>
      <c r="L88" s="421"/>
      <c r="M88" s="421"/>
    </row>
    <row r="89" spans="1:13" x14ac:dyDescent="0.25">
      <c r="A89" s="426"/>
      <c r="B89" s="244" t="s">
        <v>368</v>
      </c>
      <c r="C89" s="421"/>
      <c r="D89" s="421"/>
      <c r="E89" s="421"/>
      <c r="F89" s="421"/>
      <c r="G89" s="424"/>
      <c r="H89" s="421"/>
      <c r="I89" s="421"/>
      <c r="J89" s="421"/>
      <c r="K89" s="421"/>
      <c r="L89" s="421"/>
      <c r="M89" s="421"/>
    </row>
    <row r="90" spans="1:13" x14ac:dyDescent="0.25">
      <c r="A90" s="6">
        <v>2.5</v>
      </c>
      <c r="B90" s="6">
        <v>-2</v>
      </c>
      <c r="C90" s="421"/>
      <c r="D90" s="421"/>
      <c r="E90" s="421"/>
      <c r="F90" s="421"/>
      <c r="G90" s="424"/>
      <c r="H90" s="421"/>
      <c r="I90" s="421"/>
      <c r="J90" s="421"/>
      <c r="K90" s="421"/>
      <c r="L90" s="421"/>
      <c r="M90" s="421"/>
    </row>
    <row r="91" spans="1:13" x14ac:dyDescent="0.25">
      <c r="A91" s="6">
        <v>2.5</v>
      </c>
      <c r="B91" s="6">
        <v>10</v>
      </c>
      <c r="C91" s="421"/>
      <c r="D91" s="421"/>
      <c r="E91" s="421"/>
      <c r="F91" s="421"/>
      <c r="G91" s="424"/>
      <c r="H91" s="421"/>
      <c r="I91" s="421"/>
      <c r="J91" s="421"/>
      <c r="K91" s="421"/>
      <c r="L91" s="421"/>
      <c r="M91" s="421"/>
    </row>
    <row r="92" spans="1:13" x14ac:dyDescent="0.25">
      <c r="B92" s="136"/>
      <c r="C92" s="421"/>
      <c r="D92" s="421"/>
      <c r="E92" s="421"/>
      <c r="F92" s="421"/>
      <c r="G92" s="424"/>
      <c r="H92" s="421"/>
      <c r="I92" s="421"/>
      <c r="J92" s="421"/>
      <c r="K92" s="421"/>
      <c r="L92" s="421"/>
      <c r="M92" s="421"/>
    </row>
    <row r="93" spans="1:13" x14ac:dyDescent="0.25">
      <c r="B93" s="136"/>
      <c r="D93" s="142"/>
      <c r="F93" s="142"/>
      <c r="G93" s="140"/>
    </row>
    <row r="94" spans="1:13" x14ac:dyDescent="0.25">
      <c r="B94" s="136"/>
      <c r="D94" s="142"/>
      <c r="F94" s="142"/>
      <c r="G94" s="140"/>
    </row>
    <row r="95" spans="1:13" x14ac:dyDescent="0.25">
      <c r="B95" s="136"/>
      <c r="C95" s="142"/>
      <c r="D95" s="140"/>
      <c r="F95" s="142"/>
      <c r="G95" s="140"/>
    </row>
    <row r="96" spans="1:13" x14ac:dyDescent="0.25">
      <c r="B96" s="136"/>
      <c r="C96" s="142"/>
      <c r="D96" s="140"/>
      <c r="F96" s="142"/>
      <c r="G96" s="140"/>
    </row>
    <row r="97" spans="6:7" x14ac:dyDescent="0.25">
      <c r="F97" s="142"/>
      <c r="G97" s="140"/>
    </row>
    <row r="98" spans="6:7" x14ac:dyDescent="0.25">
      <c r="F98" s="142"/>
      <c r="G98" s="140"/>
    </row>
    <row r="99" spans="6:7" x14ac:dyDescent="0.25">
      <c r="F99" s="142"/>
      <c r="G99" s="140"/>
    </row>
    <row r="100" spans="6:7" x14ac:dyDescent="0.25">
      <c r="F100" s="142"/>
      <c r="G100" s="140"/>
    </row>
    <row r="101" spans="6:7" x14ac:dyDescent="0.25">
      <c r="F101" s="142"/>
      <c r="G101" s="140"/>
    </row>
    <row r="102" spans="6:7" x14ac:dyDescent="0.25">
      <c r="F102" s="142"/>
      <c r="G102" s="140"/>
    </row>
    <row r="103" spans="6:7" x14ac:dyDescent="0.25">
      <c r="F103" s="142"/>
      <c r="G103" s="140"/>
    </row>
    <row r="104" spans="6:7" x14ac:dyDescent="0.25">
      <c r="F104" s="142"/>
      <c r="G104" s="140"/>
    </row>
    <row r="105" spans="6:7" x14ac:dyDescent="0.25">
      <c r="F105" s="142"/>
      <c r="G105" s="140"/>
    </row>
    <row r="106" spans="6:7" x14ac:dyDescent="0.25">
      <c r="F106" s="142"/>
    </row>
    <row r="107" spans="6:7" x14ac:dyDescent="0.25">
      <c r="F107" s="142"/>
    </row>
    <row r="108" spans="6:7" x14ac:dyDescent="0.25">
      <c r="F108" s="142"/>
    </row>
    <row r="109" spans="6:7" x14ac:dyDescent="0.25">
      <c r="F109" s="142"/>
    </row>
    <row r="110" spans="6:7" x14ac:dyDescent="0.25">
      <c r="F110" s="142"/>
    </row>
    <row r="111" spans="6:7" x14ac:dyDescent="0.25">
      <c r="F111" s="142"/>
    </row>
    <row r="112" spans="6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  <row r="125" spans="6:6" x14ac:dyDescent="0.25">
      <c r="F125" s="142"/>
    </row>
    <row r="126" spans="6:6" x14ac:dyDescent="0.25">
      <c r="F126" s="142"/>
    </row>
    <row r="127" spans="6:6" x14ac:dyDescent="0.25">
      <c r="F127" s="142"/>
    </row>
    <row r="128" spans="6:6" x14ac:dyDescent="0.25">
      <c r="F128" s="142"/>
    </row>
    <row r="129" spans="6:6" x14ac:dyDescent="0.25">
      <c r="F129" s="142"/>
    </row>
    <row r="130" spans="6:6" x14ac:dyDescent="0.25">
      <c r="F130" s="142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2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547</v>
      </c>
      <c r="L2" s="30"/>
    </row>
    <row r="3" spans="1:17" x14ac:dyDescent="0.2">
      <c r="A3" s="22" t="s">
        <v>16</v>
      </c>
    </row>
    <row r="4" spans="1:17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7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P5" s="182" t="s">
        <v>369</v>
      </c>
      <c r="Q5" s="183"/>
    </row>
    <row r="6" spans="1:17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P6" s="248" t="s">
        <v>207</v>
      </c>
      <c r="Q6" s="246" t="s">
        <v>380</v>
      </c>
    </row>
    <row r="7" spans="1:17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P7" s="201"/>
    </row>
    <row r="8" spans="1:17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7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7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7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7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7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7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7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7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412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ht="12.75" customHeight="1" x14ac:dyDescent="0.2"/>
    <row r="26" spans="1:11" x14ac:dyDescent="0.2">
      <c r="B26" s="36"/>
      <c r="C26" s="582" t="s">
        <v>40</v>
      </c>
      <c r="D26" s="582"/>
      <c r="E26" s="582"/>
    </row>
    <row r="27" spans="1:11" x14ac:dyDescent="0.2">
      <c r="A27" s="3"/>
      <c r="B27" s="37" t="s">
        <v>38</v>
      </c>
      <c r="C27" s="583" t="s">
        <v>580</v>
      </c>
      <c r="D27" s="583"/>
      <c r="E27" s="583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41275</v>
      </c>
      <c r="B29" s="12">
        <v>349.29399999999998</v>
      </c>
      <c r="C29" s="43">
        <f>+MIN($B$29,$B$41,$B$53,$B$65,$B$77)</f>
        <v>336.238</v>
      </c>
      <c r="D29" s="43">
        <f>+MAX($B$29,$B$41,$B$53,$B$65,$B$77)</f>
        <v>506.798</v>
      </c>
      <c r="E29" s="17">
        <f t="shared" ref="E29:E92" si="0">D29-C29</f>
        <v>170.56</v>
      </c>
      <c r="G29" s="43"/>
      <c r="H29" s="17"/>
    </row>
    <row r="30" spans="1:11" x14ac:dyDescent="0.2">
      <c r="A30" s="1">
        <v>41306</v>
      </c>
      <c r="B30" s="12">
        <v>356.79899999999998</v>
      </c>
      <c r="C30" s="43">
        <f>+MIN($B$30,$B$42,$B$54,$B$66,$B$78)</f>
        <v>345.274</v>
      </c>
      <c r="D30" s="43">
        <f>+MAX($B$30,$B$42,$B$54,$B$66,$B$78)</f>
        <v>525.41899999999998</v>
      </c>
      <c r="E30" s="17">
        <f t="shared" si="0"/>
        <v>180.14499999999998</v>
      </c>
      <c r="G30" s="43"/>
      <c r="H30" s="17"/>
    </row>
    <row r="31" spans="1:11" x14ac:dyDescent="0.2">
      <c r="A31" s="1">
        <v>41334</v>
      </c>
      <c r="B31" s="12">
        <v>364.62099999999998</v>
      </c>
      <c r="C31" s="43">
        <f>+MIN($B$31,$B$43,$B$55,$B$67,$B$79)</f>
        <v>354.98700000000002</v>
      </c>
      <c r="D31" s="43">
        <f>+MAX($B$31,$B$43,$B$55,$B$67,$B$79)</f>
        <v>538.59500000000003</v>
      </c>
      <c r="E31" s="17">
        <f t="shared" si="0"/>
        <v>183.608</v>
      </c>
      <c r="G31" s="43"/>
      <c r="H31" s="17"/>
    </row>
    <row r="32" spans="1:11" x14ac:dyDescent="0.2">
      <c r="A32" s="1">
        <v>41365</v>
      </c>
      <c r="B32" s="12">
        <v>367.55500000000001</v>
      </c>
      <c r="C32" s="43">
        <f>+MIN($B$32,$B$44,$B$56,$B$68,$B$80)</f>
        <v>365.339</v>
      </c>
      <c r="D32" s="43">
        <f>+MAX($B$32,$B$44,$B$56,$B$68,$B$80)</f>
        <v>524.28599999999994</v>
      </c>
      <c r="E32" s="17">
        <f t="shared" si="0"/>
        <v>158.94699999999995</v>
      </c>
      <c r="G32" s="43"/>
      <c r="H32" s="17"/>
    </row>
    <row r="33" spans="1:8" x14ac:dyDescent="0.2">
      <c r="A33" s="1">
        <v>41395</v>
      </c>
      <c r="B33" s="12">
        <v>363.30399999999997</v>
      </c>
      <c r="C33" s="43">
        <f>+MIN($B$33,$B$45,$B$57,$B$69,$B$81)</f>
        <v>363.30399999999997</v>
      </c>
      <c r="D33" s="43">
        <f>+MAX($B$33,$B$45,$B$57,$B$69,$B$81)</f>
        <v>516.80799999999999</v>
      </c>
      <c r="E33" s="17">
        <f t="shared" si="0"/>
        <v>153.50400000000002</v>
      </c>
      <c r="G33" s="43"/>
      <c r="H33" s="17"/>
    </row>
    <row r="34" spans="1:8" x14ac:dyDescent="0.2">
      <c r="A34" s="1">
        <v>41426</v>
      </c>
      <c r="B34" s="12">
        <v>348.80700000000002</v>
      </c>
      <c r="C34" s="43">
        <f>+MIN($B$34,$B$46,$B$58,$B$70,$B$82)</f>
        <v>348.80700000000002</v>
      </c>
      <c r="D34" s="43">
        <f>+MAX($B$34,$B$46,$B$58,$B$70,$B$82)</f>
        <v>501.55700000000002</v>
      </c>
      <c r="E34" s="17">
        <f t="shared" si="0"/>
        <v>152.75</v>
      </c>
      <c r="G34" s="43"/>
      <c r="H34" s="17"/>
    </row>
    <row r="35" spans="1:8" x14ac:dyDescent="0.2">
      <c r="A35" s="1">
        <v>41456</v>
      </c>
      <c r="B35" s="12">
        <v>339.39100000000002</v>
      </c>
      <c r="C35" s="43">
        <f>+MIN($B$35,$B$47,$B$59,$B$71,$B$83)</f>
        <v>338.73700000000002</v>
      </c>
      <c r="D35" s="43">
        <f>+MAX($B$35,$B$47,$B$59,$B$71,$B$83)</f>
        <v>493.45800000000003</v>
      </c>
      <c r="E35" s="17">
        <f t="shared" si="0"/>
        <v>154.721</v>
      </c>
      <c r="G35" s="43"/>
      <c r="H35" s="17"/>
    </row>
    <row r="36" spans="1:8" x14ac:dyDescent="0.2">
      <c r="A36" s="1">
        <v>41487</v>
      </c>
      <c r="B36" s="12">
        <v>337.12700000000001</v>
      </c>
      <c r="C36" s="43">
        <f>+MIN($B$36,$B$48,$B$60,$B$72,$B$84)</f>
        <v>331.07600000000002</v>
      </c>
      <c r="D36" s="43">
        <f>+MAX($B$36,$B$48,$B$60,$B$72,$B$84)</f>
        <v>486.67500000000001</v>
      </c>
      <c r="E36" s="17">
        <f t="shared" si="0"/>
        <v>155.59899999999999</v>
      </c>
      <c r="G36" s="43"/>
      <c r="H36" s="17"/>
    </row>
    <row r="37" spans="1:8" x14ac:dyDescent="0.2">
      <c r="A37" s="1">
        <v>41518</v>
      </c>
      <c r="B37" s="12">
        <v>344.01600000000002</v>
      </c>
      <c r="C37" s="43">
        <f>+MIN($B$37,$B$49,$B$61,$B$73,$B$85)</f>
        <v>332.15499999999997</v>
      </c>
      <c r="D37" s="43">
        <f>+MAX($B$37,$B$49,$B$61,$B$73,$B$85)</f>
        <v>471.53699999999998</v>
      </c>
      <c r="E37" s="17">
        <f t="shared" si="0"/>
        <v>139.38200000000001</v>
      </c>
      <c r="G37" s="43"/>
      <c r="H37" s="17"/>
    </row>
    <row r="38" spans="1:8" x14ac:dyDescent="0.2">
      <c r="A38" s="1">
        <v>41548</v>
      </c>
      <c r="B38" s="12">
        <v>352.59699999999998</v>
      </c>
      <c r="C38" s="43">
        <f>+MIN($B$38,$B$50,$B$62,$B$74,$B$86)</f>
        <v>351.71699999999998</v>
      </c>
      <c r="D38" s="43">
        <f>+MAX($B$38,$B$50,$B$62,$B$74,$B$86)</f>
        <v>491.20299999999997</v>
      </c>
      <c r="E38" s="17">
        <f t="shared" si="0"/>
        <v>139.48599999999999</v>
      </c>
      <c r="G38" s="43"/>
      <c r="H38" s="17"/>
    </row>
    <row r="39" spans="1:8" x14ac:dyDescent="0.2">
      <c r="A39" s="1">
        <v>41579</v>
      </c>
      <c r="B39" s="12">
        <v>344.17200000000003</v>
      </c>
      <c r="C39" s="43">
        <f>+MIN($B$39,$B$51,$B$63,$B$75,$B$87)</f>
        <v>344.17200000000003</v>
      </c>
      <c r="D39" s="43">
        <f>+MAX($B$39,$B$51,$B$63,$B$75,$B$87)</f>
        <v>490.73399999999998</v>
      </c>
      <c r="E39" s="17">
        <f t="shared" si="0"/>
        <v>146.56199999999995</v>
      </c>
      <c r="G39" s="43"/>
      <c r="H39" s="17"/>
    </row>
    <row r="40" spans="1:8" x14ac:dyDescent="0.2">
      <c r="A40" s="1">
        <v>41609</v>
      </c>
      <c r="B40" s="12">
        <v>327.19099999999997</v>
      </c>
      <c r="C40" s="43">
        <f>+MIN($B$40,$B$52,$B$64,$B$76,$B$88)</f>
        <v>327.19099999999997</v>
      </c>
      <c r="D40" s="43">
        <f>+MAX($B$40,$B$52,$B$64,$B$76,$B$88)</f>
        <v>484.62200000000001</v>
      </c>
      <c r="E40" s="17">
        <f t="shared" si="0"/>
        <v>157.43100000000004</v>
      </c>
      <c r="G40" s="43"/>
      <c r="H40" s="17"/>
    </row>
    <row r="41" spans="1:8" x14ac:dyDescent="0.2">
      <c r="A41" s="1">
        <v>41640</v>
      </c>
      <c r="B41" s="12">
        <v>336.238</v>
      </c>
      <c r="C41" s="43">
        <f>+MIN($B$29,$B$41,$B$53,$B$65,$B$77)</f>
        <v>336.238</v>
      </c>
      <c r="D41" s="43">
        <f>+MAX($B$29,$B$41,$B$53,$B$65,$B$77)</f>
        <v>506.798</v>
      </c>
      <c r="E41" s="17">
        <f t="shared" si="0"/>
        <v>170.56</v>
      </c>
      <c r="G41" s="43"/>
      <c r="H41" s="17"/>
    </row>
    <row r="42" spans="1:8" x14ac:dyDescent="0.2">
      <c r="A42" s="1">
        <v>41671</v>
      </c>
      <c r="B42" s="12">
        <v>345.274</v>
      </c>
      <c r="C42" s="43">
        <f>+MIN($B$30,$B$42,$B$54,$B$66,$B$78)</f>
        <v>345.274</v>
      </c>
      <c r="D42" s="43">
        <f>+MAX($B$30,$B$42,$B$54,$B$66,$B$78)</f>
        <v>525.41899999999998</v>
      </c>
      <c r="E42" s="17">
        <f t="shared" si="0"/>
        <v>180.14499999999998</v>
      </c>
      <c r="G42" s="43"/>
      <c r="H42" s="17"/>
    </row>
    <row r="43" spans="1:8" x14ac:dyDescent="0.2">
      <c r="A43" s="1">
        <v>41699</v>
      </c>
      <c r="B43" s="12">
        <v>354.98700000000002</v>
      </c>
      <c r="C43" s="43">
        <f>+MIN($B$31,$B$43,$B$55,$B$67,$B$79)</f>
        <v>354.98700000000002</v>
      </c>
      <c r="D43" s="43">
        <f>+MAX($B$31,$B$43,$B$55,$B$67,$B$79)</f>
        <v>538.59500000000003</v>
      </c>
      <c r="E43" s="17">
        <f t="shared" si="0"/>
        <v>183.608</v>
      </c>
      <c r="G43" s="43"/>
      <c r="H43" s="17"/>
    </row>
    <row r="44" spans="1:8" x14ac:dyDescent="0.2">
      <c r="A44" s="1">
        <v>41730</v>
      </c>
      <c r="B44" s="12">
        <v>365.339</v>
      </c>
      <c r="C44" s="43">
        <f>+MIN($B$32,$B$44,$B$56,$B$68,$B$80)</f>
        <v>365.339</v>
      </c>
      <c r="D44" s="43">
        <f>+MAX($B$32,$B$44,$B$56,$B$68,$B$80)</f>
        <v>524.28599999999994</v>
      </c>
      <c r="E44" s="17">
        <f t="shared" si="0"/>
        <v>158.94699999999995</v>
      </c>
      <c r="G44" s="43"/>
      <c r="H44" s="17"/>
    </row>
    <row r="45" spans="1:8" x14ac:dyDescent="0.2">
      <c r="A45" s="1">
        <v>41760</v>
      </c>
      <c r="B45" s="12">
        <v>365.46</v>
      </c>
      <c r="C45" s="43">
        <f>+MIN($B$33,$B$45,$B$57,$B$69,$B$81)</f>
        <v>363.30399999999997</v>
      </c>
      <c r="D45" s="43">
        <f>+MAX($B$33,$B$45,$B$57,$B$69,$B$81)</f>
        <v>516.80799999999999</v>
      </c>
      <c r="E45" s="17">
        <f t="shared" si="0"/>
        <v>153.50400000000002</v>
      </c>
      <c r="G45" s="43"/>
      <c r="H45" s="17"/>
    </row>
    <row r="46" spans="1:8" x14ac:dyDescent="0.2">
      <c r="A46" s="1">
        <v>41791</v>
      </c>
      <c r="B46" s="12">
        <v>354.30500000000001</v>
      </c>
      <c r="C46" s="43">
        <f>+MIN($B$34,$B$46,$B$58,$B$70,$B$82)</f>
        <v>348.80700000000002</v>
      </c>
      <c r="D46" s="43">
        <f>+MAX($B$34,$B$46,$B$58,$B$70,$B$82)</f>
        <v>501.55700000000002</v>
      </c>
      <c r="E46" s="17">
        <f t="shared" si="0"/>
        <v>152.75</v>
      </c>
      <c r="G46" s="43"/>
      <c r="H46" s="17"/>
    </row>
    <row r="47" spans="1:8" x14ac:dyDescent="0.2">
      <c r="A47" s="1">
        <v>41821</v>
      </c>
      <c r="B47" s="12">
        <v>338.73700000000002</v>
      </c>
      <c r="C47" s="43">
        <f>+MIN($B$35,$B$47,$B$59,$B$71,$B$83)</f>
        <v>338.73700000000002</v>
      </c>
      <c r="D47" s="43">
        <f>+MAX($B$35,$B$47,$B$59,$B$71,$B$83)</f>
        <v>493.45800000000003</v>
      </c>
      <c r="E47" s="17">
        <f t="shared" si="0"/>
        <v>154.721</v>
      </c>
      <c r="G47" s="43"/>
      <c r="H47" s="17"/>
    </row>
    <row r="48" spans="1:8" x14ac:dyDescent="0.2">
      <c r="A48" s="1">
        <v>41852</v>
      </c>
      <c r="B48" s="12">
        <v>331.07600000000002</v>
      </c>
      <c r="C48" s="43">
        <f>+MIN($B$36,$B$48,$B$60,$B$72,$B$84)</f>
        <v>331.07600000000002</v>
      </c>
      <c r="D48" s="43">
        <f>+MAX($B$36,$B$48,$B$60,$B$72,$B$84)</f>
        <v>486.67500000000001</v>
      </c>
      <c r="E48" s="17">
        <f t="shared" si="0"/>
        <v>155.59899999999999</v>
      </c>
      <c r="G48" s="43"/>
      <c r="H48" s="17"/>
    </row>
    <row r="49" spans="1:8" x14ac:dyDescent="0.2">
      <c r="A49" s="1">
        <v>41883</v>
      </c>
      <c r="B49" s="12">
        <v>332.15499999999997</v>
      </c>
      <c r="C49" s="43">
        <f>+MIN($B$37,$B$49,$B$61,$B$73,$B$85)</f>
        <v>332.15499999999997</v>
      </c>
      <c r="D49" s="43">
        <f>+MAX($B$37,$B$49,$B$61,$B$73,$B$85)</f>
        <v>471.53699999999998</v>
      </c>
      <c r="E49" s="17">
        <f t="shared" si="0"/>
        <v>139.38200000000001</v>
      </c>
      <c r="G49" s="43"/>
      <c r="H49" s="17"/>
    </row>
    <row r="50" spans="1:8" x14ac:dyDescent="0.2">
      <c r="A50" s="1">
        <v>41913</v>
      </c>
      <c r="B50" s="12">
        <v>351.71699999999998</v>
      </c>
      <c r="C50" s="43">
        <f>+MIN($B$38,$B$50,$B$62,$B$74,$B$86)</f>
        <v>351.71699999999998</v>
      </c>
      <c r="D50" s="43">
        <f>+MAX($B$38,$B$50,$B$62,$B$74,$B$86)</f>
        <v>491.20299999999997</v>
      </c>
      <c r="E50" s="17">
        <f t="shared" si="0"/>
        <v>139.48599999999999</v>
      </c>
      <c r="G50" s="43"/>
      <c r="H50" s="17"/>
    </row>
    <row r="51" spans="1:8" x14ac:dyDescent="0.2">
      <c r="A51" s="1">
        <v>41944</v>
      </c>
      <c r="B51" s="12">
        <v>356.72899999999998</v>
      </c>
      <c r="C51" s="43">
        <f>+MIN($B$39,$B$51,$B$63,$B$75,$B$87)</f>
        <v>344.17200000000003</v>
      </c>
      <c r="D51" s="43">
        <f>+MAX($B$39,$B$51,$B$63,$B$75,$B$87)</f>
        <v>490.73399999999998</v>
      </c>
      <c r="E51" s="17">
        <f t="shared" si="0"/>
        <v>146.56199999999995</v>
      </c>
      <c r="G51" s="43"/>
      <c r="H51" s="17"/>
    </row>
    <row r="52" spans="1:8" x14ac:dyDescent="0.2">
      <c r="A52" s="1">
        <v>41974</v>
      </c>
      <c r="B52" s="12">
        <v>360.86500000000001</v>
      </c>
      <c r="C52" s="43">
        <f>+MIN($B$40,$B$52,$B$64,$B$76,$B$88)</f>
        <v>327.19099999999997</v>
      </c>
      <c r="D52" s="43">
        <f>+MAX($B$40,$B$52,$B$64,$B$76,$B$88)</f>
        <v>484.62200000000001</v>
      </c>
      <c r="E52" s="17">
        <f t="shared" si="0"/>
        <v>157.43100000000004</v>
      </c>
      <c r="G52" s="43"/>
      <c r="H52" s="17"/>
    </row>
    <row r="53" spans="1:8" x14ac:dyDescent="0.2">
      <c r="A53" s="1">
        <v>42005</v>
      </c>
      <c r="B53" s="12">
        <v>389.21300000000002</v>
      </c>
      <c r="C53" s="43">
        <f>+MIN($B$29,$B$41,$B$53,$B$65,$B$77)</f>
        <v>336.238</v>
      </c>
      <c r="D53" s="43">
        <f>+MAX($B$29,$B$41,$B$53,$B$65,$B$77)</f>
        <v>506.798</v>
      </c>
      <c r="E53" s="17">
        <f t="shared" si="0"/>
        <v>170.56</v>
      </c>
      <c r="G53" s="43"/>
      <c r="H53" s="17"/>
    </row>
    <row r="54" spans="1:8" x14ac:dyDescent="0.2">
      <c r="A54" s="1">
        <v>42036</v>
      </c>
      <c r="B54" s="12">
        <v>415.31299999999999</v>
      </c>
      <c r="C54" s="43">
        <f>+MIN($B$30,$B$42,$B$54,$B$66,$B$78)</f>
        <v>345.274</v>
      </c>
      <c r="D54" s="43">
        <f>+MAX($B$30,$B$42,$B$54,$B$66,$B$78)</f>
        <v>525.41899999999998</v>
      </c>
      <c r="E54" s="17">
        <f t="shared" si="0"/>
        <v>180.14499999999998</v>
      </c>
      <c r="G54" s="43"/>
      <c r="H54" s="17"/>
    </row>
    <row r="55" spans="1:8" x14ac:dyDescent="0.2">
      <c r="A55" s="1">
        <v>42064</v>
      </c>
      <c r="B55" s="12">
        <v>443.2</v>
      </c>
      <c r="C55" s="43">
        <f>+MIN($B$31,$B$43,$B$55,$B$67,$B$79)</f>
        <v>354.98700000000002</v>
      </c>
      <c r="D55" s="43">
        <f>+MAX($B$31,$B$43,$B$55,$B$67,$B$79)</f>
        <v>538.59500000000003</v>
      </c>
      <c r="E55" s="17">
        <f t="shared" si="0"/>
        <v>183.608</v>
      </c>
      <c r="G55" s="43"/>
      <c r="H55" s="17"/>
    </row>
    <row r="56" spans="1:8" x14ac:dyDescent="0.2">
      <c r="A56" s="1">
        <v>42095</v>
      </c>
      <c r="B56" s="12">
        <v>452.71300000000002</v>
      </c>
      <c r="C56" s="43">
        <f>+MIN($B$32,$B$44,$B$56,$B$68,$B$80)</f>
        <v>365.339</v>
      </c>
      <c r="D56" s="43">
        <f>+MAX($B$32,$B$44,$B$56,$B$68,$B$80)</f>
        <v>524.28599999999994</v>
      </c>
      <c r="E56" s="17">
        <f t="shared" si="0"/>
        <v>158.94699999999995</v>
      </c>
      <c r="G56" s="43"/>
      <c r="H56" s="17"/>
    </row>
    <row r="57" spans="1:8" x14ac:dyDescent="0.2">
      <c r="A57" s="1">
        <v>42125</v>
      </c>
      <c r="B57" s="12">
        <v>448.96100000000001</v>
      </c>
      <c r="C57" s="43">
        <f>+MIN($B$33,$B$45,$B$57,$B$69,$B$81)</f>
        <v>363.30399999999997</v>
      </c>
      <c r="D57" s="43">
        <f>+MAX($B$33,$B$45,$B$57,$B$69,$B$81)</f>
        <v>516.80799999999999</v>
      </c>
      <c r="E57" s="17">
        <f t="shared" si="0"/>
        <v>153.50400000000002</v>
      </c>
      <c r="G57" s="43"/>
      <c r="H57" s="17"/>
    </row>
    <row r="58" spans="1:8" x14ac:dyDescent="0.2">
      <c r="A58" s="1">
        <v>42156</v>
      </c>
      <c r="B58" s="12">
        <v>438.81</v>
      </c>
      <c r="C58" s="43">
        <f>+MIN($B$34,$B$46,$B$58,$B$70,$B$82)</f>
        <v>348.80700000000002</v>
      </c>
      <c r="D58" s="43">
        <f>+MAX($B$34,$B$46,$B$58,$B$70,$B$82)</f>
        <v>501.55700000000002</v>
      </c>
      <c r="E58" s="17">
        <f t="shared" si="0"/>
        <v>152.75</v>
      </c>
      <c r="G58" s="43"/>
      <c r="H58" s="17"/>
    </row>
    <row r="59" spans="1:8" x14ac:dyDescent="0.2">
      <c r="A59" s="1">
        <v>42186</v>
      </c>
      <c r="B59" s="12">
        <v>424.80900000000003</v>
      </c>
      <c r="C59" s="43">
        <f>+MIN($B$35,$B$47,$B$59,$B$71,$B$83)</f>
        <v>338.73700000000002</v>
      </c>
      <c r="D59" s="43">
        <f>+MAX($B$35,$B$47,$B$59,$B$71,$B$83)</f>
        <v>493.45800000000003</v>
      </c>
      <c r="E59" s="17">
        <f t="shared" si="0"/>
        <v>154.721</v>
      </c>
      <c r="G59" s="43"/>
      <c r="H59" s="17"/>
    </row>
    <row r="60" spans="1:8" x14ac:dyDescent="0.2">
      <c r="A60" s="1">
        <v>42217</v>
      </c>
      <c r="B60" s="12">
        <v>425.85300000000001</v>
      </c>
      <c r="C60" s="43">
        <f>+MIN($B$36,$B$48,$B$60,$B$72,$B$84)</f>
        <v>331.07600000000002</v>
      </c>
      <c r="D60" s="43">
        <f>+MAX($B$36,$B$48,$B$60,$B$72,$B$84)</f>
        <v>486.67500000000001</v>
      </c>
      <c r="E60" s="17">
        <f t="shared" si="0"/>
        <v>155.59899999999999</v>
      </c>
      <c r="G60" s="43"/>
      <c r="H60" s="17"/>
    </row>
    <row r="61" spans="1:8" x14ac:dyDescent="0.2">
      <c r="A61" s="1">
        <v>42248</v>
      </c>
      <c r="B61" s="12">
        <v>429.12900000000002</v>
      </c>
      <c r="C61" s="43">
        <f>+MIN($B$37,$B$49,$B$61,$B$73,$B$85)</f>
        <v>332.15499999999997</v>
      </c>
      <c r="D61" s="43">
        <f>+MAX($B$37,$B$49,$B$61,$B$73,$B$85)</f>
        <v>471.53699999999998</v>
      </c>
      <c r="E61" s="17">
        <f t="shared" si="0"/>
        <v>139.38200000000001</v>
      </c>
      <c r="G61" s="43"/>
      <c r="H61" s="17"/>
    </row>
    <row r="62" spans="1:8" x14ac:dyDescent="0.2">
      <c r="A62" s="1">
        <v>42278</v>
      </c>
      <c r="B62" s="12">
        <v>455.21300000000002</v>
      </c>
      <c r="C62" s="43">
        <f>+MIN($B$38,$B$50,$B$62,$B$74,$B$86)</f>
        <v>351.71699999999998</v>
      </c>
      <c r="D62" s="43">
        <f>+MAX($B$38,$B$50,$B$62,$B$74,$B$86)</f>
        <v>491.20299999999997</v>
      </c>
      <c r="E62" s="17">
        <f t="shared" si="0"/>
        <v>139.48599999999999</v>
      </c>
      <c r="G62" s="43"/>
      <c r="H62" s="17"/>
    </row>
    <row r="63" spans="1:8" x14ac:dyDescent="0.2">
      <c r="A63" s="1">
        <v>42309</v>
      </c>
      <c r="B63" s="12">
        <v>455.99400000000003</v>
      </c>
      <c r="C63" s="43">
        <f>+MIN($B$39,$B$51,$B$63,$B$75,$B$87)</f>
        <v>344.17200000000003</v>
      </c>
      <c r="D63" s="43">
        <f>+MAX($B$39,$B$51,$B$63,$B$75,$B$87)</f>
        <v>490.73399999999998</v>
      </c>
      <c r="E63" s="17">
        <f t="shared" si="0"/>
        <v>146.56199999999995</v>
      </c>
      <c r="G63" s="43"/>
      <c r="H63" s="17"/>
    </row>
    <row r="64" spans="1:8" x14ac:dyDescent="0.2">
      <c r="A64" s="1">
        <v>42339</v>
      </c>
      <c r="B64" s="12">
        <v>449.22</v>
      </c>
      <c r="C64" s="43">
        <f>+MIN($B$40,$B$52,$B$64,$B$76,$B$88)</f>
        <v>327.19099999999997</v>
      </c>
      <c r="D64" s="43">
        <f>+MAX($B$40,$B$52,$B$64,$B$76,$B$88)</f>
        <v>484.62200000000001</v>
      </c>
      <c r="E64" s="17">
        <f t="shared" si="0"/>
        <v>157.43100000000004</v>
      </c>
      <c r="G64" s="43"/>
      <c r="H64" s="17"/>
    </row>
    <row r="65" spans="1:8" x14ac:dyDescent="0.2">
      <c r="A65" s="1">
        <v>42370</v>
      </c>
      <c r="B65" s="12">
        <v>471.767</v>
      </c>
      <c r="C65" s="43">
        <f>+MIN($B$29,$B$41,$B$53,$B$65,$B$77)</f>
        <v>336.238</v>
      </c>
      <c r="D65" s="43">
        <f>+MAX($B$29,$B$41,$B$53,$B$65,$B$77)</f>
        <v>506.798</v>
      </c>
      <c r="E65" s="17">
        <f t="shared" si="0"/>
        <v>170.56</v>
      </c>
      <c r="G65" s="43"/>
      <c r="H65" s="17"/>
    </row>
    <row r="66" spans="1:8" x14ac:dyDescent="0.2">
      <c r="A66" s="1">
        <v>42401</v>
      </c>
      <c r="B66" s="12">
        <v>492.15300000000002</v>
      </c>
      <c r="C66" s="43">
        <f>+MIN($B$30,$B$42,$B$54,$B$66,$B$78)</f>
        <v>345.274</v>
      </c>
      <c r="D66" s="43">
        <f>+MAX($B$30,$B$42,$B$54,$B$66,$B$78)</f>
        <v>525.41899999999998</v>
      </c>
      <c r="E66" s="17">
        <f t="shared" si="0"/>
        <v>180.14499999999998</v>
      </c>
      <c r="G66" s="43"/>
      <c r="H66" s="17"/>
    </row>
    <row r="67" spans="1:8" x14ac:dyDescent="0.2">
      <c r="A67" s="1">
        <v>42430</v>
      </c>
      <c r="B67" s="12">
        <v>504.81099999999998</v>
      </c>
      <c r="C67" s="43">
        <f>+MIN($B$31,$B$43,$B$55,$B$67,$B$79)</f>
        <v>354.98700000000002</v>
      </c>
      <c r="D67" s="43">
        <f>+MAX($B$31,$B$43,$B$55,$B$67,$B$79)</f>
        <v>538.59500000000003</v>
      </c>
      <c r="E67" s="17">
        <f t="shared" si="0"/>
        <v>183.608</v>
      </c>
      <c r="G67" s="43"/>
      <c r="H67" s="17"/>
    </row>
    <row r="68" spans="1:8" x14ac:dyDescent="0.2">
      <c r="A68" s="1">
        <v>42461</v>
      </c>
      <c r="B68" s="12">
        <v>509.32299999999998</v>
      </c>
      <c r="C68" s="43">
        <f>+MIN($B$32,$B$44,$B$56,$B$68,$B$80)</f>
        <v>365.339</v>
      </c>
      <c r="D68" s="43">
        <f>+MAX($B$32,$B$44,$B$56,$B$68,$B$80)</f>
        <v>524.28599999999994</v>
      </c>
      <c r="E68" s="17">
        <f t="shared" si="0"/>
        <v>158.94699999999995</v>
      </c>
      <c r="G68" s="43"/>
      <c r="H68" s="17"/>
    </row>
    <row r="69" spans="1:8" x14ac:dyDescent="0.2">
      <c r="A69" s="1">
        <v>42491</v>
      </c>
      <c r="B69" s="12">
        <v>511.86099999999999</v>
      </c>
      <c r="C69" s="43">
        <f>+MIN($B$33,$B$45,$B$57,$B$69,$B$81)</f>
        <v>363.30399999999997</v>
      </c>
      <c r="D69" s="43">
        <f>+MAX($B$33,$B$45,$B$57,$B$69,$B$81)</f>
        <v>516.80799999999999</v>
      </c>
      <c r="E69" s="17">
        <f t="shared" si="0"/>
        <v>153.50400000000002</v>
      </c>
      <c r="G69" s="43"/>
      <c r="H69" s="17"/>
    </row>
    <row r="70" spans="1:8" x14ac:dyDescent="0.2">
      <c r="A70" s="1">
        <v>42522</v>
      </c>
      <c r="B70" s="12">
        <v>500.85700000000003</v>
      </c>
      <c r="C70" s="43">
        <f>+MIN($B$34,$B$46,$B$58,$B$70,$B$82)</f>
        <v>348.80700000000002</v>
      </c>
      <c r="D70" s="43">
        <f>+MAX($B$34,$B$46,$B$58,$B$70,$B$82)</f>
        <v>501.55700000000002</v>
      </c>
      <c r="E70" s="17">
        <f t="shared" si="0"/>
        <v>152.75</v>
      </c>
      <c r="G70" s="43"/>
      <c r="H70" s="17"/>
    </row>
    <row r="71" spans="1:8" x14ac:dyDescent="0.2">
      <c r="A71" s="1">
        <v>42552</v>
      </c>
      <c r="B71" s="12">
        <v>493.45800000000003</v>
      </c>
      <c r="C71" s="43">
        <f>+MIN($B$35,$B$47,$B$59,$B$71,$B$83)</f>
        <v>338.73700000000002</v>
      </c>
      <c r="D71" s="43">
        <f>+MAX($B$35,$B$47,$B$59,$B$71,$B$83)</f>
        <v>493.45800000000003</v>
      </c>
      <c r="E71" s="17">
        <f t="shared" si="0"/>
        <v>154.721</v>
      </c>
      <c r="G71" s="43"/>
      <c r="H71" s="17"/>
    </row>
    <row r="72" spans="1:8" x14ac:dyDescent="0.2">
      <c r="A72" s="1">
        <v>42583</v>
      </c>
      <c r="B72" s="12">
        <v>486.67500000000001</v>
      </c>
      <c r="C72" s="43">
        <f>+MIN($B$36,$B$48,$B$60,$B$72,$B$84)</f>
        <v>331.07600000000002</v>
      </c>
      <c r="D72" s="43">
        <f>+MAX($B$36,$B$48,$B$60,$B$72,$B$84)</f>
        <v>486.67500000000001</v>
      </c>
      <c r="E72" s="17">
        <f t="shared" si="0"/>
        <v>155.59899999999999</v>
      </c>
      <c r="G72" s="43"/>
      <c r="H72" s="17"/>
    </row>
    <row r="73" spans="1:8" x14ac:dyDescent="0.2">
      <c r="A73" s="1">
        <v>42614</v>
      </c>
      <c r="B73" s="12">
        <v>471.53699999999998</v>
      </c>
      <c r="C73" s="43">
        <f>+MIN($B$37,$B$49,$B$61,$B$73,$B$85)</f>
        <v>332.15499999999997</v>
      </c>
      <c r="D73" s="43">
        <f>+MAX($B$37,$B$49,$B$61,$B$73,$B$85)</f>
        <v>471.53699999999998</v>
      </c>
      <c r="E73" s="17">
        <f t="shared" si="0"/>
        <v>139.38200000000001</v>
      </c>
      <c r="G73" s="43"/>
      <c r="H73" s="17"/>
    </row>
    <row r="74" spans="1:8" x14ac:dyDescent="0.2">
      <c r="A74" s="1">
        <v>42644</v>
      </c>
      <c r="B74" s="12">
        <v>491.20299999999997</v>
      </c>
      <c r="C74" s="43">
        <f>+MIN($B$38,$B$50,$B$62,$B$74,$B$86)</f>
        <v>351.71699999999998</v>
      </c>
      <c r="D74" s="43">
        <f>+MAX($B$38,$B$50,$B$62,$B$74,$B$86)</f>
        <v>491.20299999999997</v>
      </c>
      <c r="E74" s="17">
        <f t="shared" si="0"/>
        <v>139.48599999999999</v>
      </c>
      <c r="G74" s="43"/>
      <c r="H74" s="17"/>
    </row>
    <row r="75" spans="1:8" x14ac:dyDescent="0.2">
      <c r="A75" s="1">
        <v>42675</v>
      </c>
      <c r="B75" s="12">
        <v>490.73399999999998</v>
      </c>
      <c r="C75" s="43">
        <f>+MIN($B$39,$B$51,$B$63,$B$75,$B$87)</f>
        <v>344.17200000000003</v>
      </c>
      <c r="D75" s="43">
        <f>+MAX($B$39,$B$51,$B$63,$B$75,$B$87)</f>
        <v>490.73399999999998</v>
      </c>
      <c r="E75" s="17">
        <f t="shared" si="0"/>
        <v>146.56199999999995</v>
      </c>
      <c r="G75" s="43"/>
      <c r="H75" s="17"/>
    </row>
    <row r="76" spans="1:8" x14ac:dyDescent="0.2">
      <c r="A76" s="1">
        <v>42705</v>
      </c>
      <c r="B76" s="12">
        <v>484.62200000000001</v>
      </c>
      <c r="C76" s="43">
        <f>+MIN($B$40,$B$52,$B$64,$B$76,$B$88)</f>
        <v>327.19099999999997</v>
      </c>
      <c r="D76" s="43">
        <f>+MAX($B$40,$B$52,$B$64,$B$76,$B$88)</f>
        <v>484.62200000000001</v>
      </c>
      <c r="E76" s="17">
        <f t="shared" si="0"/>
        <v>157.43100000000004</v>
      </c>
      <c r="G76" s="43"/>
      <c r="H76" s="17"/>
    </row>
    <row r="77" spans="1:8" x14ac:dyDescent="0.2">
      <c r="A77" s="1">
        <v>42736</v>
      </c>
      <c r="B77" s="12">
        <v>506.798</v>
      </c>
      <c r="C77" s="43">
        <f>+MIN($B$29,$B$41,$B$53,$B$65,$B$77)</f>
        <v>336.238</v>
      </c>
      <c r="D77" s="43">
        <f>+MAX($B$29,$B$41,$B$53,$B$65,$B$77)</f>
        <v>506.798</v>
      </c>
      <c r="E77" s="17">
        <f t="shared" si="0"/>
        <v>170.56</v>
      </c>
      <c r="G77" s="43"/>
      <c r="H77" s="17"/>
    </row>
    <row r="78" spans="1:8" x14ac:dyDescent="0.2">
      <c r="A78" s="1">
        <v>42767</v>
      </c>
      <c r="B78" s="12">
        <v>525.41899999999998</v>
      </c>
      <c r="C78" s="43">
        <f>+MIN($B$30,$B$42,$B$54,$B$66,$B$78)</f>
        <v>345.274</v>
      </c>
      <c r="D78" s="43">
        <f>+MAX($B$30,$B$42,$B$54,$B$66,$B$78)</f>
        <v>525.41899999999998</v>
      </c>
      <c r="E78" s="17">
        <f t="shared" si="0"/>
        <v>180.14499999999998</v>
      </c>
      <c r="G78" s="43"/>
      <c r="H78" s="17"/>
    </row>
    <row r="79" spans="1:8" x14ac:dyDescent="0.2">
      <c r="A79" s="1">
        <v>42795</v>
      </c>
      <c r="B79" s="12">
        <v>538.59500000000003</v>
      </c>
      <c r="C79" s="43">
        <f>+MIN($B$31,$B$43,$B$55,$B$67,$B$79)</f>
        <v>354.98700000000002</v>
      </c>
      <c r="D79" s="43">
        <f>+MAX($B$31,$B$43,$B$55,$B$67,$B$79)</f>
        <v>538.59500000000003</v>
      </c>
      <c r="E79" s="17">
        <f t="shared" si="0"/>
        <v>183.608</v>
      </c>
      <c r="G79" s="43"/>
      <c r="H79" s="17"/>
    </row>
    <row r="80" spans="1:8" x14ac:dyDescent="0.2">
      <c r="A80" s="1">
        <v>42826</v>
      </c>
      <c r="B80" s="12">
        <v>524.28599999999994</v>
      </c>
      <c r="C80" s="43">
        <f>+MIN($B$32,$B$44,$B$56,$B$68,$B$80)</f>
        <v>365.339</v>
      </c>
      <c r="D80" s="43">
        <f>+MAX($B$32,$B$44,$B$56,$B$68,$B$80)</f>
        <v>524.28599999999994</v>
      </c>
      <c r="E80" s="17">
        <f t="shared" si="0"/>
        <v>158.94699999999995</v>
      </c>
      <c r="G80" s="43"/>
      <c r="H80" s="17"/>
    </row>
    <row r="81" spans="1:8" x14ac:dyDescent="0.2">
      <c r="A81" s="1">
        <v>42856</v>
      </c>
      <c r="B81" s="12">
        <v>516.80799999999999</v>
      </c>
      <c r="C81" s="43">
        <f>+MIN($B$33,$B$45,$B$57,$B$69,$B$81)</f>
        <v>363.30399999999997</v>
      </c>
      <c r="D81" s="43">
        <f>+MAX($B$33,$B$45,$B$57,$B$69,$B$81)</f>
        <v>516.80799999999999</v>
      </c>
      <c r="E81" s="17">
        <f t="shared" si="0"/>
        <v>153.50400000000002</v>
      </c>
      <c r="G81" s="43"/>
      <c r="H81" s="17"/>
    </row>
    <row r="82" spans="1:8" x14ac:dyDescent="0.2">
      <c r="A82" s="1">
        <v>42887</v>
      </c>
      <c r="B82" s="12">
        <v>501.55700000000002</v>
      </c>
      <c r="C82" s="43">
        <f>+MIN($B$34,$B$46,$B$58,$B$70,$B$82)</f>
        <v>348.80700000000002</v>
      </c>
      <c r="D82" s="43">
        <f>+MAX($B$34,$B$46,$B$58,$B$70,$B$82)</f>
        <v>501.55700000000002</v>
      </c>
      <c r="E82" s="17">
        <f t="shared" si="0"/>
        <v>152.75</v>
      </c>
      <c r="G82" s="43"/>
      <c r="H82" s="17"/>
    </row>
    <row r="83" spans="1:8" x14ac:dyDescent="0.2">
      <c r="A83" s="1">
        <v>42917</v>
      </c>
      <c r="B83" s="12">
        <v>483.411</v>
      </c>
      <c r="C83" s="43">
        <f>+MIN($B$35,$B$47,$B$59,$B$71,$B$83)</f>
        <v>338.73700000000002</v>
      </c>
      <c r="D83" s="43">
        <f>+MAX($B$35,$B$47,$B$59,$B$71,$B$83)</f>
        <v>493.45800000000003</v>
      </c>
      <c r="E83" s="17">
        <f t="shared" si="0"/>
        <v>154.721</v>
      </c>
      <c r="G83" s="43"/>
      <c r="H83" s="17"/>
    </row>
    <row r="84" spans="1:8" x14ac:dyDescent="0.2">
      <c r="A84" s="1">
        <v>42948</v>
      </c>
      <c r="B84" s="12">
        <v>459.98200000000003</v>
      </c>
      <c r="C84" s="43">
        <f>+MIN($B$36,$B$48,$B$60,$B$72,$B$84)</f>
        <v>331.07600000000002</v>
      </c>
      <c r="D84" s="43">
        <f>+MAX($B$36,$B$48,$B$60,$B$72,$B$84)</f>
        <v>486.67500000000001</v>
      </c>
      <c r="E84" s="17">
        <f t="shared" si="0"/>
        <v>155.59899999999999</v>
      </c>
      <c r="G84" s="43"/>
      <c r="H84" s="17"/>
    </row>
    <row r="85" spans="1:8" x14ac:dyDescent="0.2">
      <c r="A85" s="1">
        <v>42979</v>
      </c>
      <c r="B85" s="12">
        <v>469.58800000000002</v>
      </c>
      <c r="C85" s="43">
        <f>+MIN($B$37,$B$49,$B$61,$B$73,$B$85)</f>
        <v>332.15499999999997</v>
      </c>
      <c r="D85" s="43">
        <f>+MAX($B$37,$B$49,$B$61,$B$73,$B$85)</f>
        <v>471.53699999999998</v>
      </c>
      <c r="E85" s="17">
        <f t="shared" si="0"/>
        <v>139.38200000000001</v>
      </c>
      <c r="G85" s="43"/>
      <c r="H85" s="17"/>
    </row>
    <row r="86" spans="1:8" x14ac:dyDescent="0.2">
      <c r="A86" s="1">
        <v>43009</v>
      </c>
      <c r="B86" s="12">
        <v>459.73099999999999</v>
      </c>
      <c r="C86" s="43">
        <f>+MIN($B$38,$B$50,$B$62,$B$74,$B$86)</f>
        <v>351.71699999999998</v>
      </c>
      <c r="D86" s="43">
        <f>+MAX($B$38,$B$50,$B$62,$B$74,$B$86)</f>
        <v>491.20299999999997</v>
      </c>
      <c r="E86" s="17">
        <f t="shared" si="0"/>
        <v>139.48599999999999</v>
      </c>
      <c r="G86" s="43"/>
      <c r="H86" s="17"/>
    </row>
    <row r="87" spans="1:8" x14ac:dyDescent="0.2">
      <c r="A87" s="1">
        <v>43040</v>
      </c>
      <c r="B87" s="12">
        <v>453.05399999999997</v>
      </c>
      <c r="C87" s="43">
        <f>+MIN($B$39,$B$51,$B$63,$B$75,$B$87)</f>
        <v>344.17200000000003</v>
      </c>
      <c r="D87" s="43">
        <f>+MAX($B$39,$B$51,$B$63,$B$75,$B$87)</f>
        <v>490.73399999999998</v>
      </c>
      <c r="E87" s="17">
        <f t="shared" si="0"/>
        <v>146.56199999999995</v>
      </c>
      <c r="G87" s="43"/>
      <c r="H87" s="17"/>
    </row>
    <row r="88" spans="1:8" x14ac:dyDescent="0.2">
      <c r="A88" s="1">
        <v>43070</v>
      </c>
      <c r="B88" s="12">
        <v>421.64600000000002</v>
      </c>
      <c r="C88" s="43">
        <f>+MIN($B$40,$B$52,$B$64,$B$76,$B$88)</f>
        <v>327.19099999999997</v>
      </c>
      <c r="D88" s="43">
        <f>+MAX($B$40,$B$52,$B$64,$B$76,$B$88)</f>
        <v>484.62200000000001</v>
      </c>
      <c r="E88" s="17">
        <f t="shared" si="0"/>
        <v>157.43100000000004</v>
      </c>
      <c r="G88" s="43"/>
      <c r="H88" s="17"/>
    </row>
    <row r="89" spans="1:8" x14ac:dyDescent="0.2">
      <c r="A89" s="1">
        <v>43101</v>
      </c>
      <c r="B89" s="12">
        <v>419.90199999999999</v>
      </c>
      <c r="C89" s="43">
        <f>+MIN($B$29,$B$41,$B$53,$B$65,$B$77)</f>
        <v>336.238</v>
      </c>
      <c r="D89" s="43">
        <f>+MAX($B$29,$B$41,$B$53,$B$65,$B$77)</f>
        <v>506.798</v>
      </c>
      <c r="E89" s="17">
        <f t="shared" si="0"/>
        <v>170.56</v>
      </c>
      <c r="G89" s="43"/>
      <c r="H89" s="17"/>
    </row>
    <row r="90" spans="1:8" x14ac:dyDescent="0.2">
      <c r="A90" s="1">
        <v>43132</v>
      </c>
      <c r="B90" s="12">
        <v>423.52</v>
      </c>
      <c r="C90" s="43">
        <f>+MIN($B$30,$B$42,$B$54,$B$66,$B$78)</f>
        <v>345.274</v>
      </c>
      <c r="D90" s="43">
        <f>+MAX($B$30,$B$42,$B$54,$B$66,$B$78)</f>
        <v>525.41899999999998</v>
      </c>
      <c r="E90" s="17">
        <f t="shared" si="0"/>
        <v>180.14499999999998</v>
      </c>
      <c r="G90" s="43"/>
      <c r="H90" s="17"/>
    </row>
    <row r="91" spans="1:8" x14ac:dyDescent="0.2">
      <c r="A91" s="1">
        <v>43160</v>
      </c>
      <c r="B91" s="12">
        <v>423.44799999999998</v>
      </c>
      <c r="C91" s="43">
        <f>+MIN($B$31,$B$43,$B$55,$B$67,$B$79)</f>
        <v>354.98700000000002</v>
      </c>
      <c r="D91" s="43">
        <f>+MAX($B$31,$B$43,$B$55,$B$67,$B$79)</f>
        <v>538.59500000000003</v>
      </c>
      <c r="E91" s="17">
        <f t="shared" si="0"/>
        <v>183.608</v>
      </c>
      <c r="G91" s="43"/>
      <c r="H91" s="17"/>
    </row>
    <row r="92" spans="1:8" x14ac:dyDescent="0.2">
      <c r="A92" s="1">
        <v>43191</v>
      </c>
      <c r="B92" s="12">
        <v>435.05700000000002</v>
      </c>
      <c r="C92" s="43">
        <f>+MIN($B$32,$B$44,$B$56,$B$68,$B$80)</f>
        <v>365.339</v>
      </c>
      <c r="D92" s="43">
        <f>+MAX($B$32,$B$44,$B$56,$B$68,$B$80)</f>
        <v>524.28599999999994</v>
      </c>
      <c r="E92" s="17">
        <f t="shared" si="0"/>
        <v>158.94699999999995</v>
      </c>
      <c r="G92" s="43"/>
      <c r="H92" s="17"/>
    </row>
    <row r="93" spans="1:8" x14ac:dyDescent="0.2">
      <c r="A93" s="1">
        <v>43221</v>
      </c>
      <c r="B93" s="12">
        <v>433.27699999999999</v>
      </c>
      <c r="C93" s="43">
        <f>+MIN($B$33,$B$45,$B$57,$B$69,$B$81)</f>
        <v>363.30399999999997</v>
      </c>
      <c r="D93" s="43">
        <f>+MAX($B$33,$B$45,$B$57,$B$69,$B$81)</f>
        <v>516.80799999999999</v>
      </c>
      <c r="E93" s="17">
        <f t="shared" ref="E93:E112" si="1">D93-C93</f>
        <v>153.50400000000002</v>
      </c>
      <c r="G93" s="43"/>
      <c r="H93" s="17"/>
    </row>
    <row r="94" spans="1:8" x14ac:dyDescent="0.2">
      <c r="A94" s="1">
        <v>43252</v>
      </c>
      <c r="B94" s="12">
        <v>414.83699999999999</v>
      </c>
      <c r="C94" s="43">
        <f>+MIN($B$34,$B$46,$B$58,$B$70,$B$82)</f>
        <v>348.80700000000002</v>
      </c>
      <c r="D94" s="43">
        <f>+MAX($B$34,$B$46,$B$58,$B$70,$B$82)</f>
        <v>501.55700000000002</v>
      </c>
      <c r="E94" s="17">
        <f t="shared" si="1"/>
        <v>152.75</v>
      </c>
      <c r="G94" s="43"/>
      <c r="H94" s="17"/>
    </row>
    <row r="95" spans="1:8" x14ac:dyDescent="0.2">
      <c r="A95" s="1">
        <v>43282</v>
      </c>
      <c r="B95" s="12">
        <v>409.32499999999999</v>
      </c>
      <c r="C95" s="43">
        <f>+MIN($B$35,$B$47,$B$59,$B$71,$B$83)</f>
        <v>338.73700000000002</v>
      </c>
      <c r="D95" s="43">
        <f>+MAX($B$35,$B$47,$B$59,$B$71,$B$83)</f>
        <v>493.45800000000003</v>
      </c>
      <c r="E95" s="17">
        <f t="shared" si="1"/>
        <v>154.721</v>
      </c>
      <c r="G95" s="43"/>
      <c r="H95" s="17"/>
    </row>
    <row r="96" spans="1:8" x14ac:dyDescent="0.2">
      <c r="A96" s="1">
        <v>43313</v>
      </c>
      <c r="B96" s="12">
        <v>406.85399999999998</v>
      </c>
      <c r="C96" s="43">
        <f>+MIN($B$36,$B$48,$B$60,$B$72,$B$84)</f>
        <v>331.07600000000002</v>
      </c>
      <c r="D96" s="43">
        <f>+MAX($B$36,$B$48,$B$60,$B$72,$B$84)</f>
        <v>486.67500000000001</v>
      </c>
      <c r="E96" s="17">
        <f t="shared" si="1"/>
        <v>155.59899999999999</v>
      </c>
      <c r="G96" s="43"/>
      <c r="H96" s="17"/>
    </row>
    <row r="97" spans="1:8" x14ac:dyDescent="0.2">
      <c r="A97" s="1">
        <v>43344</v>
      </c>
      <c r="B97" s="12">
        <v>406.52985713999999</v>
      </c>
      <c r="C97" s="43">
        <f>+MIN($B$37,$B$49,$B$61,$B$73,$B$85)</f>
        <v>332.15499999999997</v>
      </c>
      <c r="D97" s="43">
        <f>+MAX($B$37,$B$49,$B$61,$B$73,$B$85)</f>
        <v>471.53699999999998</v>
      </c>
      <c r="E97" s="17">
        <f t="shared" si="1"/>
        <v>139.38200000000001</v>
      </c>
      <c r="G97" s="43"/>
      <c r="H97" s="17"/>
    </row>
    <row r="98" spans="1:8" x14ac:dyDescent="0.2">
      <c r="A98" s="1">
        <v>43374</v>
      </c>
      <c r="B98" s="12">
        <v>428.42018125999999</v>
      </c>
      <c r="C98" s="43">
        <f>+MIN($B$38,$B$50,$B$62,$B$74,$B$86)</f>
        <v>351.71699999999998</v>
      </c>
      <c r="D98" s="43">
        <f>+MAX($B$38,$B$50,$B$62,$B$74,$B$86)</f>
        <v>491.20299999999997</v>
      </c>
      <c r="E98" s="17">
        <f t="shared" si="1"/>
        <v>139.48599999999999</v>
      </c>
      <c r="G98" s="43"/>
      <c r="H98" s="17"/>
    </row>
    <row r="99" spans="1:8" x14ac:dyDescent="0.2">
      <c r="A99" s="1">
        <v>43405</v>
      </c>
      <c r="B99" s="12">
        <v>428.34519999999998</v>
      </c>
      <c r="C99" s="43">
        <f>+MIN($B$39,$B$51,$B$63,$B$75,$B$87)</f>
        <v>344.17200000000003</v>
      </c>
      <c r="D99" s="43">
        <f>+MAX($B$39,$B$51,$B$63,$B$75,$B$87)</f>
        <v>490.73399999999998</v>
      </c>
      <c r="E99" s="17">
        <f t="shared" si="1"/>
        <v>146.56199999999995</v>
      </c>
      <c r="G99" s="43"/>
      <c r="H99" s="17"/>
    </row>
    <row r="100" spans="1:8" x14ac:dyDescent="0.2">
      <c r="A100" s="1">
        <v>43435</v>
      </c>
      <c r="B100" s="12">
        <v>420.52100000000002</v>
      </c>
      <c r="C100" s="43">
        <f>+MIN($B$40,$B$52,$B$64,$B$76,$B$88)</f>
        <v>327.19099999999997</v>
      </c>
      <c r="D100" s="43">
        <f>+MAX($B$40,$B$52,$B$64,$B$76,$B$88)</f>
        <v>484.62200000000001</v>
      </c>
      <c r="E100" s="17">
        <f t="shared" si="1"/>
        <v>157.43100000000004</v>
      </c>
      <c r="G100" s="43"/>
      <c r="H100" s="17"/>
    </row>
    <row r="101" spans="1:8" x14ac:dyDescent="0.2">
      <c r="A101" s="1">
        <v>43466</v>
      </c>
      <c r="B101" s="12">
        <v>433.20030000000003</v>
      </c>
      <c r="C101" s="43">
        <f>+MIN($B$29,$B$41,$B$53,$B$65,$B$77)</f>
        <v>336.238</v>
      </c>
      <c r="D101" s="17">
        <f>+MAX($B$29,$B$41,$B$53,$B$65,$B$77)</f>
        <v>506.798</v>
      </c>
      <c r="E101" s="17">
        <f t="shared" si="1"/>
        <v>170.56</v>
      </c>
      <c r="G101" s="43"/>
      <c r="H101" s="17"/>
    </row>
    <row r="102" spans="1:8" x14ac:dyDescent="0.2">
      <c r="A102" s="1">
        <v>43497</v>
      </c>
      <c r="B102" s="12">
        <v>449.91109999999998</v>
      </c>
      <c r="C102" s="43">
        <f>+MIN($B$30,$B$42,$B$54,$B$66,$B$78)</f>
        <v>345.274</v>
      </c>
      <c r="D102" s="17">
        <f>+MAX($B$30,$B$42,$B$54,$B$66,$B$78)</f>
        <v>525.41899999999998</v>
      </c>
      <c r="E102" s="17">
        <f t="shared" si="1"/>
        <v>180.14499999999998</v>
      </c>
      <c r="G102" s="43"/>
      <c r="H102" s="17"/>
    </row>
    <row r="103" spans="1:8" x14ac:dyDescent="0.2">
      <c r="A103" s="1">
        <v>43525</v>
      </c>
      <c r="B103" s="12">
        <v>469.65890000000002</v>
      </c>
      <c r="C103" s="43">
        <f>+MIN($B$31,$B$43,$B$55,$B$67,$B$79)</f>
        <v>354.98700000000002</v>
      </c>
      <c r="D103" s="17">
        <f>+MAX($B$31,$B$43,$B$55,$B$67,$B$79)</f>
        <v>538.59500000000003</v>
      </c>
      <c r="E103" s="17">
        <f t="shared" si="1"/>
        <v>183.608</v>
      </c>
      <c r="G103" s="43"/>
      <c r="H103" s="17"/>
    </row>
    <row r="104" spans="1:8" x14ac:dyDescent="0.2">
      <c r="A104" s="1">
        <v>43556</v>
      </c>
      <c r="B104" s="12">
        <v>475.64620000000002</v>
      </c>
      <c r="C104" s="43">
        <f>+MIN($B$32,$B$44,$B$56,$B$68,$B$80)</f>
        <v>365.339</v>
      </c>
      <c r="D104" s="17">
        <f>+MAX($B$32,$B$44,$B$56,$B$68,$B$80)</f>
        <v>524.28599999999994</v>
      </c>
      <c r="E104" s="17">
        <f t="shared" si="1"/>
        <v>158.94699999999995</v>
      </c>
      <c r="G104" s="43"/>
      <c r="H104" s="17"/>
    </row>
    <row r="105" spans="1:8" x14ac:dyDescent="0.2">
      <c r="A105" s="1">
        <v>43586</v>
      </c>
      <c r="B105" s="12">
        <v>481.10050000000001</v>
      </c>
      <c r="C105" s="43">
        <f>+MIN($B$33,$B$45,$B$57,$B$69,$B$81)</f>
        <v>363.30399999999997</v>
      </c>
      <c r="D105" s="17">
        <f>+MAX($B$33,$B$45,$B$57,$B$69,$B$81)</f>
        <v>516.80799999999999</v>
      </c>
      <c r="E105" s="17">
        <f t="shared" si="1"/>
        <v>153.50400000000002</v>
      </c>
      <c r="G105" s="43"/>
      <c r="H105" s="17"/>
    </row>
    <row r="106" spans="1:8" x14ac:dyDescent="0.2">
      <c r="A106" s="1">
        <v>43617</v>
      </c>
      <c r="B106" s="12">
        <v>471.32530000000003</v>
      </c>
      <c r="C106" s="43">
        <f>+MIN($B$34,$B$46,$B$58,$B$70,$B$82)</f>
        <v>348.80700000000002</v>
      </c>
      <c r="D106" s="17">
        <f>+MAX($B$34,$B$46,$B$58,$B$70,$B$82)</f>
        <v>501.55700000000002</v>
      </c>
      <c r="E106" s="17">
        <f t="shared" si="1"/>
        <v>152.75</v>
      </c>
      <c r="G106" s="43"/>
      <c r="H106" s="17"/>
    </row>
    <row r="107" spans="1:8" x14ac:dyDescent="0.2">
      <c r="A107" s="1">
        <v>43647</v>
      </c>
      <c r="B107" s="12">
        <v>462.44729999999998</v>
      </c>
      <c r="C107" s="43">
        <f>+MIN($B$35,$B$47,$B$59,$B$71,$B$83)</f>
        <v>338.73700000000002</v>
      </c>
      <c r="D107" s="17">
        <f>+MAX($B$35,$B$47,$B$59,$B$71,$B$83)</f>
        <v>493.45800000000003</v>
      </c>
      <c r="E107" s="17">
        <f t="shared" si="1"/>
        <v>154.721</v>
      </c>
      <c r="G107" s="43"/>
      <c r="H107" s="17"/>
    </row>
    <row r="108" spans="1:8" x14ac:dyDescent="0.2">
      <c r="A108" s="1">
        <v>43678</v>
      </c>
      <c r="B108" s="12">
        <v>460.43470000000002</v>
      </c>
      <c r="C108" s="43">
        <f>+MIN($B$36,$B$48,$B$60,$B$72,$B$84)</f>
        <v>331.07600000000002</v>
      </c>
      <c r="D108" s="17">
        <f>+MAX($B$36,$B$48,$B$60,$B$72,$B$84)</f>
        <v>486.67500000000001</v>
      </c>
      <c r="E108" s="17">
        <f t="shared" si="1"/>
        <v>155.59899999999999</v>
      </c>
      <c r="G108" s="43"/>
      <c r="H108" s="17"/>
    </row>
    <row r="109" spans="1:8" x14ac:dyDescent="0.2">
      <c r="A109" s="1">
        <v>43709</v>
      </c>
      <c r="B109" s="12">
        <v>463.70060000000001</v>
      </c>
      <c r="C109" s="43">
        <f>+MIN($B$37,$B$49,$B$61,$B$73,$B$85)</f>
        <v>332.15499999999997</v>
      </c>
      <c r="D109" s="17">
        <f>+MAX($B$37,$B$49,$B$61,$B$73,$B$85)</f>
        <v>471.53699999999998</v>
      </c>
      <c r="E109" s="17">
        <f t="shared" si="1"/>
        <v>139.38200000000001</v>
      </c>
      <c r="G109" s="43"/>
      <c r="H109" s="17"/>
    </row>
    <row r="110" spans="1:8" x14ac:dyDescent="0.2">
      <c r="A110" s="1">
        <v>43739</v>
      </c>
      <c r="B110" s="12">
        <v>477.90949999999998</v>
      </c>
      <c r="C110" s="43">
        <f>+MIN($B$38,$B$50,$B$62,$B$74,$B$86)</f>
        <v>351.71699999999998</v>
      </c>
      <c r="D110" s="17">
        <f>+MAX($B$38,$B$50,$B$62,$B$74,$B$86)</f>
        <v>491.20299999999997</v>
      </c>
      <c r="E110" s="17">
        <f t="shared" si="1"/>
        <v>139.48599999999999</v>
      </c>
      <c r="G110" s="43"/>
      <c r="H110" s="17"/>
    </row>
    <row r="111" spans="1:8" x14ac:dyDescent="0.2">
      <c r="A111" s="1">
        <v>43770</v>
      </c>
      <c r="B111" s="12">
        <v>479.53289999999998</v>
      </c>
      <c r="C111" s="43">
        <f>+MIN($B$39,$B$51,$B$63,$B$75,$B$87)</f>
        <v>344.17200000000003</v>
      </c>
      <c r="D111" s="17">
        <f>+MAX($B$39,$B$51,$B$63,$B$75,$B$87)</f>
        <v>490.73399999999998</v>
      </c>
      <c r="E111" s="17">
        <f t="shared" si="1"/>
        <v>146.56199999999995</v>
      </c>
      <c r="G111" s="43"/>
      <c r="H111" s="17"/>
    </row>
    <row r="112" spans="1:8" x14ac:dyDescent="0.2">
      <c r="A112" s="65">
        <v>43800</v>
      </c>
      <c r="B112" s="12">
        <v>471.99619999999999</v>
      </c>
      <c r="C112" s="70">
        <f>+MIN($B$40,$B$52,$B$64,$B$76,$B$88)</f>
        <v>327.19099999999997</v>
      </c>
      <c r="D112" s="69">
        <f>+MAX($B$40,$B$52,$B$64,$B$76,$B$88)</f>
        <v>484.62200000000001</v>
      </c>
      <c r="E112" s="69">
        <f t="shared" si="1"/>
        <v>157.43100000000004</v>
      </c>
      <c r="G112" s="43"/>
      <c r="H112" s="17"/>
    </row>
    <row r="113" spans="1:2" x14ac:dyDescent="0.2">
      <c r="A113" s="370" t="s">
        <v>549</v>
      </c>
    </row>
    <row r="114" spans="1:2" x14ac:dyDescent="0.2">
      <c r="A114" s="32" t="s">
        <v>583</v>
      </c>
    </row>
    <row r="115" spans="1:2" x14ac:dyDescent="0.2">
      <c r="A115" s="383" t="s">
        <v>582</v>
      </c>
    </row>
    <row r="116" spans="1:2" x14ac:dyDescent="0.2">
      <c r="A116" s="4"/>
      <c r="B116" s="75" t="s">
        <v>368</v>
      </c>
    </row>
    <row r="117" spans="1:2" x14ac:dyDescent="0.2">
      <c r="A117" s="2">
        <v>70</v>
      </c>
      <c r="B117">
        <v>0</v>
      </c>
    </row>
    <row r="118" spans="1:2" x14ac:dyDescent="0.2">
      <c r="A118" s="2">
        <v>70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20.7109375" style="133" customWidth="1"/>
    <col min="18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Q6" s="300" t="s">
        <v>236</v>
      </c>
      <c r="R6" s="237" t="s">
        <v>243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Q7" s="301" t="s">
        <v>238</v>
      </c>
      <c r="R7" s="238" t="s">
        <v>244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Q8" s="301" t="s">
        <v>237</v>
      </c>
      <c r="R8" s="302" t="s">
        <v>245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Q9" s="301" t="s">
        <v>239</v>
      </c>
      <c r="R9" s="302" t="s">
        <v>246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Q10" s="346" t="s">
        <v>459</v>
      </c>
      <c r="R10" s="347" t="s">
        <v>460</v>
      </c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</row>
    <row r="17" spans="1:12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2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</row>
    <row r="19" spans="1:12" x14ac:dyDescent="0.25">
      <c r="A19" s="146"/>
      <c r="B19" s="146"/>
      <c r="C19" s="146"/>
      <c r="D19" s="146"/>
      <c r="E19" s="146"/>
      <c r="F19" s="146"/>
      <c r="G19" s="146"/>
      <c r="H19" s="187"/>
      <c r="I19" s="146"/>
      <c r="J19" s="146"/>
    </row>
    <row r="20" spans="1:12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</row>
    <row r="21" spans="1:12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</row>
    <row r="24" spans="1:12" x14ac:dyDescent="0.25">
      <c r="A24"/>
      <c r="B24"/>
      <c r="C24" s="569" t="s">
        <v>61</v>
      </c>
      <c r="D24" s="569"/>
      <c r="E24" s="569"/>
      <c r="F24" s="569"/>
      <c r="G24" s="569"/>
      <c r="H24" s="32"/>
      <c r="I24" s="569" t="s">
        <v>96</v>
      </c>
      <c r="J24" s="569"/>
      <c r="K24" s="569"/>
      <c r="L24" s="569"/>
    </row>
    <row r="25" spans="1:12" x14ac:dyDescent="0.25">
      <c r="A25" s="135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5"/>
      <c r="I25" s="84">
        <v>2016</v>
      </c>
      <c r="J25" s="84">
        <v>2017</v>
      </c>
      <c r="K25" s="84">
        <v>2018</v>
      </c>
      <c r="L25" s="84">
        <v>2019</v>
      </c>
    </row>
    <row r="26" spans="1:12" x14ac:dyDescent="0.25">
      <c r="A26" s="135"/>
      <c r="B26" s="144" t="s">
        <v>236</v>
      </c>
      <c r="C26" s="85">
        <v>9.4306517095999993</v>
      </c>
      <c r="D26" s="85">
        <v>8.8306689480999996</v>
      </c>
      <c r="E26" s="85">
        <v>9.3517145890000002</v>
      </c>
      <c r="F26" s="85">
        <v>10.89939652</v>
      </c>
      <c r="G26" s="85">
        <v>12.060117397000001</v>
      </c>
      <c r="H26" s="11"/>
      <c r="I26" s="20">
        <f t="shared" ref="I26:L27" si="0">D26-C26</f>
        <v>-0.59998276149999974</v>
      </c>
      <c r="J26" s="20">
        <f t="shared" si="0"/>
        <v>0.52104564090000061</v>
      </c>
      <c r="K26" s="20">
        <f t="shared" si="0"/>
        <v>1.5476819309999996</v>
      </c>
      <c r="L26" s="20">
        <f t="shared" si="0"/>
        <v>1.160720877000001</v>
      </c>
    </row>
    <row r="27" spans="1:12" x14ac:dyDescent="0.25">
      <c r="A27" s="135"/>
      <c r="B27" s="144" t="s">
        <v>238</v>
      </c>
      <c r="C27" s="154">
        <v>3.3423256384000002</v>
      </c>
      <c r="D27" s="85">
        <v>3.5091716421000001</v>
      </c>
      <c r="E27" s="85">
        <v>3.7827452274</v>
      </c>
      <c r="F27" s="85">
        <v>4.3677889887000001</v>
      </c>
      <c r="G27" s="85">
        <v>4.8586194684999997</v>
      </c>
      <c r="H27" s="11"/>
      <c r="I27" s="20">
        <f t="shared" si="0"/>
        <v>0.16684600369999991</v>
      </c>
      <c r="J27" s="20">
        <f t="shared" si="0"/>
        <v>0.27357358529999987</v>
      </c>
      <c r="K27" s="20">
        <f t="shared" si="0"/>
        <v>0.58504376130000013</v>
      </c>
      <c r="L27" s="20">
        <f t="shared" si="0"/>
        <v>0.49083047979999961</v>
      </c>
    </row>
    <row r="28" spans="1:12" x14ac:dyDescent="0.25">
      <c r="A28" s="135"/>
      <c r="B28" s="149" t="s">
        <v>247</v>
      </c>
      <c r="C28" s="148">
        <f>+C29+C30</f>
        <v>1.048308167209</v>
      </c>
      <c r="D28" s="148">
        <f t="shared" ref="D28:L28" si="1">+D29+D30</f>
        <v>1.10466648898</v>
      </c>
      <c r="E28" s="148">
        <f t="shared" si="1"/>
        <v>1.14363802735</v>
      </c>
      <c r="F28" s="148">
        <f t="shared" si="1"/>
        <v>1.17627393749</v>
      </c>
      <c r="G28" s="148">
        <f t="shared" si="1"/>
        <v>1.1801920019500001</v>
      </c>
      <c r="H28" s="148"/>
      <c r="I28" s="148">
        <f t="shared" si="1"/>
        <v>5.6358321770999947E-2</v>
      </c>
      <c r="J28" s="148">
        <f t="shared" si="1"/>
        <v>3.8971538369999892E-2</v>
      </c>
      <c r="K28" s="148">
        <f t="shared" si="1"/>
        <v>3.2635910140000196E-2</v>
      </c>
      <c r="L28" s="148">
        <f t="shared" si="1"/>
        <v>3.9180644599999259E-3</v>
      </c>
    </row>
    <row r="29" spans="1:12" x14ac:dyDescent="0.25">
      <c r="A29" s="135"/>
      <c r="B29" s="144" t="s">
        <v>237</v>
      </c>
      <c r="C29" s="85">
        <v>0.96589807671000005</v>
      </c>
      <c r="D29" s="85">
        <v>1.0026804399</v>
      </c>
      <c r="E29" s="85">
        <v>1.0395474602999999</v>
      </c>
      <c r="F29" s="85">
        <v>1.0503902274000001</v>
      </c>
      <c r="G29" s="85">
        <v>1.0361359014</v>
      </c>
      <c r="H29" s="11"/>
      <c r="I29" s="20">
        <f t="shared" ref="I29:L30" si="2">D29-C29</f>
        <v>3.6782363189999945E-2</v>
      </c>
      <c r="J29" s="20">
        <f t="shared" si="2"/>
        <v>3.6867020399999895E-2</v>
      </c>
      <c r="K29" s="20">
        <f t="shared" si="2"/>
        <v>1.0842767100000206E-2</v>
      </c>
      <c r="L29" s="20">
        <f t="shared" si="2"/>
        <v>-1.4254326000000095E-2</v>
      </c>
    </row>
    <row r="30" spans="1:12" x14ac:dyDescent="0.25">
      <c r="A30" s="135"/>
      <c r="B30" s="145" t="s">
        <v>239</v>
      </c>
      <c r="C30" s="86">
        <v>8.2410090498999999E-2</v>
      </c>
      <c r="D30" s="86">
        <v>0.10198604908</v>
      </c>
      <c r="E30" s="86">
        <v>0.10409056705</v>
      </c>
      <c r="F30" s="86">
        <v>0.12588371008999999</v>
      </c>
      <c r="G30" s="86">
        <v>0.14405610055000001</v>
      </c>
      <c r="H30" s="72"/>
      <c r="I30" s="68">
        <f t="shared" si="2"/>
        <v>1.9575958581000003E-2</v>
      </c>
      <c r="J30" s="68">
        <f t="shared" si="2"/>
        <v>2.1045179699999972E-3</v>
      </c>
      <c r="K30" s="68">
        <f t="shared" si="2"/>
        <v>2.179314303999999E-2</v>
      </c>
      <c r="L30" s="68">
        <f t="shared" si="2"/>
        <v>1.8172390460000021E-2</v>
      </c>
    </row>
    <row r="31" spans="1:12" x14ac:dyDescent="0.25">
      <c r="A31"/>
      <c r="B31" s="128" t="s">
        <v>235</v>
      </c>
      <c r="C31"/>
      <c r="D31"/>
      <c r="E31"/>
      <c r="F31"/>
      <c r="G31"/>
      <c r="H31"/>
      <c r="I31" s="12">
        <f>+SUM(I26:I28)</f>
        <v>-0.37677843602899985</v>
      </c>
      <c r="J31" s="12">
        <f t="shared" ref="J31:L31" si="3">+SUM(J26:J28)</f>
        <v>0.83359076457000036</v>
      </c>
      <c r="K31" s="12">
        <f t="shared" si="3"/>
        <v>2.16536160244</v>
      </c>
      <c r="L31" s="12">
        <f t="shared" si="3"/>
        <v>1.6554694212600005</v>
      </c>
    </row>
    <row r="32" spans="1:12" x14ac:dyDescent="0.25">
      <c r="A32" s="370" t="s">
        <v>549</v>
      </c>
      <c r="B32"/>
      <c r="C32"/>
      <c r="D32" s="10"/>
      <c r="E32"/>
      <c r="F32"/>
      <c r="G32"/>
      <c r="H32"/>
      <c r="I32" s="10" t="s">
        <v>7</v>
      </c>
      <c r="J32" s="27">
        <f>E26/D26-1</f>
        <v>5.9004096287870622E-2</v>
      </c>
      <c r="K32" s="27">
        <f>F26/E26-1</f>
        <v>0.16549713063532412</v>
      </c>
      <c r="L32" s="27">
        <f>G26/F26-1</f>
        <v>0.10649404991093947</v>
      </c>
    </row>
    <row r="35" spans="1:8" x14ac:dyDescent="0.25">
      <c r="A35" s="149"/>
      <c r="B35" s="149"/>
      <c r="C35" s="149" t="s">
        <v>266</v>
      </c>
      <c r="D35" s="149" t="s">
        <v>242</v>
      </c>
      <c r="E35" s="475" t="s">
        <v>241</v>
      </c>
      <c r="F35" s="475" t="s">
        <v>498</v>
      </c>
    </row>
    <row r="36" spans="1:8" x14ac:dyDescent="0.25">
      <c r="A36" s="149">
        <f t="shared" ref="A36:A83" si="4">YEAR(B36)</f>
        <v>2016</v>
      </c>
      <c r="B36" s="450">
        <v>42370</v>
      </c>
      <c r="C36" s="451">
        <v>13.648961</v>
      </c>
      <c r="D36" s="143" t="e">
        <v>#N/A</v>
      </c>
      <c r="E36" s="452"/>
      <c r="F36" s="452">
        <v>13.648961</v>
      </c>
      <c r="G36" s="140"/>
    </row>
    <row r="37" spans="1:8" x14ac:dyDescent="0.25">
      <c r="A37" s="149">
        <f t="shared" si="4"/>
        <v>2016</v>
      </c>
      <c r="B37" s="450">
        <v>42401</v>
      </c>
      <c r="C37" s="451">
        <v>13.551162</v>
      </c>
      <c r="D37" s="143" t="e">
        <v>#N/A</v>
      </c>
      <c r="E37" s="452">
        <f t="shared" ref="E37:E46" si="5">AVERAGEIF($A$36:$A$97,A37,$F$36:$F$97)</f>
        <v>13.495488083333333</v>
      </c>
      <c r="F37" s="452">
        <v>13.551162</v>
      </c>
      <c r="G37" s="140"/>
    </row>
    <row r="38" spans="1:8" x14ac:dyDescent="0.25">
      <c r="A38" s="149">
        <f t="shared" si="4"/>
        <v>2016</v>
      </c>
      <c r="B38" s="450">
        <v>42430</v>
      </c>
      <c r="C38" s="451">
        <v>13.780635999999999</v>
      </c>
      <c r="D38" s="143" t="e">
        <v>#N/A</v>
      </c>
      <c r="E38" s="452">
        <f t="shared" si="5"/>
        <v>13.495488083333333</v>
      </c>
      <c r="F38" s="452">
        <v>13.780635999999999</v>
      </c>
      <c r="G38" s="140"/>
      <c r="H38" s="142"/>
    </row>
    <row r="39" spans="1:8" x14ac:dyDescent="0.25">
      <c r="A39" s="149">
        <f t="shared" si="4"/>
        <v>2016</v>
      </c>
      <c r="B39" s="450">
        <v>42461</v>
      </c>
      <c r="C39" s="451">
        <v>13.528214999999999</v>
      </c>
      <c r="D39" s="143" t="e">
        <v>#N/A</v>
      </c>
      <c r="E39" s="452">
        <f t="shared" si="5"/>
        <v>13.495488083333333</v>
      </c>
      <c r="F39" s="452">
        <v>13.528214999999999</v>
      </c>
      <c r="G39" s="140"/>
    </row>
    <row r="40" spans="1:8" x14ac:dyDescent="0.25">
      <c r="A40" s="149">
        <f t="shared" si="4"/>
        <v>2016</v>
      </c>
      <c r="B40" s="450">
        <v>42491</v>
      </c>
      <c r="C40" s="451">
        <v>13.639097</v>
      </c>
      <c r="D40" s="143" t="e">
        <v>#N/A</v>
      </c>
      <c r="E40" s="452">
        <f t="shared" si="5"/>
        <v>13.495488083333333</v>
      </c>
      <c r="F40" s="452">
        <v>13.639097</v>
      </c>
      <c r="G40" s="140"/>
    </row>
    <row r="41" spans="1:8" x14ac:dyDescent="0.25">
      <c r="A41" s="149">
        <f t="shared" si="4"/>
        <v>2016</v>
      </c>
      <c r="B41" s="450">
        <v>42522</v>
      </c>
      <c r="C41" s="451">
        <v>13.509302</v>
      </c>
      <c r="D41" s="143" t="e">
        <v>#N/A</v>
      </c>
      <c r="E41" s="452">
        <f t="shared" si="5"/>
        <v>13.495488083333333</v>
      </c>
      <c r="F41" s="452">
        <v>13.509302</v>
      </c>
      <c r="G41" s="140"/>
    </row>
    <row r="42" spans="1:8" x14ac:dyDescent="0.25">
      <c r="A42" s="149">
        <f t="shared" si="4"/>
        <v>2016</v>
      </c>
      <c r="B42" s="450">
        <v>42552</v>
      </c>
      <c r="C42" s="451">
        <v>13.41624</v>
      </c>
      <c r="D42" s="143" t="e">
        <v>#N/A</v>
      </c>
      <c r="E42" s="452">
        <f t="shared" si="5"/>
        <v>13.495488083333333</v>
      </c>
      <c r="F42" s="452">
        <v>13.41624</v>
      </c>
      <c r="G42" s="140"/>
    </row>
    <row r="43" spans="1:8" x14ac:dyDescent="0.25">
      <c r="A43" s="149">
        <f t="shared" si="4"/>
        <v>2016</v>
      </c>
      <c r="B43" s="450">
        <v>42583</v>
      </c>
      <c r="C43" s="451">
        <v>13.266709000000001</v>
      </c>
      <c r="D43" s="143" t="e">
        <v>#N/A</v>
      </c>
      <c r="E43" s="452">
        <f t="shared" si="5"/>
        <v>13.495488083333333</v>
      </c>
      <c r="F43" s="452">
        <v>13.266709000000001</v>
      </c>
      <c r="G43" s="140"/>
    </row>
    <row r="44" spans="1:8" x14ac:dyDescent="0.25">
      <c r="A44" s="149">
        <f t="shared" si="4"/>
        <v>2016</v>
      </c>
      <c r="B44" s="450">
        <v>42614</v>
      </c>
      <c r="C44" s="451">
        <v>13.109411</v>
      </c>
      <c r="D44" s="143" t="e">
        <v>#N/A</v>
      </c>
      <c r="E44" s="452">
        <f t="shared" si="5"/>
        <v>13.495488083333333</v>
      </c>
      <c r="F44" s="452">
        <v>13.109411</v>
      </c>
      <c r="G44" s="140"/>
    </row>
    <row r="45" spans="1:8" x14ac:dyDescent="0.25">
      <c r="A45" s="149">
        <f t="shared" si="4"/>
        <v>2016</v>
      </c>
      <c r="B45" s="450">
        <v>42644</v>
      </c>
      <c r="C45" s="451">
        <v>13.481545000000001</v>
      </c>
      <c r="D45" s="143" t="e">
        <v>#N/A</v>
      </c>
      <c r="E45" s="452">
        <f t="shared" si="5"/>
        <v>13.495488083333333</v>
      </c>
      <c r="F45" s="452">
        <v>13.481545000000001</v>
      </c>
      <c r="G45" s="140"/>
    </row>
    <row r="46" spans="1:8" x14ac:dyDescent="0.25">
      <c r="A46" s="149">
        <f t="shared" si="4"/>
        <v>2016</v>
      </c>
      <c r="B46" s="450">
        <v>42675</v>
      </c>
      <c r="C46" s="451">
        <v>13.675719000000001</v>
      </c>
      <c r="D46" s="143" t="e">
        <v>#N/A</v>
      </c>
      <c r="E46" s="452">
        <f t="shared" si="5"/>
        <v>13.495488083333333</v>
      </c>
      <c r="F46" s="452">
        <v>13.675719000000001</v>
      </c>
      <c r="G46" s="140"/>
    </row>
    <row r="47" spans="1:8" x14ac:dyDescent="0.25">
      <c r="A47" s="149">
        <f t="shared" si="4"/>
        <v>2016</v>
      </c>
      <c r="B47" s="450">
        <v>42705</v>
      </c>
      <c r="C47" s="451">
        <v>13.33886</v>
      </c>
      <c r="D47" s="143" t="e">
        <v>#N/A</v>
      </c>
      <c r="E47" s="452"/>
      <c r="F47" s="452">
        <v>13.33886</v>
      </c>
      <c r="G47" s="140"/>
    </row>
    <row r="48" spans="1:8" x14ac:dyDescent="0.25">
      <c r="A48" s="149">
        <f t="shared" si="4"/>
        <v>2017</v>
      </c>
      <c r="B48" s="450">
        <v>42736</v>
      </c>
      <c r="C48" s="451">
        <v>13.419108</v>
      </c>
      <c r="D48" s="143" t="e">
        <v>#N/A</v>
      </c>
      <c r="E48" s="452"/>
      <c r="F48" s="452">
        <v>13.419108</v>
      </c>
      <c r="G48" s="140"/>
    </row>
    <row r="49" spans="1:8" x14ac:dyDescent="0.25">
      <c r="A49" s="149">
        <f t="shared" si="4"/>
        <v>2017</v>
      </c>
      <c r="B49" s="450">
        <v>42767</v>
      </c>
      <c r="C49" s="451">
        <v>13.886905</v>
      </c>
      <c r="D49" s="143" t="e">
        <v>#N/A</v>
      </c>
      <c r="E49" s="452">
        <f t="shared" ref="E49" si="6">AVERAGEIF($A$36:$A$97,A49,$F$36:$F$97)</f>
        <v>14.326432416666664</v>
      </c>
      <c r="F49" s="452">
        <v>13.886905</v>
      </c>
      <c r="G49" s="140"/>
    </row>
    <row r="50" spans="1:8" x14ac:dyDescent="0.25">
      <c r="A50" s="149">
        <f t="shared" si="4"/>
        <v>2017</v>
      </c>
      <c r="B50" s="450">
        <v>42795</v>
      </c>
      <c r="C50" s="451">
        <v>14.002295</v>
      </c>
      <c r="D50" s="143" t="e">
        <v>#N/A</v>
      </c>
      <c r="E50" s="452">
        <f t="shared" ref="E50:E58" si="7">AVERAGEIF($A$36:$A$97,A50,$F$36:$F$97)</f>
        <v>14.326432416666664</v>
      </c>
      <c r="F50" s="452">
        <v>14.002295</v>
      </c>
      <c r="G50" s="140"/>
      <c r="H50" s="142"/>
    </row>
    <row r="51" spans="1:8" x14ac:dyDescent="0.25">
      <c r="A51" s="149">
        <f t="shared" si="4"/>
        <v>2017</v>
      </c>
      <c r="B51" s="450">
        <v>42826</v>
      </c>
      <c r="C51" s="451">
        <v>13.906537999999999</v>
      </c>
      <c r="D51" s="143" t="e">
        <v>#N/A</v>
      </c>
      <c r="E51" s="452">
        <f t="shared" si="7"/>
        <v>14.326432416666664</v>
      </c>
      <c r="F51" s="452">
        <v>13.906537999999999</v>
      </c>
      <c r="G51" s="140"/>
    </row>
    <row r="52" spans="1:8" x14ac:dyDescent="0.25">
      <c r="A52" s="149">
        <f t="shared" si="4"/>
        <v>2017</v>
      </c>
      <c r="B52" s="450">
        <v>42856</v>
      </c>
      <c r="C52" s="451">
        <v>14.115068000000001</v>
      </c>
      <c r="D52" s="143" t="e">
        <v>#N/A</v>
      </c>
      <c r="E52" s="452">
        <f t="shared" si="7"/>
        <v>14.326432416666664</v>
      </c>
      <c r="F52" s="452">
        <v>14.115068000000001</v>
      </c>
      <c r="G52" s="140"/>
    </row>
    <row r="53" spans="1:8" x14ac:dyDescent="0.25">
      <c r="A53" s="149">
        <f t="shared" si="4"/>
        <v>2017</v>
      </c>
      <c r="B53" s="450">
        <v>42887</v>
      </c>
      <c r="C53" s="451">
        <v>14.068187</v>
      </c>
      <c r="D53" s="143" t="e">
        <v>#N/A</v>
      </c>
      <c r="E53" s="452">
        <f t="shared" si="7"/>
        <v>14.326432416666664</v>
      </c>
      <c r="F53" s="452">
        <v>14.068187</v>
      </c>
      <c r="G53" s="140"/>
    </row>
    <row r="54" spans="1:8" x14ac:dyDescent="0.25">
      <c r="A54" s="149">
        <f t="shared" si="4"/>
        <v>2017</v>
      </c>
      <c r="B54" s="450">
        <v>42917</v>
      </c>
      <c r="C54" s="451">
        <v>14.242308</v>
      </c>
      <c r="D54" s="143" t="e">
        <v>#N/A</v>
      </c>
      <c r="E54" s="452">
        <f t="shared" si="7"/>
        <v>14.326432416666664</v>
      </c>
      <c r="F54" s="452">
        <v>14.242308</v>
      </c>
      <c r="G54" s="140"/>
    </row>
    <row r="55" spans="1:8" x14ac:dyDescent="0.25">
      <c r="A55" s="149">
        <f t="shared" si="4"/>
        <v>2017</v>
      </c>
      <c r="B55" s="450">
        <v>42948</v>
      </c>
      <c r="C55" s="451">
        <v>14.224826999999999</v>
      </c>
      <c r="D55" s="143" t="e">
        <v>#N/A</v>
      </c>
      <c r="E55" s="452">
        <f t="shared" si="7"/>
        <v>14.326432416666664</v>
      </c>
      <c r="F55" s="452">
        <v>14.224826999999999</v>
      </c>
      <c r="G55" s="140"/>
    </row>
    <row r="56" spans="1:8" x14ac:dyDescent="0.25">
      <c r="A56" s="149">
        <f t="shared" si="4"/>
        <v>2017</v>
      </c>
      <c r="B56" s="450">
        <v>42979</v>
      </c>
      <c r="C56" s="451">
        <v>14.402293</v>
      </c>
      <c r="D56" s="143" t="e">
        <v>#N/A</v>
      </c>
      <c r="E56" s="452">
        <f t="shared" si="7"/>
        <v>14.326432416666664</v>
      </c>
      <c r="F56" s="452">
        <v>14.402293</v>
      </c>
      <c r="G56" s="140"/>
    </row>
    <row r="57" spans="1:8" x14ac:dyDescent="0.25">
      <c r="A57" s="149">
        <f t="shared" si="4"/>
        <v>2017</v>
      </c>
      <c r="B57" s="450">
        <v>43009</v>
      </c>
      <c r="C57" s="451">
        <v>14.93272</v>
      </c>
      <c r="D57" s="143" t="e">
        <v>#N/A</v>
      </c>
      <c r="E57" s="452">
        <f t="shared" si="7"/>
        <v>14.326432416666664</v>
      </c>
      <c r="F57" s="452">
        <v>14.93272</v>
      </c>
      <c r="G57" s="140"/>
    </row>
    <row r="58" spans="1:8" x14ac:dyDescent="0.25">
      <c r="A58" s="149">
        <f t="shared" si="4"/>
        <v>2017</v>
      </c>
      <c r="B58" s="450">
        <v>43040</v>
      </c>
      <c r="C58" s="451">
        <v>15.471607000000001</v>
      </c>
      <c r="D58" s="143" t="e">
        <v>#N/A</v>
      </c>
      <c r="E58" s="452">
        <f t="shared" si="7"/>
        <v>14.326432416666664</v>
      </c>
      <c r="F58" s="452">
        <v>15.471607000000001</v>
      </c>
      <c r="G58" s="140"/>
    </row>
    <row r="59" spans="1:8" x14ac:dyDescent="0.25">
      <c r="A59" s="149">
        <f t="shared" si="4"/>
        <v>2017</v>
      </c>
      <c r="B59" s="450">
        <v>43070</v>
      </c>
      <c r="C59" s="451">
        <v>15.245333</v>
      </c>
      <c r="D59" s="143" t="e">
        <v>#N/A</v>
      </c>
      <c r="E59" s="452"/>
      <c r="F59" s="452">
        <v>15.245333</v>
      </c>
      <c r="G59" s="140"/>
    </row>
    <row r="60" spans="1:8" x14ac:dyDescent="0.25">
      <c r="A60" s="149">
        <f t="shared" si="4"/>
        <v>2018</v>
      </c>
      <c r="B60" s="450">
        <v>43101</v>
      </c>
      <c r="C60" s="451">
        <v>15.018359</v>
      </c>
      <c r="D60" s="143" t="e">
        <v>#N/A</v>
      </c>
      <c r="E60" s="452"/>
      <c r="F60" s="452">
        <v>15.018359</v>
      </c>
      <c r="G60" s="140"/>
    </row>
    <row r="61" spans="1:8" x14ac:dyDescent="0.25">
      <c r="A61" s="149">
        <f t="shared" si="4"/>
        <v>2018</v>
      </c>
      <c r="B61" s="450">
        <v>43132</v>
      </c>
      <c r="C61" s="451">
        <v>15.487536</v>
      </c>
      <c r="D61" s="143" t="e">
        <v>#N/A</v>
      </c>
      <c r="E61" s="452">
        <f t="shared" ref="E61" si="8">AVERAGEIF($A$36:$A$97,A61,$F$36:$F$97)</f>
        <v>16.578754213916664</v>
      </c>
      <c r="F61" s="452">
        <v>15.487536</v>
      </c>
      <c r="G61" s="140"/>
    </row>
    <row r="62" spans="1:8" x14ac:dyDescent="0.25">
      <c r="A62" s="149">
        <f t="shared" si="4"/>
        <v>2018</v>
      </c>
      <c r="B62" s="450">
        <v>43160</v>
      </c>
      <c r="C62" s="451">
        <v>15.836328999999999</v>
      </c>
      <c r="D62" s="143" t="e">
        <v>#N/A</v>
      </c>
      <c r="E62" s="452">
        <f t="shared" ref="E62:E70" si="9">AVERAGEIF($A$36:$A$97,A62,$F$36:$F$97)</f>
        <v>16.578754213916664</v>
      </c>
      <c r="F62" s="452">
        <v>15.836328999999999</v>
      </c>
      <c r="G62" s="140"/>
      <c r="H62" s="142"/>
    </row>
    <row r="63" spans="1:8" x14ac:dyDescent="0.25">
      <c r="A63" s="149">
        <f t="shared" si="4"/>
        <v>2018</v>
      </c>
      <c r="B63" s="450">
        <v>43191</v>
      </c>
      <c r="C63" s="451">
        <v>15.928782999999999</v>
      </c>
      <c r="D63" s="143" t="e">
        <v>#N/A</v>
      </c>
      <c r="E63" s="452">
        <f t="shared" si="9"/>
        <v>16.578754213916664</v>
      </c>
      <c r="F63" s="452">
        <v>15.928782999999999</v>
      </c>
      <c r="G63" s="140"/>
    </row>
    <row r="64" spans="1:8" x14ac:dyDescent="0.25">
      <c r="A64" s="149">
        <f t="shared" si="4"/>
        <v>2018</v>
      </c>
      <c r="B64" s="450">
        <v>43221</v>
      </c>
      <c r="C64" s="451">
        <v>16.002206000000001</v>
      </c>
      <c r="D64" s="143" t="e">
        <v>#N/A</v>
      </c>
      <c r="E64" s="452">
        <f t="shared" si="9"/>
        <v>16.578754213916664</v>
      </c>
      <c r="F64" s="452">
        <v>16.002206000000001</v>
      </c>
      <c r="G64" s="140"/>
    </row>
    <row r="65" spans="1:8" x14ac:dyDescent="0.25">
      <c r="A65" s="149">
        <f t="shared" si="4"/>
        <v>2018</v>
      </c>
      <c r="B65" s="450">
        <v>43252</v>
      </c>
      <c r="C65" s="451">
        <v>16.250122000000001</v>
      </c>
      <c r="D65" s="143" t="e">
        <v>#N/A</v>
      </c>
      <c r="E65" s="452">
        <f t="shared" si="9"/>
        <v>16.578754213916664</v>
      </c>
      <c r="F65" s="452">
        <v>16.250122000000001</v>
      </c>
      <c r="G65" s="140"/>
    </row>
    <row r="66" spans="1:8" x14ac:dyDescent="0.25">
      <c r="A66" s="149">
        <f t="shared" si="4"/>
        <v>2018</v>
      </c>
      <c r="B66" s="450">
        <v>43282</v>
      </c>
      <c r="C66" s="451">
        <v>16.608813000000001</v>
      </c>
      <c r="D66" s="143" t="e">
        <v>#N/A</v>
      </c>
      <c r="E66" s="452">
        <f t="shared" si="9"/>
        <v>16.578754213916664</v>
      </c>
      <c r="F66" s="452">
        <v>16.608813000000001</v>
      </c>
      <c r="G66" s="140"/>
    </row>
    <row r="67" spans="1:8" x14ac:dyDescent="0.25">
      <c r="A67" s="149">
        <f t="shared" si="4"/>
        <v>2018</v>
      </c>
      <c r="B67" s="450">
        <v>43313</v>
      </c>
      <c r="C67" s="451">
        <v>17.197248999999999</v>
      </c>
      <c r="D67" s="143" t="e">
        <v>#N/A</v>
      </c>
      <c r="E67" s="452">
        <f t="shared" si="9"/>
        <v>16.578754213916664</v>
      </c>
      <c r="F67" s="452">
        <v>17.197248999999999</v>
      </c>
      <c r="G67" s="140"/>
    </row>
    <row r="68" spans="1:8" x14ac:dyDescent="0.25">
      <c r="A68" s="149">
        <f t="shared" si="4"/>
        <v>2018</v>
      </c>
      <c r="B68" s="450">
        <v>43344</v>
      </c>
      <c r="C68" s="451">
        <v>17.201593372000001</v>
      </c>
      <c r="D68" s="143" t="e">
        <v>#N/A</v>
      </c>
      <c r="E68" s="452">
        <f t="shared" si="9"/>
        <v>16.578754213916664</v>
      </c>
      <c r="F68" s="452">
        <v>17.201593372000001</v>
      </c>
      <c r="G68" s="140"/>
    </row>
    <row r="69" spans="1:8" x14ac:dyDescent="0.25">
      <c r="A69" s="149">
        <f t="shared" si="4"/>
        <v>2018</v>
      </c>
      <c r="B69" s="450">
        <v>43374</v>
      </c>
      <c r="C69" s="451">
        <v>17.296730194999999</v>
      </c>
      <c r="D69" s="143">
        <v>17.296730194999999</v>
      </c>
      <c r="E69" s="452">
        <f t="shared" si="9"/>
        <v>16.578754213916664</v>
      </c>
      <c r="F69" s="452">
        <v>17.296730194999999</v>
      </c>
      <c r="G69" s="140"/>
    </row>
    <row r="70" spans="1:8" x14ac:dyDescent="0.25">
      <c r="A70" s="149">
        <f t="shared" si="4"/>
        <v>2018</v>
      </c>
      <c r="B70" s="450">
        <v>43405</v>
      </c>
      <c r="C70" s="451" t="e">
        <v>#N/A</v>
      </c>
      <c r="D70" s="143">
        <v>18.071870000000001</v>
      </c>
      <c r="E70" s="452">
        <f t="shared" si="9"/>
        <v>16.578754213916664</v>
      </c>
      <c r="F70" s="452">
        <v>18.071870000000001</v>
      </c>
      <c r="G70" s="140"/>
    </row>
    <row r="71" spans="1:8" x14ac:dyDescent="0.25">
      <c r="A71" s="149">
        <f t="shared" si="4"/>
        <v>2018</v>
      </c>
      <c r="B71" s="450">
        <v>43435</v>
      </c>
      <c r="C71" s="451" t="e">
        <v>#N/A</v>
      </c>
      <c r="D71" s="143">
        <v>18.045459999999999</v>
      </c>
      <c r="E71" s="452"/>
      <c r="F71" s="452">
        <v>18.045459999999999</v>
      </c>
      <c r="G71" s="140"/>
    </row>
    <row r="72" spans="1:8" x14ac:dyDescent="0.25">
      <c r="A72" s="149">
        <f t="shared" si="4"/>
        <v>2019</v>
      </c>
      <c r="B72" s="450">
        <v>43466</v>
      </c>
      <c r="C72" s="451" t="e">
        <v>#N/A</v>
      </c>
      <c r="D72" s="143">
        <v>18.02421</v>
      </c>
      <c r="E72" s="452"/>
      <c r="F72" s="452">
        <v>18.02421</v>
      </c>
      <c r="G72" s="140"/>
    </row>
    <row r="73" spans="1:8" x14ac:dyDescent="0.25">
      <c r="A73" s="149">
        <f t="shared" si="4"/>
        <v>2019</v>
      </c>
      <c r="B73" s="450">
        <v>43497</v>
      </c>
      <c r="C73" s="451" t="e">
        <v>#N/A</v>
      </c>
      <c r="D73" s="143">
        <v>18.186029999999999</v>
      </c>
      <c r="E73" s="452">
        <f t="shared" ref="E73" si="10">AVERAGEIF($A$36:$A$97,A73,$F$36:$F$97)</f>
        <v>18.701149999999998</v>
      </c>
      <c r="F73" s="452">
        <v>18.186029999999999</v>
      </c>
      <c r="G73" s="140"/>
    </row>
    <row r="74" spans="1:8" x14ac:dyDescent="0.25">
      <c r="A74" s="149">
        <f t="shared" si="4"/>
        <v>2019</v>
      </c>
      <c r="B74" s="450">
        <v>43525</v>
      </c>
      <c r="C74" s="451" t="e">
        <v>#N/A</v>
      </c>
      <c r="D74" s="143">
        <v>18.44359</v>
      </c>
      <c r="E74" s="452">
        <f t="shared" ref="E74:E82" si="11">AVERAGEIF($A$36:$A$97,A74,$F$36:$F$97)</f>
        <v>18.701149999999998</v>
      </c>
      <c r="F74" s="452">
        <v>18.44359</v>
      </c>
      <c r="G74" s="140"/>
      <c r="H74" s="142"/>
    </row>
    <row r="75" spans="1:8" x14ac:dyDescent="0.25">
      <c r="A75" s="149">
        <f t="shared" si="4"/>
        <v>2019</v>
      </c>
      <c r="B75" s="450">
        <v>43556</v>
      </c>
      <c r="C75" s="451" t="e">
        <v>#N/A</v>
      </c>
      <c r="D75" s="143">
        <v>18.50789</v>
      </c>
      <c r="E75" s="452">
        <f t="shared" si="11"/>
        <v>18.701149999999998</v>
      </c>
      <c r="F75" s="452">
        <v>18.50789</v>
      </c>
      <c r="G75" s="140"/>
    </row>
    <row r="76" spans="1:8" x14ac:dyDescent="0.25">
      <c r="A76" s="149">
        <f t="shared" si="4"/>
        <v>2019</v>
      </c>
      <c r="B76" s="450">
        <v>43586</v>
      </c>
      <c r="C76" s="451" t="e">
        <v>#N/A</v>
      </c>
      <c r="D76" s="143">
        <v>18.682189999999999</v>
      </c>
      <c r="E76" s="452">
        <f t="shared" si="11"/>
        <v>18.701149999999998</v>
      </c>
      <c r="F76" s="452">
        <v>18.682189999999999</v>
      </c>
      <c r="G76" s="140"/>
    </row>
    <row r="77" spans="1:8" x14ac:dyDescent="0.25">
      <c r="A77" s="149">
        <f t="shared" si="4"/>
        <v>2019</v>
      </c>
      <c r="B77" s="450">
        <v>43617</v>
      </c>
      <c r="C77" s="451" t="e">
        <v>#N/A</v>
      </c>
      <c r="D77" s="143">
        <v>18.724509999999999</v>
      </c>
      <c r="E77" s="452">
        <f t="shared" si="11"/>
        <v>18.701149999999998</v>
      </c>
      <c r="F77" s="452">
        <v>18.724509999999999</v>
      </c>
      <c r="G77" s="140"/>
    </row>
    <row r="78" spans="1:8" x14ac:dyDescent="0.25">
      <c r="A78" s="149">
        <f t="shared" si="4"/>
        <v>2019</v>
      </c>
      <c r="B78" s="450">
        <v>43647</v>
      </c>
      <c r="C78" s="451" t="e">
        <v>#N/A</v>
      </c>
      <c r="D78" s="143">
        <v>18.706900000000001</v>
      </c>
      <c r="E78" s="452">
        <f t="shared" si="11"/>
        <v>18.701149999999998</v>
      </c>
      <c r="F78" s="452">
        <v>18.706900000000001</v>
      </c>
      <c r="G78" s="140"/>
    </row>
    <row r="79" spans="1:8" x14ac:dyDescent="0.25">
      <c r="A79" s="149">
        <f t="shared" si="4"/>
        <v>2019</v>
      </c>
      <c r="B79" s="450">
        <v>43678</v>
      </c>
      <c r="C79" s="451" t="e">
        <v>#N/A</v>
      </c>
      <c r="D79" s="143">
        <v>18.878299999999999</v>
      </c>
      <c r="E79" s="452">
        <f t="shared" si="11"/>
        <v>18.701149999999998</v>
      </c>
      <c r="F79" s="452">
        <v>18.878299999999999</v>
      </c>
      <c r="G79" s="140"/>
    </row>
    <row r="80" spans="1:8" x14ac:dyDescent="0.25">
      <c r="A80" s="149">
        <f t="shared" si="4"/>
        <v>2019</v>
      </c>
      <c r="B80" s="450">
        <v>43709</v>
      </c>
      <c r="C80" s="451" t="e">
        <v>#N/A</v>
      </c>
      <c r="D80" s="143">
        <v>18.841139999999999</v>
      </c>
      <c r="E80" s="452">
        <f t="shared" si="11"/>
        <v>18.701149999999998</v>
      </c>
      <c r="F80" s="452">
        <v>18.841139999999999</v>
      </c>
      <c r="G80" s="140"/>
    </row>
    <row r="81" spans="1:7" x14ac:dyDescent="0.25">
      <c r="A81" s="149">
        <f t="shared" si="4"/>
        <v>2019</v>
      </c>
      <c r="B81" s="450">
        <v>43739</v>
      </c>
      <c r="C81" s="451" t="e">
        <v>#N/A</v>
      </c>
      <c r="D81" s="143">
        <v>19.003430000000002</v>
      </c>
      <c r="E81" s="452">
        <f t="shared" si="11"/>
        <v>18.701149999999998</v>
      </c>
      <c r="F81" s="452">
        <v>19.003430000000002</v>
      </c>
      <c r="G81" s="140"/>
    </row>
    <row r="82" spans="1:7" x14ac:dyDescent="0.25">
      <c r="A82" s="149">
        <f t="shared" si="4"/>
        <v>2019</v>
      </c>
      <c r="B82" s="450">
        <v>43770</v>
      </c>
      <c r="C82" s="451" t="e">
        <v>#N/A</v>
      </c>
      <c r="D82" s="143">
        <v>19.210429999999999</v>
      </c>
      <c r="E82" s="452">
        <f t="shared" si="11"/>
        <v>18.701149999999998</v>
      </c>
      <c r="F82" s="452">
        <v>19.210429999999999</v>
      </c>
      <c r="G82" s="140"/>
    </row>
    <row r="83" spans="1:7" x14ac:dyDescent="0.25">
      <c r="A83" s="149">
        <f t="shared" si="4"/>
        <v>2019</v>
      </c>
      <c r="B83" s="450">
        <v>43800</v>
      </c>
      <c r="C83" s="451" t="e">
        <v>#N/A</v>
      </c>
      <c r="D83" s="143">
        <v>19.205179999999999</v>
      </c>
      <c r="E83" s="452"/>
      <c r="F83" s="452">
        <v>19.205179999999999</v>
      </c>
      <c r="G83" s="140"/>
    </row>
    <row r="84" spans="1:7" x14ac:dyDescent="0.25">
      <c r="F84" s="142"/>
      <c r="G84" s="140"/>
    </row>
    <row r="85" spans="1:7" x14ac:dyDescent="0.25">
      <c r="F85" s="142"/>
      <c r="G85" s="140"/>
    </row>
    <row r="86" spans="1:7" x14ac:dyDescent="0.25">
      <c r="F86" s="142"/>
      <c r="G86" s="140"/>
    </row>
    <row r="87" spans="1:7" x14ac:dyDescent="0.25">
      <c r="F87" s="142"/>
      <c r="G87" s="140"/>
    </row>
    <row r="88" spans="1:7" x14ac:dyDescent="0.25">
      <c r="F88" s="142"/>
      <c r="G88" s="140"/>
    </row>
    <row r="89" spans="1:7" x14ac:dyDescent="0.25">
      <c r="A89" s="5"/>
      <c r="B89" s="5" t="s">
        <v>0</v>
      </c>
      <c r="F89" s="142"/>
      <c r="G89" s="140"/>
    </row>
    <row r="90" spans="1:7" x14ac:dyDescent="0.25">
      <c r="A90">
        <v>2.5</v>
      </c>
      <c r="B90" s="17">
        <v>-1</v>
      </c>
      <c r="F90" s="142"/>
      <c r="G90" s="140"/>
    </row>
    <row r="91" spans="1:7" x14ac:dyDescent="0.25">
      <c r="A91">
        <v>2.5</v>
      </c>
      <c r="B91" s="17">
        <v>2</v>
      </c>
      <c r="F91" s="142"/>
      <c r="G91" s="140"/>
    </row>
    <row r="92" spans="1:7" x14ac:dyDescent="0.25">
      <c r="F92" s="142"/>
      <c r="G92" s="140"/>
    </row>
    <row r="93" spans="1:7" x14ac:dyDescent="0.25">
      <c r="F93" s="142"/>
      <c r="G93" s="140"/>
    </row>
    <row r="94" spans="1:7" x14ac:dyDescent="0.25">
      <c r="F94" s="142"/>
      <c r="G94" s="140"/>
    </row>
    <row r="95" spans="1:7" x14ac:dyDescent="0.25">
      <c r="F95" s="142"/>
      <c r="G95" s="140"/>
    </row>
    <row r="96" spans="1:7" x14ac:dyDescent="0.25">
      <c r="F96" s="142"/>
      <c r="G96" s="140"/>
    </row>
    <row r="97" spans="6:7" x14ac:dyDescent="0.25">
      <c r="F97" s="142"/>
      <c r="G97" s="140"/>
    </row>
    <row r="98" spans="6:7" x14ac:dyDescent="0.25">
      <c r="F98" s="142"/>
      <c r="G98" s="140"/>
    </row>
    <row r="99" spans="6:7" x14ac:dyDescent="0.25">
      <c r="F99" s="142"/>
      <c r="G99" s="140"/>
    </row>
    <row r="100" spans="6:7" x14ac:dyDescent="0.25">
      <c r="F100" s="142"/>
      <c r="G100" s="140"/>
    </row>
    <row r="101" spans="6:7" x14ac:dyDescent="0.25">
      <c r="F101" s="142"/>
      <c r="G101" s="140"/>
    </row>
    <row r="102" spans="6:7" x14ac:dyDescent="0.25">
      <c r="F102" s="142"/>
      <c r="G102" s="140"/>
    </row>
    <row r="103" spans="6:7" x14ac:dyDescent="0.25">
      <c r="F103" s="142"/>
      <c r="G103" s="140"/>
    </row>
    <row r="104" spans="6:7" x14ac:dyDescent="0.25">
      <c r="F104" s="142"/>
      <c r="G104" s="140"/>
    </row>
    <row r="105" spans="6:7" x14ac:dyDescent="0.25">
      <c r="F105" s="142"/>
      <c r="G105" s="140"/>
    </row>
    <row r="106" spans="6:7" x14ac:dyDescent="0.25">
      <c r="F106" s="142"/>
      <c r="G106" s="140"/>
    </row>
    <row r="107" spans="6:7" x14ac:dyDescent="0.25">
      <c r="F107" s="142"/>
    </row>
    <row r="108" spans="6:7" x14ac:dyDescent="0.25">
      <c r="F108" s="142"/>
    </row>
    <row r="109" spans="6:7" x14ac:dyDescent="0.25">
      <c r="F109" s="142"/>
    </row>
    <row r="110" spans="6:7" x14ac:dyDescent="0.25">
      <c r="F110" s="142"/>
    </row>
    <row r="111" spans="6:7" x14ac:dyDescent="0.25">
      <c r="F111" s="142"/>
    </row>
    <row r="112" spans="6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  <row r="125" spans="6:6" x14ac:dyDescent="0.25">
      <c r="F125" s="142"/>
    </row>
    <row r="126" spans="6:6" x14ac:dyDescent="0.25">
      <c r="F126" s="142"/>
    </row>
    <row r="127" spans="6:6" x14ac:dyDescent="0.25">
      <c r="F127" s="142"/>
    </row>
    <row r="128" spans="6:6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RowHeight="15" x14ac:dyDescent="0.25"/>
  <cols>
    <col min="1" max="2" width="9.140625" style="133"/>
    <col min="3" max="3" width="14.7109375" style="133" customWidth="1"/>
    <col min="4" max="14" width="9.140625" style="133"/>
    <col min="15" max="16" width="9.140625" style="135"/>
    <col min="17" max="17" width="9.140625" style="133"/>
    <col min="18" max="18" width="31.28515625" style="133" customWidth="1"/>
    <col min="19" max="19" width="11" style="133" customWidth="1"/>
    <col min="20" max="27" width="9.140625" style="133"/>
    <col min="28" max="29" width="9.140625" style="135"/>
    <col min="30" max="16384" width="9.140625" style="133"/>
  </cols>
  <sheetData>
    <row r="2" spans="1:19" ht="15.75" x14ac:dyDescent="0.25">
      <c r="A2" s="44" t="s">
        <v>547</v>
      </c>
    </row>
    <row r="3" spans="1:19" x14ac:dyDescent="0.25">
      <c r="A3" s="22" t="s">
        <v>16</v>
      </c>
      <c r="B3" s="396"/>
      <c r="D3" s="396"/>
      <c r="E3" s="396"/>
      <c r="F3" s="396"/>
      <c r="G3" s="396"/>
      <c r="H3" s="396"/>
      <c r="I3" s="396"/>
      <c r="J3" s="396"/>
      <c r="K3" s="396"/>
      <c r="L3" s="396"/>
      <c r="R3" s="139"/>
    </row>
    <row r="4" spans="1:19" x14ac:dyDescent="0.25"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</row>
    <row r="5" spans="1:19" x14ac:dyDescent="0.25"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R5" s="182" t="s">
        <v>369</v>
      </c>
      <c r="S5" s="183"/>
    </row>
    <row r="6" spans="1:19" x14ac:dyDescent="0.25"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R6" s="235" t="s">
        <v>258</v>
      </c>
      <c r="S6" s="237" t="s">
        <v>257</v>
      </c>
    </row>
    <row r="7" spans="1:19" x14ac:dyDescent="0.25"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R7" s="236" t="s">
        <v>260</v>
      </c>
      <c r="S7" s="238" t="s">
        <v>259</v>
      </c>
    </row>
    <row r="8" spans="1:19" x14ac:dyDescent="0.25"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R8" s="236" t="s">
        <v>262</v>
      </c>
      <c r="S8" s="238" t="s">
        <v>261</v>
      </c>
    </row>
    <row r="9" spans="1:19" x14ac:dyDescent="0.25"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R9" s="236" t="s">
        <v>264</v>
      </c>
      <c r="S9" s="238" t="s">
        <v>265</v>
      </c>
    </row>
    <row r="10" spans="1:19" x14ac:dyDescent="0.25"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46"/>
      <c r="R10" s="497" t="s">
        <v>296</v>
      </c>
      <c r="S10" s="496" t="s">
        <v>256</v>
      </c>
    </row>
    <row r="11" spans="1:19" x14ac:dyDescent="0.25"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</row>
    <row r="12" spans="1:19" x14ac:dyDescent="0.25"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46"/>
    </row>
    <row r="13" spans="1:19" x14ac:dyDescent="0.25"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46"/>
    </row>
    <row r="14" spans="1:19" x14ac:dyDescent="0.25"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</row>
    <row r="15" spans="1:19" x14ac:dyDescent="0.25"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</row>
    <row r="16" spans="1:19" x14ac:dyDescent="0.25"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</row>
    <row r="17" spans="2:13" x14ac:dyDescent="0.25"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</row>
    <row r="18" spans="2:13" x14ac:dyDescent="0.25"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</row>
    <row r="19" spans="2:13" x14ac:dyDescent="0.25">
      <c r="B19" s="146"/>
      <c r="C19" s="146"/>
      <c r="D19" s="146"/>
      <c r="E19" s="146"/>
      <c r="F19" s="146"/>
      <c r="G19" s="146"/>
      <c r="H19" s="187"/>
      <c r="I19" s="187"/>
      <c r="J19" s="146"/>
      <c r="K19" s="146"/>
      <c r="L19" s="146"/>
    </row>
    <row r="20" spans="2:13" x14ac:dyDescent="0.25"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146"/>
    </row>
    <row r="21" spans="2:13" x14ac:dyDescent="0.25"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46"/>
    </row>
    <row r="22" spans="2:13" x14ac:dyDescent="0.25"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</row>
    <row r="24" spans="2:13" x14ac:dyDescent="0.25">
      <c r="B24"/>
      <c r="C24"/>
      <c r="D24" s="569" t="s">
        <v>295</v>
      </c>
      <c r="E24" s="569"/>
      <c r="F24" s="569"/>
      <c r="G24" s="569"/>
      <c r="H24" s="569"/>
      <c r="I24" s="32"/>
      <c r="J24" s="569" t="s">
        <v>96</v>
      </c>
      <c r="K24" s="569"/>
      <c r="L24" s="569"/>
      <c r="M24" s="569"/>
    </row>
    <row r="25" spans="2:13" x14ac:dyDescent="0.25">
      <c r="C25" s="9"/>
      <c r="D25" s="84">
        <v>2015</v>
      </c>
      <c r="E25" s="84">
        <v>2016</v>
      </c>
      <c r="F25" s="84">
        <v>2017</v>
      </c>
      <c r="G25" s="84">
        <v>2018</v>
      </c>
      <c r="H25" s="84">
        <v>2019</v>
      </c>
      <c r="I25" s="35"/>
      <c r="J25" s="84">
        <v>2016</v>
      </c>
      <c r="K25" s="84">
        <v>2017</v>
      </c>
      <c r="L25" s="84">
        <v>2018</v>
      </c>
      <c r="M25" s="84">
        <v>2019</v>
      </c>
    </row>
    <row r="26" spans="2:13" x14ac:dyDescent="0.25">
      <c r="C26" s="144" t="s">
        <v>258</v>
      </c>
      <c r="D26" s="85">
        <v>9.1783699780999992</v>
      </c>
      <c r="E26" s="85">
        <v>9.3170800574000001</v>
      </c>
      <c r="F26" s="85">
        <v>9.3265335396999998</v>
      </c>
      <c r="G26" s="85">
        <v>9.3358047397000004</v>
      </c>
      <c r="H26" s="85">
        <v>9.3535202136999995</v>
      </c>
      <c r="I26" s="11"/>
      <c r="J26" s="20">
        <f t="shared" ref="J26:M30" si="0">E26-D26</f>
        <v>0.1387100793000009</v>
      </c>
      <c r="K26" s="20">
        <f t="shared" si="0"/>
        <v>9.4534822999996493E-3</v>
      </c>
      <c r="L26" s="20">
        <f t="shared" si="0"/>
        <v>9.2712000000005901E-3</v>
      </c>
      <c r="M26" s="20">
        <f t="shared" si="0"/>
        <v>1.7715473999999176E-2</v>
      </c>
    </row>
    <row r="27" spans="2:13" x14ac:dyDescent="0.25">
      <c r="C27" s="144" t="s">
        <v>260</v>
      </c>
      <c r="D27" s="85">
        <v>1.5482421205000001</v>
      </c>
      <c r="E27" s="85">
        <v>1.6142273524999999</v>
      </c>
      <c r="F27" s="85">
        <v>1.6821751452</v>
      </c>
      <c r="G27" s="85">
        <v>1.7257705780999999</v>
      </c>
      <c r="H27" s="85">
        <v>1.7789090932</v>
      </c>
      <c r="I27" s="11"/>
      <c r="J27" s="20">
        <f t="shared" si="0"/>
        <v>6.5985231999999838E-2</v>
      </c>
      <c r="K27" s="20">
        <f t="shared" si="0"/>
        <v>6.7947792700000065E-2</v>
      </c>
      <c r="L27" s="20">
        <f t="shared" si="0"/>
        <v>4.3595432899999897E-2</v>
      </c>
      <c r="M27" s="20">
        <f t="shared" si="0"/>
        <v>5.3138515100000117E-2</v>
      </c>
    </row>
    <row r="28" spans="2:13" x14ac:dyDescent="0.25">
      <c r="C28" s="144" t="s">
        <v>262</v>
      </c>
      <c r="D28" s="85">
        <v>3.9952365836000001</v>
      </c>
      <c r="E28" s="85">
        <v>3.8772516556999999</v>
      </c>
      <c r="F28" s="85">
        <v>3.9321877396999998</v>
      </c>
      <c r="G28" s="85">
        <v>4.1239663478999997</v>
      </c>
      <c r="H28" s="85">
        <v>4.1595574055000002</v>
      </c>
      <c r="I28" s="11"/>
      <c r="J28" s="20">
        <f t="shared" si="0"/>
        <v>-0.11798492790000026</v>
      </c>
      <c r="K28" s="20">
        <f t="shared" si="0"/>
        <v>5.4936083999999941E-2</v>
      </c>
      <c r="L28" s="20">
        <f t="shared" si="0"/>
        <v>0.19177860819999992</v>
      </c>
      <c r="M28" s="20">
        <f t="shared" si="0"/>
        <v>3.5591057600000475E-2</v>
      </c>
    </row>
    <row r="29" spans="2:13" x14ac:dyDescent="0.25">
      <c r="C29" s="144" t="s">
        <v>264</v>
      </c>
      <c r="D29" s="85">
        <v>2.5516514822</v>
      </c>
      <c r="E29" s="85">
        <v>2.5361612567999998</v>
      </c>
      <c r="F29" s="85">
        <v>2.6428629040999998</v>
      </c>
      <c r="G29" s="85">
        <v>2.9483912038</v>
      </c>
      <c r="H29" s="85">
        <v>3.0489215506999998</v>
      </c>
      <c r="I29" s="11"/>
      <c r="J29" s="20">
        <f t="shared" ref="J29" si="1">E29-D29</f>
        <v>-1.5490225400000224E-2</v>
      </c>
      <c r="K29" s="20">
        <f t="shared" ref="K29" si="2">F29-E29</f>
        <v>0.10670164729999998</v>
      </c>
      <c r="L29" s="20">
        <f t="shared" ref="L29" si="3">G29-F29</f>
        <v>0.30552829970000017</v>
      </c>
      <c r="M29" s="20">
        <f t="shared" ref="M29" si="4">H29-G29</f>
        <v>0.10053034689999985</v>
      </c>
    </row>
    <row r="30" spans="2:13" x14ac:dyDescent="0.25">
      <c r="C30" s="145" t="s">
        <v>263</v>
      </c>
      <c r="D30" s="86">
        <f>+D31-SUM(D26:D29)</f>
        <v>2.2600030086000018</v>
      </c>
      <c r="E30" s="86">
        <f>+E31-SUM(E26:E29)</f>
        <v>2.3425146095999985</v>
      </c>
      <c r="F30" s="86">
        <f>+F31-SUM(F26:F29)</f>
        <v>2.3739574463000004</v>
      </c>
      <c r="G30" s="86">
        <f>+G31-SUM(G26:G29)</f>
        <v>2.3317368445</v>
      </c>
      <c r="H30" s="86">
        <f>+H31-SUM(H26:H29)</f>
        <v>2.3526430248999972</v>
      </c>
      <c r="I30" s="72"/>
      <c r="J30" s="68">
        <f t="shared" si="0"/>
        <v>8.2511600999996659E-2</v>
      </c>
      <c r="K30" s="68">
        <f t="shared" si="0"/>
        <v>3.1442836700001919E-2</v>
      </c>
      <c r="L30" s="68">
        <f t="shared" si="0"/>
        <v>-4.2220601800000424E-2</v>
      </c>
      <c r="M30" s="68">
        <f t="shared" si="0"/>
        <v>2.0906180399997254E-2</v>
      </c>
    </row>
    <row r="31" spans="2:13" x14ac:dyDescent="0.25">
      <c r="C31" s="128" t="s">
        <v>235</v>
      </c>
      <c r="D31" s="85">
        <v>19.533503173</v>
      </c>
      <c r="E31" s="85">
        <v>19.687234931999999</v>
      </c>
      <c r="F31" s="85">
        <v>19.957716775000002</v>
      </c>
      <c r="G31" s="85">
        <v>20.465669714000001</v>
      </c>
      <c r="H31" s="85">
        <v>20.693551287999998</v>
      </c>
      <c r="I31"/>
      <c r="J31" s="12">
        <f>+SUM(J26:J30)</f>
        <v>0.15373175899999691</v>
      </c>
      <c r="K31" s="12">
        <f t="shared" ref="K31:M31" si="5">+SUM(K26:K30)</f>
        <v>0.27048184300000155</v>
      </c>
      <c r="L31" s="12">
        <f t="shared" si="5"/>
        <v>0.50795293900000016</v>
      </c>
      <c r="M31" s="12">
        <f t="shared" si="5"/>
        <v>0.22788157399999687</v>
      </c>
    </row>
    <row r="32" spans="2:13" x14ac:dyDescent="0.25">
      <c r="B32" s="370" t="s">
        <v>549</v>
      </c>
      <c r="C32"/>
      <c r="D32"/>
      <c r="E32" s="10"/>
      <c r="F32"/>
      <c r="G32"/>
      <c r="H32"/>
      <c r="I32"/>
      <c r="J32" s="10" t="s">
        <v>7</v>
      </c>
      <c r="K32" s="27">
        <f>F26/E26-1</f>
        <v>1.0146400204527062E-3</v>
      </c>
      <c r="L32" s="27">
        <f>G26/F26-1</f>
        <v>9.9406708403892985E-4</v>
      </c>
      <c r="M32" s="27">
        <f>H26/G26-1</f>
        <v>1.897584032007904E-3</v>
      </c>
    </row>
    <row r="36" spans="2:8" x14ac:dyDescent="0.25">
      <c r="D36" s="149" t="s">
        <v>517</v>
      </c>
      <c r="E36" s="149" t="s">
        <v>242</v>
      </c>
      <c r="F36" s="441" t="s">
        <v>241</v>
      </c>
      <c r="G36" s="441" t="s">
        <v>498</v>
      </c>
    </row>
    <row r="37" spans="2:8" x14ac:dyDescent="0.25">
      <c r="B37" s="149">
        <f t="shared" ref="B37:B84" si="6">YEAR(C37)</f>
        <v>2016</v>
      </c>
      <c r="C37" s="450">
        <v>42370</v>
      </c>
      <c r="D37" s="451">
        <v>19.062801</v>
      </c>
      <c r="E37" s="143" t="e">
        <v>#N/A</v>
      </c>
      <c r="F37" s="452"/>
      <c r="G37" s="452">
        <v>19.062801</v>
      </c>
      <c r="H37" s="140"/>
    </row>
    <row r="38" spans="2:8" x14ac:dyDescent="0.25">
      <c r="B38" s="149">
        <f t="shared" si="6"/>
        <v>2016</v>
      </c>
      <c r="C38" s="450">
        <v>42401</v>
      </c>
      <c r="D38" s="451">
        <v>19.846603000000002</v>
      </c>
      <c r="E38" s="143" t="e">
        <v>#N/A</v>
      </c>
      <c r="F38" s="452"/>
      <c r="G38" s="452">
        <v>19.846603000000002</v>
      </c>
      <c r="H38" s="140"/>
    </row>
    <row r="39" spans="2:8" x14ac:dyDescent="0.25">
      <c r="B39" s="149">
        <f t="shared" si="6"/>
        <v>2016</v>
      </c>
      <c r="C39" s="450">
        <v>42430</v>
      </c>
      <c r="D39" s="451">
        <v>19.728204000000002</v>
      </c>
      <c r="E39" s="143" t="e">
        <v>#N/A</v>
      </c>
      <c r="F39" s="452">
        <f t="shared" ref="F39:F46" si="7">AVERAGEIF($B$37:$B$98,B39,$G$37:$G$98)</f>
        <v>19.687696999999996</v>
      </c>
      <c r="G39" s="452">
        <v>19.728204000000002</v>
      </c>
      <c r="H39" s="140"/>
    </row>
    <row r="40" spans="2:8" x14ac:dyDescent="0.25">
      <c r="B40" s="149">
        <f t="shared" si="6"/>
        <v>2016</v>
      </c>
      <c r="C40" s="450">
        <v>42461</v>
      </c>
      <c r="D40" s="451">
        <v>19.340226000000001</v>
      </c>
      <c r="E40" s="143" t="e">
        <v>#N/A</v>
      </c>
      <c r="F40" s="452">
        <f t="shared" si="7"/>
        <v>19.687696999999996</v>
      </c>
      <c r="G40" s="452">
        <v>19.340226000000001</v>
      </c>
      <c r="H40" s="140"/>
    </row>
    <row r="41" spans="2:8" x14ac:dyDescent="0.25">
      <c r="B41" s="149">
        <f t="shared" si="6"/>
        <v>2016</v>
      </c>
      <c r="C41" s="450">
        <v>42491</v>
      </c>
      <c r="D41" s="451">
        <v>19.328156</v>
      </c>
      <c r="E41" s="143" t="e">
        <v>#N/A</v>
      </c>
      <c r="F41" s="452">
        <f t="shared" si="7"/>
        <v>19.687696999999996</v>
      </c>
      <c r="G41" s="452">
        <v>19.328156</v>
      </c>
      <c r="H41" s="140"/>
    </row>
    <row r="42" spans="2:8" x14ac:dyDescent="0.25">
      <c r="B42" s="149">
        <f t="shared" si="6"/>
        <v>2016</v>
      </c>
      <c r="C42" s="450">
        <v>42522</v>
      </c>
      <c r="D42" s="451">
        <v>19.846173</v>
      </c>
      <c r="E42" s="143" t="e">
        <v>#N/A</v>
      </c>
      <c r="F42" s="452">
        <f t="shared" si="7"/>
        <v>19.687696999999996</v>
      </c>
      <c r="G42" s="452">
        <v>19.846173</v>
      </c>
      <c r="H42" s="140"/>
    </row>
    <row r="43" spans="2:8" x14ac:dyDescent="0.25">
      <c r="B43" s="149">
        <f t="shared" si="6"/>
        <v>2016</v>
      </c>
      <c r="C43" s="450">
        <v>42552</v>
      </c>
      <c r="D43" s="451">
        <v>19.775658</v>
      </c>
      <c r="E43" s="143" t="e">
        <v>#N/A</v>
      </c>
      <c r="F43" s="452">
        <f t="shared" si="7"/>
        <v>19.687696999999996</v>
      </c>
      <c r="G43" s="452">
        <v>19.775658</v>
      </c>
      <c r="H43" s="140"/>
    </row>
    <row r="44" spans="2:8" x14ac:dyDescent="0.25">
      <c r="B44" s="149">
        <f t="shared" si="6"/>
        <v>2016</v>
      </c>
      <c r="C44" s="450">
        <v>42583</v>
      </c>
      <c r="D44" s="451">
        <v>20.274782999999999</v>
      </c>
      <c r="E44" s="143" t="e">
        <v>#N/A</v>
      </c>
      <c r="F44" s="452">
        <f t="shared" si="7"/>
        <v>19.687696999999996</v>
      </c>
      <c r="G44" s="452">
        <v>20.274782999999999</v>
      </c>
      <c r="H44" s="140"/>
    </row>
    <row r="45" spans="2:8" x14ac:dyDescent="0.25">
      <c r="B45" s="149">
        <f t="shared" si="6"/>
        <v>2016</v>
      </c>
      <c r="C45" s="450">
        <v>42614</v>
      </c>
      <c r="D45" s="451">
        <v>19.756826</v>
      </c>
      <c r="E45" s="143" t="e">
        <v>#N/A</v>
      </c>
      <c r="F45" s="452">
        <f t="shared" si="7"/>
        <v>19.687696999999996</v>
      </c>
      <c r="G45" s="452">
        <v>19.756826</v>
      </c>
      <c r="H45" s="140"/>
    </row>
    <row r="46" spans="2:8" x14ac:dyDescent="0.25">
      <c r="B46" s="149">
        <f t="shared" si="6"/>
        <v>2016</v>
      </c>
      <c r="C46" s="450">
        <v>42644</v>
      </c>
      <c r="D46" s="451">
        <v>19.650106999999998</v>
      </c>
      <c r="E46" s="143" t="e">
        <v>#N/A</v>
      </c>
      <c r="F46" s="452">
        <f t="shared" si="7"/>
        <v>19.687696999999996</v>
      </c>
      <c r="G46" s="452">
        <v>19.650106999999998</v>
      </c>
      <c r="H46" s="140"/>
    </row>
    <row r="47" spans="2:8" x14ac:dyDescent="0.25">
      <c r="B47" s="149">
        <f t="shared" si="6"/>
        <v>2016</v>
      </c>
      <c r="C47" s="450">
        <v>42675</v>
      </c>
      <c r="D47" s="451">
        <v>19.658867999999998</v>
      </c>
      <c r="E47" s="143" t="e">
        <v>#N/A</v>
      </c>
      <c r="F47" s="452"/>
      <c r="G47" s="452">
        <v>19.658867999999998</v>
      </c>
      <c r="H47" s="140"/>
    </row>
    <row r="48" spans="2:8" x14ac:dyDescent="0.25">
      <c r="B48" s="149">
        <f t="shared" si="6"/>
        <v>2016</v>
      </c>
      <c r="C48" s="450">
        <v>42705</v>
      </c>
      <c r="D48" s="451">
        <v>19.983958999999999</v>
      </c>
      <c r="E48" s="143" t="e">
        <v>#N/A</v>
      </c>
      <c r="F48" s="452"/>
      <c r="G48" s="452">
        <v>19.983958999999999</v>
      </c>
      <c r="H48" s="140"/>
    </row>
    <row r="49" spans="2:8" x14ac:dyDescent="0.25">
      <c r="B49" s="149">
        <f t="shared" si="6"/>
        <v>2017</v>
      </c>
      <c r="C49" s="450">
        <v>42736</v>
      </c>
      <c r="D49" s="451">
        <v>19.322835999999999</v>
      </c>
      <c r="E49" s="143" t="e">
        <v>#N/A</v>
      </c>
      <c r="F49" s="452"/>
      <c r="G49" s="452">
        <v>19.322835999999999</v>
      </c>
      <c r="H49" s="140"/>
    </row>
    <row r="50" spans="2:8" x14ac:dyDescent="0.25">
      <c r="B50" s="149">
        <f t="shared" si="6"/>
        <v>2017</v>
      </c>
      <c r="C50" s="450">
        <v>42767</v>
      </c>
      <c r="D50" s="451">
        <v>19.190398999999999</v>
      </c>
      <c r="E50" s="143" t="e">
        <v>#N/A</v>
      </c>
      <c r="F50" s="452"/>
      <c r="G50" s="452">
        <v>19.190398999999999</v>
      </c>
      <c r="H50" s="140"/>
    </row>
    <row r="51" spans="2:8" x14ac:dyDescent="0.25">
      <c r="B51" s="149">
        <f t="shared" si="6"/>
        <v>2017</v>
      </c>
      <c r="C51" s="450">
        <v>42795</v>
      </c>
      <c r="D51" s="451">
        <v>20.060120999999999</v>
      </c>
      <c r="E51" s="143" t="e">
        <v>#N/A</v>
      </c>
      <c r="F51" s="452">
        <f t="shared" ref="F51:F58" si="8">AVERAGEIF($B$37:$B$98,B51,$G$37:$G$98)</f>
        <v>19.952264</v>
      </c>
      <c r="G51" s="452">
        <v>20.060120999999999</v>
      </c>
      <c r="H51" s="140"/>
    </row>
    <row r="52" spans="2:8" x14ac:dyDescent="0.25">
      <c r="B52" s="149">
        <f t="shared" si="6"/>
        <v>2017</v>
      </c>
      <c r="C52" s="450">
        <v>42826</v>
      </c>
      <c r="D52" s="451">
        <v>19.595317000000001</v>
      </c>
      <c r="E52" s="143" t="e">
        <v>#N/A</v>
      </c>
      <c r="F52" s="452">
        <f t="shared" si="8"/>
        <v>19.952264</v>
      </c>
      <c r="G52" s="452">
        <v>19.595317000000001</v>
      </c>
      <c r="H52" s="140"/>
    </row>
    <row r="53" spans="2:8" x14ac:dyDescent="0.25">
      <c r="B53" s="149">
        <f t="shared" si="6"/>
        <v>2017</v>
      </c>
      <c r="C53" s="450">
        <v>42856</v>
      </c>
      <c r="D53" s="451">
        <v>20.066234999999999</v>
      </c>
      <c r="E53" s="143" t="e">
        <v>#N/A</v>
      </c>
      <c r="F53" s="452">
        <f t="shared" si="8"/>
        <v>19.952264</v>
      </c>
      <c r="G53" s="452">
        <v>20.066234999999999</v>
      </c>
      <c r="H53" s="140"/>
    </row>
    <row r="54" spans="2:8" x14ac:dyDescent="0.25">
      <c r="B54" s="149">
        <f t="shared" si="6"/>
        <v>2017</v>
      </c>
      <c r="C54" s="450">
        <v>42887</v>
      </c>
      <c r="D54" s="451">
        <v>20.561236000000001</v>
      </c>
      <c r="E54" s="143" t="e">
        <v>#N/A</v>
      </c>
      <c r="F54" s="452">
        <f t="shared" si="8"/>
        <v>19.952264</v>
      </c>
      <c r="G54" s="452">
        <v>20.561236000000001</v>
      </c>
      <c r="H54" s="140"/>
    </row>
    <row r="55" spans="2:8" x14ac:dyDescent="0.25">
      <c r="B55" s="149">
        <f t="shared" si="6"/>
        <v>2017</v>
      </c>
      <c r="C55" s="450">
        <v>42917</v>
      </c>
      <c r="D55" s="451">
        <v>20.118914</v>
      </c>
      <c r="E55" s="143" t="e">
        <v>#N/A</v>
      </c>
      <c r="F55" s="452">
        <f t="shared" si="8"/>
        <v>19.952264</v>
      </c>
      <c r="G55" s="452">
        <v>20.118914</v>
      </c>
      <c r="H55" s="140"/>
    </row>
    <row r="56" spans="2:8" x14ac:dyDescent="0.25">
      <c r="B56" s="149">
        <f t="shared" si="6"/>
        <v>2017</v>
      </c>
      <c r="C56" s="450">
        <v>42948</v>
      </c>
      <c r="D56" s="451">
        <v>20.251183999999999</v>
      </c>
      <c r="E56" s="143" t="e">
        <v>#N/A</v>
      </c>
      <c r="F56" s="452">
        <f t="shared" si="8"/>
        <v>19.952264</v>
      </c>
      <c r="G56" s="452">
        <v>20.251183999999999</v>
      </c>
      <c r="H56" s="140"/>
    </row>
    <row r="57" spans="2:8" x14ac:dyDescent="0.25">
      <c r="B57" s="149">
        <f t="shared" si="6"/>
        <v>2017</v>
      </c>
      <c r="C57" s="450">
        <v>42979</v>
      </c>
      <c r="D57" s="451">
        <v>19.640605000000001</v>
      </c>
      <c r="E57" s="143" t="e">
        <v>#N/A</v>
      </c>
      <c r="F57" s="452">
        <f t="shared" si="8"/>
        <v>19.952264</v>
      </c>
      <c r="G57" s="452">
        <v>19.640605000000001</v>
      </c>
      <c r="H57" s="140"/>
    </row>
    <row r="58" spans="2:8" x14ac:dyDescent="0.25">
      <c r="B58" s="149">
        <f t="shared" si="6"/>
        <v>2017</v>
      </c>
      <c r="C58" s="450">
        <v>43009</v>
      </c>
      <c r="D58" s="451">
        <v>19.989643999999998</v>
      </c>
      <c r="E58" s="143" t="e">
        <v>#N/A</v>
      </c>
      <c r="F58" s="452">
        <f t="shared" si="8"/>
        <v>19.952264</v>
      </c>
      <c r="G58" s="452">
        <v>19.989643999999998</v>
      </c>
      <c r="H58" s="140"/>
    </row>
    <row r="59" spans="2:8" x14ac:dyDescent="0.25">
      <c r="B59" s="149">
        <f t="shared" si="6"/>
        <v>2017</v>
      </c>
      <c r="C59" s="450">
        <v>43040</v>
      </c>
      <c r="D59" s="451">
        <v>20.307230000000001</v>
      </c>
      <c r="E59" s="143" t="e">
        <v>#N/A</v>
      </c>
      <c r="F59" s="452"/>
      <c r="G59" s="452">
        <v>20.307230000000001</v>
      </c>
      <c r="H59" s="140"/>
    </row>
    <row r="60" spans="2:8" x14ac:dyDescent="0.25">
      <c r="B60" s="149">
        <f t="shared" si="6"/>
        <v>2017</v>
      </c>
      <c r="C60" s="450">
        <v>43070</v>
      </c>
      <c r="D60" s="451">
        <v>20.323447000000002</v>
      </c>
      <c r="E60" s="143" t="e">
        <v>#N/A</v>
      </c>
      <c r="F60" s="452"/>
      <c r="G60" s="452">
        <v>20.323447000000002</v>
      </c>
      <c r="H60" s="140"/>
    </row>
    <row r="61" spans="2:8" x14ac:dyDescent="0.25">
      <c r="B61" s="149">
        <f t="shared" si="6"/>
        <v>2018</v>
      </c>
      <c r="C61" s="450">
        <v>43101</v>
      </c>
      <c r="D61" s="451">
        <v>20.461323</v>
      </c>
      <c r="E61" s="143" t="e">
        <v>#N/A</v>
      </c>
      <c r="F61" s="452"/>
      <c r="G61" s="452">
        <v>20.461323</v>
      </c>
      <c r="H61" s="140"/>
    </row>
    <row r="62" spans="2:8" x14ac:dyDescent="0.25">
      <c r="B62" s="149">
        <f t="shared" si="6"/>
        <v>2018</v>
      </c>
      <c r="C62" s="450">
        <v>43132</v>
      </c>
      <c r="D62" s="451">
        <v>19.619446</v>
      </c>
      <c r="E62" s="143" t="e">
        <v>#N/A</v>
      </c>
      <c r="F62" s="452"/>
      <c r="G62" s="452">
        <v>19.619446</v>
      </c>
      <c r="H62" s="140"/>
    </row>
    <row r="63" spans="2:8" x14ac:dyDescent="0.25">
      <c r="B63" s="149">
        <f t="shared" si="6"/>
        <v>2018</v>
      </c>
      <c r="C63" s="450">
        <v>43160</v>
      </c>
      <c r="D63" s="451">
        <v>20.573001999999999</v>
      </c>
      <c r="E63" s="143" t="e">
        <v>#N/A</v>
      </c>
      <c r="F63" s="452">
        <f t="shared" ref="F63:F70" si="9">AVERAGEIF($B$37:$B$98,B63,$G$37:$G$98)</f>
        <v>20.457663192416668</v>
      </c>
      <c r="G63" s="452">
        <v>20.573001999999999</v>
      </c>
      <c r="H63" s="140"/>
    </row>
    <row r="64" spans="2:8" x14ac:dyDescent="0.25">
      <c r="B64" s="149">
        <f t="shared" si="6"/>
        <v>2018</v>
      </c>
      <c r="C64" s="450">
        <v>43191</v>
      </c>
      <c r="D64" s="451">
        <v>19.940937000000002</v>
      </c>
      <c r="E64" s="143" t="e">
        <v>#N/A</v>
      </c>
      <c r="F64" s="452">
        <f t="shared" si="9"/>
        <v>20.457663192416668</v>
      </c>
      <c r="G64" s="452">
        <v>19.940937000000002</v>
      </c>
      <c r="H64" s="140"/>
    </row>
    <row r="65" spans="2:8" x14ac:dyDescent="0.25">
      <c r="B65" s="149">
        <f t="shared" si="6"/>
        <v>2018</v>
      </c>
      <c r="C65" s="450">
        <v>43221</v>
      </c>
      <c r="D65" s="451">
        <v>20.356517</v>
      </c>
      <c r="E65" s="143" t="e">
        <v>#N/A</v>
      </c>
      <c r="F65" s="452">
        <f t="shared" si="9"/>
        <v>20.457663192416668</v>
      </c>
      <c r="G65" s="452">
        <v>20.356517</v>
      </c>
      <c r="H65" s="140"/>
    </row>
    <row r="66" spans="2:8" x14ac:dyDescent="0.25">
      <c r="B66" s="149">
        <f t="shared" si="6"/>
        <v>2018</v>
      </c>
      <c r="C66" s="450">
        <v>43252</v>
      </c>
      <c r="D66" s="451">
        <v>20.705323</v>
      </c>
      <c r="E66" s="143" t="e">
        <v>#N/A</v>
      </c>
      <c r="F66" s="452">
        <f t="shared" si="9"/>
        <v>20.457663192416668</v>
      </c>
      <c r="G66" s="452">
        <v>20.705323</v>
      </c>
      <c r="H66" s="140"/>
    </row>
    <row r="67" spans="2:8" x14ac:dyDescent="0.25">
      <c r="B67" s="149">
        <f t="shared" si="6"/>
        <v>2018</v>
      </c>
      <c r="C67" s="450">
        <v>43282</v>
      </c>
      <c r="D67" s="451">
        <v>20.621328999999999</v>
      </c>
      <c r="E67" s="143" t="e">
        <v>#N/A</v>
      </c>
      <c r="F67" s="452">
        <f t="shared" si="9"/>
        <v>20.457663192416668</v>
      </c>
      <c r="G67" s="452">
        <v>20.621328999999999</v>
      </c>
      <c r="H67" s="140"/>
    </row>
    <row r="68" spans="2:8" x14ac:dyDescent="0.25">
      <c r="B68" s="149">
        <f t="shared" si="6"/>
        <v>2018</v>
      </c>
      <c r="C68" s="450">
        <v>43313</v>
      </c>
      <c r="D68" s="451">
        <v>21.302289999999999</v>
      </c>
      <c r="E68" s="143" t="e">
        <v>#N/A</v>
      </c>
      <c r="F68" s="452">
        <f t="shared" si="9"/>
        <v>20.457663192416668</v>
      </c>
      <c r="G68" s="452">
        <v>21.302289999999999</v>
      </c>
      <c r="H68" s="140"/>
    </row>
    <row r="69" spans="2:8" x14ac:dyDescent="0.25">
      <c r="B69" s="149">
        <f t="shared" si="6"/>
        <v>2018</v>
      </c>
      <c r="C69" s="450">
        <v>43344</v>
      </c>
      <c r="D69" s="451">
        <v>20.284704067</v>
      </c>
      <c r="E69" s="143" t="e">
        <v>#N/A</v>
      </c>
      <c r="F69" s="452">
        <f t="shared" si="9"/>
        <v>20.457663192416668</v>
      </c>
      <c r="G69" s="452">
        <v>20.284704067</v>
      </c>
      <c r="H69" s="140"/>
    </row>
    <row r="70" spans="2:8" x14ac:dyDescent="0.25">
      <c r="B70" s="149">
        <f t="shared" si="6"/>
        <v>2018</v>
      </c>
      <c r="C70" s="450">
        <v>43374</v>
      </c>
      <c r="D70" s="451">
        <v>20.421227242000001</v>
      </c>
      <c r="E70" s="143">
        <v>20.421227242000001</v>
      </c>
      <c r="F70" s="452">
        <f t="shared" si="9"/>
        <v>20.457663192416668</v>
      </c>
      <c r="G70" s="452">
        <v>20.421227242000001</v>
      </c>
      <c r="H70" s="140"/>
    </row>
    <row r="71" spans="2:8" x14ac:dyDescent="0.25">
      <c r="B71" s="149">
        <f t="shared" si="6"/>
        <v>2018</v>
      </c>
      <c r="C71" s="450">
        <v>43405</v>
      </c>
      <c r="D71" s="451" t="e">
        <v>#N/A</v>
      </c>
      <c r="E71" s="143">
        <v>20.491959999999999</v>
      </c>
      <c r="F71" s="452"/>
      <c r="G71" s="452">
        <v>20.491959999999999</v>
      </c>
      <c r="H71" s="140"/>
    </row>
    <row r="72" spans="2:8" x14ac:dyDescent="0.25">
      <c r="B72" s="149">
        <f t="shared" si="6"/>
        <v>2018</v>
      </c>
      <c r="C72" s="450">
        <v>43435</v>
      </c>
      <c r="D72" s="451" t="e">
        <v>#N/A</v>
      </c>
      <c r="E72" s="143">
        <v>20.713899999999999</v>
      </c>
      <c r="F72" s="452"/>
      <c r="G72" s="452">
        <v>20.713899999999999</v>
      </c>
      <c r="H72" s="140"/>
    </row>
    <row r="73" spans="2:8" x14ac:dyDescent="0.25">
      <c r="B73" s="149">
        <f t="shared" si="6"/>
        <v>2019</v>
      </c>
      <c r="C73" s="450">
        <v>43466</v>
      </c>
      <c r="D73" s="451" t="e">
        <v>#N/A</v>
      </c>
      <c r="E73" s="143">
        <v>20.262930000000001</v>
      </c>
      <c r="F73" s="452"/>
      <c r="G73" s="452">
        <v>20.262930000000001</v>
      </c>
      <c r="H73" s="140"/>
    </row>
    <row r="74" spans="2:8" x14ac:dyDescent="0.25">
      <c r="B74" s="149">
        <f t="shared" si="6"/>
        <v>2019</v>
      </c>
      <c r="C74" s="450">
        <v>43497</v>
      </c>
      <c r="D74" s="451" t="e">
        <v>#N/A</v>
      </c>
      <c r="E74" s="143">
        <v>20.304780000000001</v>
      </c>
      <c r="F74" s="452"/>
      <c r="G74" s="452">
        <v>20.304780000000001</v>
      </c>
      <c r="H74" s="140"/>
    </row>
    <row r="75" spans="2:8" x14ac:dyDescent="0.25">
      <c r="B75" s="149">
        <f t="shared" si="6"/>
        <v>2019</v>
      </c>
      <c r="C75" s="450">
        <v>43525</v>
      </c>
      <c r="D75" s="451" t="e">
        <v>#N/A</v>
      </c>
      <c r="E75" s="143">
        <v>20.568269999999998</v>
      </c>
      <c r="F75" s="452">
        <f t="shared" ref="F75:F82" si="10">AVERAGEIF($B$37:$B$98,B75,$G$37:$G$98)</f>
        <v>20.689743333333332</v>
      </c>
      <c r="G75" s="452">
        <v>20.568269999999998</v>
      </c>
      <c r="H75" s="140"/>
    </row>
    <row r="76" spans="2:8" x14ac:dyDescent="0.25">
      <c r="B76" s="149">
        <f t="shared" si="6"/>
        <v>2019</v>
      </c>
      <c r="C76" s="450">
        <v>43556</v>
      </c>
      <c r="D76" s="451" t="e">
        <v>#N/A</v>
      </c>
      <c r="E76" s="143">
        <v>20.270219999999998</v>
      </c>
      <c r="F76" s="452">
        <f t="shared" si="10"/>
        <v>20.689743333333332</v>
      </c>
      <c r="G76" s="452">
        <v>20.270219999999998</v>
      </c>
      <c r="H76" s="140"/>
    </row>
    <row r="77" spans="2:8" x14ac:dyDescent="0.25">
      <c r="B77" s="149">
        <f t="shared" si="6"/>
        <v>2019</v>
      </c>
      <c r="C77" s="450">
        <v>43586</v>
      </c>
      <c r="D77" s="451" t="e">
        <v>#N/A</v>
      </c>
      <c r="E77" s="143">
        <v>20.520130000000002</v>
      </c>
      <c r="F77" s="452">
        <f t="shared" si="10"/>
        <v>20.689743333333332</v>
      </c>
      <c r="G77" s="452">
        <v>20.520130000000002</v>
      </c>
      <c r="H77" s="140"/>
    </row>
    <row r="78" spans="2:8" x14ac:dyDescent="0.25">
      <c r="B78" s="149">
        <f t="shared" si="6"/>
        <v>2019</v>
      </c>
      <c r="C78" s="450">
        <v>43617</v>
      </c>
      <c r="D78" s="451" t="e">
        <v>#N/A</v>
      </c>
      <c r="E78" s="143">
        <v>20.804480000000002</v>
      </c>
      <c r="F78" s="452">
        <f t="shared" si="10"/>
        <v>20.689743333333332</v>
      </c>
      <c r="G78" s="452">
        <v>20.804480000000002</v>
      </c>
      <c r="H78" s="140"/>
    </row>
    <row r="79" spans="2:8" x14ac:dyDescent="0.25">
      <c r="B79" s="149">
        <f t="shared" si="6"/>
        <v>2019</v>
      </c>
      <c r="C79" s="450">
        <v>43647</v>
      </c>
      <c r="D79" s="451" t="e">
        <v>#N/A</v>
      </c>
      <c r="E79" s="143">
        <v>20.999759999999998</v>
      </c>
      <c r="F79" s="452">
        <f t="shared" si="10"/>
        <v>20.689743333333332</v>
      </c>
      <c r="G79" s="452">
        <v>20.999759999999998</v>
      </c>
      <c r="H79" s="140"/>
    </row>
    <row r="80" spans="2:8" x14ac:dyDescent="0.25">
      <c r="B80" s="149">
        <f t="shared" si="6"/>
        <v>2019</v>
      </c>
      <c r="C80" s="450">
        <v>43678</v>
      </c>
      <c r="D80" s="451" t="e">
        <v>#N/A</v>
      </c>
      <c r="E80" s="143">
        <v>21.086279999999999</v>
      </c>
      <c r="F80" s="452">
        <f t="shared" si="10"/>
        <v>20.689743333333332</v>
      </c>
      <c r="G80" s="452">
        <v>21.086279999999999</v>
      </c>
      <c r="H80" s="140"/>
    </row>
    <row r="81" spans="2:8" x14ac:dyDescent="0.25">
      <c r="B81" s="149">
        <f t="shared" si="6"/>
        <v>2019</v>
      </c>
      <c r="C81" s="450">
        <v>43709</v>
      </c>
      <c r="D81" s="451" t="e">
        <v>#N/A</v>
      </c>
      <c r="E81" s="143">
        <v>20.735479999999999</v>
      </c>
      <c r="F81" s="452">
        <f t="shared" si="10"/>
        <v>20.689743333333332</v>
      </c>
      <c r="G81" s="452">
        <v>20.735479999999999</v>
      </c>
      <c r="H81" s="140"/>
    </row>
    <row r="82" spans="2:8" x14ac:dyDescent="0.25">
      <c r="B82" s="149">
        <f t="shared" si="6"/>
        <v>2019</v>
      </c>
      <c r="C82" s="450">
        <v>43739</v>
      </c>
      <c r="D82" s="451" t="e">
        <v>#N/A</v>
      </c>
      <c r="E82" s="143">
        <v>20.939109999999999</v>
      </c>
      <c r="F82" s="452">
        <f t="shared" si="10"/>
        <v>20.689743333333332</v>
      </c>
      <c r="G82" s="452">
        <v>20.939109999999999</v>
      </c>
      <c r="H82" s="140"/>
    </row>
    <row r="83" spans="2:8" x14ac:dyDescent="0.25">
      <c r="B83" s="149">
        <f t="shared" si="6"/>
        <v>2019</v>
      </c>
      <c r="C83" s="450">
        <v>43770</v>
      </c>
      <c r="D83" s="451" t="e">
        <v>#N/A</v>
      </c>
      <c r="E83" s="143">
        <v>20.71378</v>
      </c>
      <c r="F83" s="452"/>
      <c r="G83" s="452">
        <v>20.71378</v>
      </c>
      <c r="H83" s="140"/>
    </row>
    <row r="84" spans="2:8" x14ac:dyDescent="0.25">
      <c r="B84" s="149">
        <f t="shared" si="6"/>
        <v>2019</v>
      </c>
      <c r="C84" s="450">
        <v>43800</v>
      </c>
      <c r="D84" s="451" t="e">
        <v>#N/A</v>
      </c>
      <c r="E84" s="143">
        <v>21.0717</v>
      </c>
      <c r="F84" s="452"/>
      <c r="G84" s="452">
        <v>21.0717</v>
      </c>
      <c r="H84" s="140"/>
    </row>
    <row r="85" spans="2:8" x14ac:dyDescent="0.25">
      <c r="C85" s="136"/>
      <c r="E85" s="142"/>
      <c r="G85" s="142"/>
      <c r="H85" s="140"/>
    </row>
    <row r="86" spans="2:8" x14ac:dyDescent="0.25">
      <c r="C86" s="136"/>
      <c r="E86" s="142"/>
      <c r="G86" s="142"/>
      <c r="H86" s="140"/>
    </row>
    <row r="87" spans="2:8" x14ac:dyDescent="0.25">
      <c r="C87" s="136"/>
      <c r="E87" s="142"/>
      <c r="G87" s="142"/>
      <c r="H87" s="140"/>
    </row>
    <row r="88" spans="2:8" x14ac:dyDescent="0.25">
      <c r="C88" s="136"/>
      <c r="E88" s="142"/>
      <c r="G88" s="142"/>
      <c r="H88" s="140"/>
    </row>
    <row r="89" spans="2:8" x14ac:dyDescent="0.25">
      <c r="B89" s="5"/>
      <c r="C89" s="5" t="s">
        <v>0</v>
      </c>
      <c r="E89" s="142"/>
      <c r="G89" s="142"/>
      <c r="H89" s="140"/>
    </row>
    <row r="90" spans="2:8" x14ac:dyDescent="0.25">
      <c r="B90">
        <v>2.5</v>
      </c>
      <c r="C90" s="6">
        <v>-0.4</v>
      </c>
      <c r="E90" s="142"/>
      <c r="G90" s="142"/>
      <c r="H90" s="140"/>
    </row>
    <row r="91" spans="2:8" x14ac:dyDescent="0.25">
      <c r="B91">
        <v>2.5</v>
      </c>
      <c r="C91" s="6">
        <v>1.2</v>
      </c>
      <c r="E91" s="142"/>
      <c r="G91" s="142"/>
      <c r="H91" s="140"/>
    </row>
    <row r="92" spans="2:8" x14ac:dyDescent="0.25">
      <c r="C92" s="136"/>
      <c r="E92" s="142"/>
      <c r="G92" s="142"/>
      <c r="H92" s="140"/>
    </row>
    <row r="93" spans="2:8" x14ac:dyDescent="0.25">
      <c r="C93" s="136"/>
      <c r="E93" s="142"/>
      <c r="G93" s="142"/>
      <c r="H93" s="140"/>
    </row>
    <row r="94" spans="2:8" x14ac:dyDescent="0.25">
      <c r="C94" s="136"/>
      <c r="E94" s="142"/>
      <c r="G94" s="142"/>
      <c r="H94" s="140"/>
    </row>
    <row r="95" spans="2:8" x14ac:dyDescent="0.25">
      <c r="C95" s="136"/>
      <c r="E95" s="142"/>
      <c r="G95" s="142"/>
      <c r="H95" s="140"/>
    </row>
    <row r="96" spans="2:8" x14ac:dyDescent="0.25">
      <c r="C96" s="136"/>
      <c r="E96" s="142"/>
      <c r="G96" s="142"/>
      <c r="H96" s="140"/>
    </row>
    <row r="97" spans="3:8" x14ac:dyDescent="0.25">
      <c r="C97" s="136"/>
      <c r="E97" s="142"/>
      <c r="G97" s="142"/>
      <c r="H97" s="140"/>
    </row>
    <row r="98" spans="3:8" x14ac:dyDescent="0.25">
      <c r="C98" s="136"/>
      <c r="E98" s="142"/>
      <c r="G98" s="142"/>
      <c r="H98" s="140"/>
    </row>
    <row r="99" spans="3:8" x14ac:dyDescent="0.25">
      <c r="G99" s="142"/>
      <c r="H99" s="140"/>
    </row>
    <row r="100" spans="3:8" x14ac:dyDescent="0.25">
      <c r="G100" s="142"/>
      <c r="H100" s="140"/>
    </row>
    <row r="101" spans="3:8" x14ac:dyDescent="0.25">
      <c r="G101" s="142"/>
      <c r="H101" s="140"/>
    </row>
    <row r="102" spans="3:8" x14ac:dyDescent="0.25">
      <c r="G102" s="142"/>
      <c r="H102" s="140"/>
    </row>
    <row r="103" spans="3:8" x14ac:dyDescent="0.25">
      <c r="G103" s="142"/>
      <c r="H103" s="140"/>
    </row>
    <row r="104" spans="3:8" x14ac:dyDescent="0.25">
      <c r="G104" s="142"/>
      <c r="H104" s="140"/>
    </row>
    <row r="105" spans="3:8" x14ac:dyDescent="0.25">
      <c r="G105" s="142"/>
      <c r="H105" s="140"/>
    </row>
    <row r="106" spans="3:8" x14ac:dyDescent="0.25">
      <c r="G106" s="142"/>
      <c r="H106" s="140"/>
    </row>
    <row r="107" spans="3:8" x14ac:dyDescent="0.25">
      <c r="G107" s="142"/>
      <c r="H107" s="140"/>
    </row>
    <row r="108" spans="3:8" x14ac:dyDescent="0.25">
      <c r="G108" s="142"/>
    </row>
    <row r="109" spans="3:8" x14ac:dyDescent="0.25">
      <c r="G109" s="142"/>
    </row>
    <row r="110" spans="3:8" x14ac:dyDescent="0.25">
      <c r="G110" s="142"/>
    </row>
    <row r="111" spans="3:8" x14ac:dyDescent="0.25">
      <c r="G111" s="142"/>
    </row>
    <row r="112" spans="3:8" x14ac:dyDescent="0.25">
      <c r="G112" s="142"/>
    </row>
    <row r="113" spans="7:7" x14ac:dyDescent="0.25">
      <c r="G113" s="142"/>
    </row>
    <row r="114" spans="7:7" x14ac:dyDescent="0.25">
      <c r="G114" s="142"/>
    </row>
    <row r="115" spans="7:7" x14ac:dyDescent="0.25">
      <c r="G115" s="142"/>
    </row>
    <row r="116" spans="7:7" x14ac:dyDescent="0.25">
      <c r="G116" s="142"/>
    </row>
    <row r="117" spans="7:7" x14ac:dyDescent="0.25">
      <c r="G117" s="142"/>
    </row>
    <row r="118" spans="7:7" x14ac:dyDescent="0.25">
      <c r="G118" s="142"/>
    </row>
    <row r="119" spans="7:7" x14ac:dyDescent="0.25">
      <c r="G119" s="142"/>
    </row>
    <row r="120" spans="7:7" x14ac:dyDescent="0.25">
      <c r="G120" s="142"/>
    </row>
    <row r="121" spans="7:7" x14ac:dyDescent="0.25">
      <c r="G121" s="142"/>
    </row>
    <row r="122" spans="7:7" x14ac:dyDescent="0.25">
      <c r="G122" s="142"/>
    </row>
    <row r="123" spans="7:7" x14ac:dyDescent="0.25">
      <c r="G123" s="142"/>
    </row>
    <row r="124" spans="7:7" x14ac:dyDescent="0.25">
      <c r="G124" s="142"/>
    </row>
    <row r="125" spans="7:7" x14ac:dyDescent="0.25">
      <c r="G125" s="142"/>
    </row>
    <row r="126" spans="7:7" x14ac:dyDescent="0.25">
      <c r="G126" s="142"/>
    </row>
    <row r="127" spans="7:7" x14ac:dyDescent="0.25">
      <c r="G127" s="142"/>
    </row>
    <row r="128" spans="7:7" x14ac:dyDescent="0.25">
      <c r="G128" s="142"/>
    </row>
    <row r="129" spans="7:7" x14ac:dyDescent="0.25">
      <c r="G129" s="142"/>
    </row>
    <row r="130" spans="7:7" x14ac:dyDescent="0.25">
      <c r="G130" s="142"/>
    </row>
    <row r="131" spans="7:7" x14ac:dyDescent="0.25">
      <c r="G131" s="142"/>
    </row>
    <row r="132" spans="7:7" x14ac:dyDescent="0.25">
      <c r="G132" s="142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140625" customWidth="1"/>
    <col min="17" max="17" width="10.28515625" customWidth="1"/>
  </cols>
  <sheetData>
    <row r="1" spans="1:17" x14ac:dyDescent="0.2">
      <c r="M1" s="119"/>
    </row>
    <row r="2" spans="1:17" ht="15.75" x14ac:dyDescent="0.25">
      <c r="A2" s="44" t="s">
        <v>547</v>
      </c>
    </row>
    <row r="3" spans="1:17" x14ac:dyDescent="0.2">
      <c r="A3" s="22" t="s">
        <v>16</v>
      </c>
    </row>
    <row r="4" spans="1:17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7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P5" s="182" t="s">
        <v>369</v>
      </c>
      <c r="Q5" s="183"/>
    </row>
    <row r="6" spans="1:17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P6" s="219" t="s">
        <v>479</v>
      </c>
      <c r="Q6" s="390" t="s">
        <v>478</v>
      </c>
    </row>
    <row r="7" spans="1:17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P7" s="217" t="s">
        <v>381</v>
      </c>
      <c r="Q7" s="218" t="s">
        <v>382</v>
      </c>
    </row>
    <row r="8" spans="1:17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7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7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7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7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7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7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7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7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6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6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6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6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6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6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6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6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6" x14ac:dyDescent="0.2">
      <c r="A25" s="384"/>
      <c r="B25" s="384"/>
      <c r="C25" s="384"/>
      <c r="D25" s="384"/>
      <c r="E25" s="384"/>
      <c r="F25" s="384"/>
      <c r="G25" s="384"/>
      <c r="H25" s="384"/>
      <c r="I25" s="384"/>
      <c r="J25" s="384"/>
      <c r="K25" s="384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93" t="s">
        <v>41</v>
      </c>
      <c r="J26" s="93" t="s">
        <v>97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v>41275</v>
      </c>
      <c r="B28" s="12">
        <v>131.268</v>
      </c>
      <c r="C28" s="12">
        <v>234.43600000000001</v>
      </c>
      <c r="E28" s="41">
        <f>MIN($B$28,$B$40,$B$52,$B$64,$B$76)</f>
        <v>114.66800000000001</v>
      </c>
      <c r="F28" s="41">
        <f>MAX($B$28,$B$40,$B$52,$B$64,$B$76)</f>
        <v>170.24700000000001</v>
      </c>
      <c r="G28" s="41">
        <f>MIN($C$28,$C$40,$C$52,$C$64,$C$76)</f>
        <v>234.43600000000001</v>
      </c>
      <c r="H28" s="41">
        <f>MAX($C$28,$C$40,$C$52,$C$64,$C$76)</f>
        <v>261.64800000000002</v>
      </c>
      <c r="I28" s="12">
        <f t="shared" ref="I28:K59" si="0">F28-E28</f>
        <v>55.579000000000008</v>
      </c>
      <c r="J28" s="12">
        <f t="shared" si="0"/>
        <v>64.188999999999993</v>
      </c>
      <c r="K28" s="12">
        <f t="shared" si="0"/>
        <v>27.212000000000018</v>
      </c>
      <c r="N28" s="14"/>
    </row>
    <row r="29" spans="1:16" x14ac:dyDescent="0.2">
      <c r="A29" s="1">
        <v>41306</v>
      </c>
      <c r="B29" s="12">
        <v>121.96299999999999</v>
      </c>
      <c r="C29" s="12">
        <v>226.762</v>
      </c>
      <c r="E29" s="41">
        <f>MIN($B$29,$B$41,$B$53,$B$65,$B$77)</f>
        <v>113.10299999999999</v>
      </c>
      <c r="F29" s="41">
        <f>MAX($B$29,$B$41,$B$53,$B$65,$B$77)</f>
        <v>162.83199999999999</v>
      </c>
      <c r="G29" s="41">
        <f>MIN($C$29,$C$41,$C$53,$C$65,$C$77)</f>
        <v>226.762</v>
      </c>
      <c r="H29" s="41">
        <f>MAX($C$29,$C$41,$C$53,$C$65,$C$77)</f>
        <v>256.21899999999999</v>
      </c>
      <c r="I29" s="12">
        <f t="shared" si="0"/>
        <v>49.728999999999999</v>
      </c>
      <c r="J29" s="12">
        <f t="shared" si="0"/>
        <v>63.930000000000007</v>
      </c>
      <c r="K29" s="12">
        <f t="shared" si="0"/>
        <v>29.456999999999994</v>
      </c>
      <c r="N29" s="12"/>
      <c r="P29" s="8"/>
    </row>
    <row r="30" spans="1:16" x14ac:dyDescent="0.2">
      <c r="A30" s="1">
        <v>41334</v>
      </c>
      <c r="B30" s="12">
        <v>118.73699999999999</v>
      </c>
      <c r="C30" s="12">
        <v>224.67</v>
      </c>
      <c r="E30" s="41">
        <f>MIN($B$30,$B$42,$B$54,$B$66,$B$78)</f>
        <v>115.227</v>
      </c>
      <c r="F30" s="41">
        <f>MAX($B$30,$B$42,$B$54,$B$66,$B$78)</f>
        <v>160.07300000000001</v>
      </c>
      <c r="G30" s="41">
        <f>MIN($C$30,$C$42,$C$54,$C$66,$C$78)</f>
        <v>221.61199999999999</v>
      </c>
      <c r="H30" s="41">
        <f>MAX($C$30,$C$42,$C$54,$C$66,$C$78)</f>
        <v>243.71600000000001</v>
      </c>
      <c r="I30" s="12">
        <f t="shared" si="0"/>
        <v>44.846000000000004</v>
      </c>
      <c r="J30" s="12">
        <f t="shared" si="0"/>
        <v>61.538999999999987</v>
      </c>
      <c r="K30" s="12">
        <f t="shared" si="0"/>
        <v>22.104000000000013</v>
      </c>
      <c r="N30" s="12"/>
    </row>
    <row r="31" spans="1:16" x14ac:dyDescent="0.2">
      <c r="A31" s="1">
        <v>41365</v>
      </c>
      <c r="B31" s="12">
        <v>118.791</v>
      </c>
      <c r="C31" s="12">
        <v>220.768</v>
      </c>
      <c r="E31" s="41">
        <f>MIN($B$31,$B$43,$B$55,$B$67,$B$79)</f>
        <v>116.69199999999999</v>
      </c>
      <c r="F31" s="41">
        <f>MAX($B$31,$B$43,$B$55,$B$67,$B$79)</f>
        <v>154.95699999999999</v>
      </c>
      <c r="G31" s="41">
        <f>MIN($C$31,$C$43,$C$55,$C$67,$C$79)</f>
        <v>216.76</v>
      </c>
      <c r="H31" s="41">
        <f>MAX($C$31,$C$43,$C$55,$C$67,$C$79)</f>
        <v>243.511</v>
      </c>
      <c r="I31" s="12">
        <f t="shared" si="0"/>
        <v>38.265000000000001</v>
      </c>
      <c r="J31" s="12">
        <f t="shared" si="0"/>
        <v>61.802999999999997</v>
      </c>
      <c r="K31" s="12">
        <f t="shared" si="0"/>
        <v>26.751000000000005</v>
      </c>
      <c r="N31" s="12"/>
    </row>
    <row r="32" spans="1:16" x14ac:dyDescent="0.2">
      <c r="A32" s="1">
        <v>41395</v>
      </c>
      <c r="B32" s="12">
        <v>122.13200000000001</v>
      </c>
      <c r="C32" s="12">
        <v>221.33199999999999</v>
      </c>
      <c r="E32" s="41">
        <f>MIN($B$32,$B$44,$B$56,$B$68,$B$80)</f>
        <v>121.56399999999999</v>
      </c>
      <c r="F32" s="41">
        <f>MAX($B$32,$B$44,$B$56,$B$68,$B$80)</f>
        <v>154.947</v>
      </c>
      <c r="G32" s="41">
        <f>MIN($C$32,$C$44,$C$56,$C$68,$C$80)</f>
        <v>218.15199999999999</v>
      </c>
      <c r="H32" s="41">
        <f>MAX($C$32,$C$44,$C$56,$C$68,$C$80)</f>
        <v>243.40899999999999</v>
      </c>
      <c r="I32" s="12">
        <f t="shared" si="0"/>
        <v>33.38300000000001</v>
      </c>
      <c r="J32" s="12">
        <f t="shared" si="0"/>
        <v>63.204999999999984</v>
      </c>
      <c r="K32" s="12">
        <f t="shared" si="0"/>
        <v>25.257000000000005</v>
      </c>
      <c r="N32" s="12"/>
    </row>
    <row r="33" spans="1:14" x14ac:dyDescent="0.2">
      <c r="A33" s="1">
        <v>41426</v>
      </c>
      <c r="B33" s="12">
        <v>122.46299999999999</v>
      </c>
      <c r="C33" s="12">
        <v>224.36600000000001</v>
      </c>
      <c r="E33" s="41">
        <f>MIN($B$33,$B$45,$B$57,$B$69,$B$81)</f>
        <v>121.58499999999999</v>
      </c>
      <c r="F33" s="41">
        <f>MAX($B$33,$B$45,$B$57,$B$69,$B$81)</f>
        <v>152.06</v>
      </c>
      <c r="G33" s="41">
        <f>MIN($C$33,$C$45,$C$57,$C$69,$C$81)</f>
        <v>219.25200000000001</v>
      </c>
      <c r="H33" s="41">
        <f>MAX($C$33,$C$45,$C$57,$C$69,$C$81)</f>
        <v>242.66200000000001</v>
      </c>
      <c r="I33" s="12">
        <f t="shared" si="0"/>
        <v>30.475000000000009</v>
      </c>
      <c r="J33" s="12">
        <f t="shared" si="0"/>
        <v>67.192000000000007</v>
      </c>
      <c r="K33" s="12">
        <f t="shared" si="0"/>
        <v>23.409999999999997</v>
      </c>
      <c r="N33" s="12"/>
    </row>
    <row r="34" spans="1:14" x14ac:dyDescent="0.2">
      <c r="A34" s="1">
        <v>41456</v>
      </c>
      <c r="B34" s="12">
        <v>126.02</v>
      </c>
      <c r="C34" s="12">
        <v>222.35599999999999</v>
      </c>
      <c r="E34" s="41">
        <f>MIN($B$34,$B$46,$B$58,$B$70,$B$82)</f>
        <v>125.45699999999999</v>
      </c>
      <c r="F34" s="41">
        <f>MAX($B$34,$B$46,$B$58,$B$70,$B$82)</f>
        <v>156.50700000000001</v>
      </c>
      <c r="G34" s="41">
        <f>MIN($C$34,$C$46,$C$58,$C$70,$C$82)</f>
        <v>217.56100000000001</v>
      </c>
      <c r="H34" s="41">
        <f>MAX($C$34,$C$46,$C$58,$C$70,$C$82)</f>
        <v>240.93199999999999</v>
      </c>
      <c r="I34" s="12">
        <f t="shared" si="0"/>
        <v>31.050000000000011</v>
      </c>
      <c r="J34" s="12">
        <f t="shared" si="0"/>
        <v>61.054000000000002</v>
      </c>
      <c r="K34" s="12">
        <f t="shared" si="0"/>
        <v>23.370999999999981</v>
      </c>
      <c r="N34" s="12"/>
    </row>
    <row r="35" spans="1:14" x14ac:dyDescent="0.2">
      <c r="A35" s="1">
        <v>41487</v>
      </c>
      <c r="B35" s="12">
        <v>129.06</v>
      </c>
      <c r="C35" s="12">
        <v>217.59700000000001</v>
      </c>
      <c r="E35" s="41">
        <f>MIN($B$35,$B$47,$B$59,$B$71,$B$83)</f>
        <v>128.31299999999999</v>
      </c>
      <c r="F35" s="41">
        <f>MAX($B$35,$B$47,$B$59,$B$71,$B$83)</f>
        <v>160.33799999999999</v>
      </c>
      <c r="G35" s="41">
        <f>MIN($C$35,$C$47,$C$59,$C$71,$C$83)</f>
        <v>212.14500000000001</v>
      </c>
      <c r="H35" s="41">
        <f>MAX($C$35,$C$47,$C$59,$C$71,$C$83)</f>
        <v>230.411</v>
      </c>
      <c r="I35" s="12">
        <f t="shared" si="0"/>
        <v>32.025000000000006</v>
      </c>
      <c r="J35" s="12">
        <f t="shared" si="0"/>
        <v>51.807000000000016</v>
      </c>
      <c r="K35" s="12">
        <f t="shared" si="0"/>
        <v>18.265999999999991</v>
      </c>
      <c r="N35" s="12"/>
    </row>
    <row r="36" spans="1:14" x14ac:dyDescent="0.2">
      <c r="A36" s="1">
        <v>41518</v>
      </c>
      <c r="B36" s="12">
        <v>129.32599999999999</v>
      </c>
      <c r="C36" s="12">
        <v>219.785</v>
      </c>
      <c r="E36" s="41">
        <f>MIN($B$36,$B$48,$B$60,$B$72,$B$84)</f>
        <v>129.32599999999999</v>
      </c>
      <c r="F36" s="41">
        <f>MAX($B$36,$B$48,$B$60,$B$72,$B$84)</f>
        <v>161.05099999999999</v>
      </c>
      <c r="G36" s="41">
        <f>MIN($C$36,$C$48,$C$60,$C$72,$C$84)</f>
        <v>212.45099999999999</v>
      </c>
      <c r="H36" s="41">
        <f>MAX($C$36,$C$48,$C$60,$C$72,$C$84)</f>
        <v>227.697</v>
      </c>
      <c r="I36" s="12">
        <f t="shared" si="0"/>
        <v>31.724999999999994</v>
      </c>
      <c r="J36" s="12">
        <f t="shared" si="0"/>
        <v>51.400000000000006</v>
      </c>
      <c r="K36" s="12">
        <f t="shared" si="0"/>
        <v>15.246000000000009</v>
      </c>
      <c r="N36" s="12"/>
    </row>
    <row r="37" spans="1:14" x14ac:dyDescent="0.2">
      <c r="A37" s="1">
        <v>41548</v>
      </c>
      <c r="B37" s="12">
        <v>118.035</v>
      </c>
      <c r="C37" s="12">
        <v>213.977</v>
      </c>
      <c r="E37" s="41">
        <f>MIN($B$37,$B$49,$B$61,$B$73,$B$85)</f>
        <v>118.035</v>
      </c>
      <c r="F37" s="41">
        <f>MAX($B$37,$B$49,$B$61,$B$73,$B$85)</f>
        <v>154.715</v>
      </c>
      <c r="G37" s="41">
        <f>MIN($C$37,$C$49,$C$61,$C$73,$C$85)</f>
        <v>203.673</v>
      </c>
      <c r="H37" s="41">
        <f>MAX($C$37,$C$49,$C$61,$C$73,$C$85)</f>
        <v>225.59399999999999</v>
      </c>
      <c r="I37" s="12">
        <f t="shared" si="0"/>
        <v>36.680000000000007</v>
      </c>
      <c r="J37" s="12">
        <f t="shared" si="0"/>
        <v>48.957999999999998</v>
      </c>
      <c r="K37" s="12">
        <f t="shared" si="0"/>
        <v>21.920999999999992</v>
      </c>
      <c r="N37" s="12"/>
    </row>
    <row r="38" spans="1:14" x14ac:dyDescent="0.2">
      <c r="A38" s="1">
        <v>41579</v>
      </c>
      <c r="B38" s="12">
        <v>121.11799999999999</v>
      </c>
      <c r="C38" s="12">
        <v>216.84899999999999</v>
      </c>
      <c r="E38" s="41">
        <f>MIN($B$38,$B$50,$B$62,$B$74,$B$86)</f>
        <v>121.11799999999999</v>
      </c>
      <c r="F38" s="41">
        <f>MAX($B$38,$B$50,$B$62,$B$74,$B$86)</f>
        <v>161.27799999999999</v>
      </c>
      <c r="G38" s="41">
        <f>MIN($C$38,$C$50,$C$62,$C$74,$C$86)</f>
        <v>216.84899999999999</v>
      </c>
      <c r="H38" s="41">
        <f>MAX($C$38,$C$50,$C$62,$C$74,$C$86)</f>
        <v>233.84200000000001</v>
      </c>
      <c r="I38" s="12">
        <f t="shared" si="0"/>
        <v>40.159999999999997</v>
      </c>
      <c r="J38" s="12">
        <f t="shared" si="0"/>
        <v>55.570999999999998</v>
      </c>
      <c r="K38" s="12">
        <f t="shared" si="0"/>
        <v>16.993000000000023</v>
      </c>
      <c r="N38" s="12"/>
    </row>
    <row r="39" spans="1:14" x14ac:dyDescent="0.2">
      <c r="A39" s="1">
        <v>41609</v>
      </c>
      <c r="B39" s="12">
        <v>127.54300000000001</v>
      </c>
      <c r="C39" s="12">
        <v>228.03399999999999</v>
      </c>
      <c r="E39" s="41">
        <f>MIN($B$39,$B$51,$B$63,$B$75,$B$87)</f>
        <v>127.54300000000001</v>
      </c>
      <c r="F39" s="41">
        <f>MAX($B$39,$B$51,$B$63,$B$75,$B$87)</f>
        <v>166.095</v>
      </c>
      <c r="G39" s="41">
        <f>MIN($C$39,$C$51,$C$63,$C$75,$C$87)</f>
        <v>228.03399999999999</v>
      </c>
      <c r="H39" s="41">
        <f>MAX($C$39,$C$51,$C$63,$C$75,$C$87)</f>
        <v>240.36799999999999</v>
      </c>
      <c r="I39" s="12">
        <f t="shared" si="0"/>
        <v>38.551999999999992</v>
      </c>
      <c r="J39" s="12">
        <f t="shared" si="0"/>
        <v>61.938999999999993</v>
      </c>
      <c r="K39" s="12">
        <f t="shared" si="0"/>
        <v>12.334000000000003</v>
      </c>
      <c r="N39" s="12"/>
    </row>
    <row r="40" spans="1:14" x14ac:dyDescent="0.2">
      <c r="A40" s="1">
        <v>41640</v>
      </c>
      <c r="B40" s="12">
        <v>114.66800000000001</v>
      </c>
      <c r="C40" s="12">
        <v>235.85499999999999</v>
      </c>
      <c r="E40" s="41">
        <f>MIN($B$28,$B$40,$B$52,$B$64,$B$76)</f>
        <v>114.66800000000001</v>
      </c>
      <c r="F40" s="41">
        <f>MAX($B$28,$B$40,$B$52,$B$64,$B$76)</f>
        <v>170.24700000000001</v>
      </c>
      <c r="G40" s="41">
        <f>MIN($C$28,$C$40,$C$52,$C$64,$C$76)</f>
        <v>234.43600000000001</v>
      </c>
      <c r="H40" s="41">
        <f>MAX($C$28,$C$40,$C$52,$C$64,$C$76)</f>
        <v>261.64800000000002</v>
      </c>
      <c r="I40" s="12">
        <f t="shared" si="0"/>
        <v>55.579000000000008</v>
      </c>
      <c r="J40" s="12">
        <f t="shared" si="0"/>
        <v>64.188999999999993</v>
      </c>
      <c r="K40" s="12">
        <f t="shared" si="0"/>
        <v>27.212000000000018</v>
      </c>
      <c r="N40" s="12"/>
    </row>
    <row r="41" spans="1:14" x14ac:dyDescent="0.2">
      <c r="A41" s="1">
        <v>41671</v>
      </c>
      <c r="B41" s="12">
        <v>113.10299999999999</v>
      </c>
      <c r="C41" s="12">
        <v>229.499</v>
      </c>
      <c r="E41" s="41">
        <f>MIN($B$29,$B$41,$B$53,$B$65,$B$77)</f>
        <v>113.10299999999999</v>
      </c>
      <c r="F41" s="41">
        <f>MAX($B$29,$B$41,$B$53,$B$65,$B$77)</f>
        <v>162.83199999999999</v>
      </c>
      <c r="G41" s="41">
        <f>MIN($C$29,$C$41,$C$53,$C$65,$C$77)</f>
        <v>226.762</v>
      </c>
      <c r="H41" s="41">
        <f>MAX($C$29,$C$41,$C$53,$C$65,$C$77)</f>
        <v>256.21899999999999</v>
      </c>
      <c r="I41" s="12">
        <f t="shared" si="0"/>
        <v>49.728999999999999</v>
      </c>
      <c r="J41" s="12">
        <f t="shared" si="0"/>
        <v>63.930000000000007</v>
      </c>
      <c r="K41" s="12">
        <f t="shared" si="0"/>
        <v>29.456999999999994</v>
      </c>
      <c r="N41" s="12"/>
    </row>
    <row r="42" spans="1:14" x14ac:dyDescent="0.2">
      <c r="A42" s="1">
        <v>41699</v>
      </c>
      <c r="B42" s="12">
        <v>115.227</v>
      </c>
      <c r="C42" s="12">
        <v>221.61199999999999</v>
      </c>
      <c r="E42" s="41">
        <f>MIN($B$30,$B$42,$B$54,$B$66,$B$78)</f>
        <v>115.227</v>
      </c>
      <c r="F42" s="41">
        <f>MAX($B$30,$B$42,$B$54,$B$66,$B$78)</f>
        <v>160.07300000000001</v>
      </c>
      <c r="G42" s="41">
        <f>MIN($C$30,$C$42,$C$54,$C$66,$C$78)</f>
        <v>221.61199999999999</v>
      </c>
      <c r="H42" s="41">
        <f>MAX($C$30,$C$42,$C$54,$C$66,$C$78)</f>
        <v>243.71600000000001</v>
      </c>
      <c r="I42" s="12">
        <f t="shared" si="0"/>
        <v>44.846000000000004</v>
      </c>
      <c r="J42" s="12">
        <f t="shared" si="0"/>
        <v>61.538999999999987</v>
      </c>
      <c r="K42" s="12">
        <f t="shared" si="0"/>
        <v>22.104000000000013</v>
      </c>
      <c r="N42" s="12"/>
    </row>
    <row r="43" spans="1:14" x14ac:dyDescent="0.2">
      <c r="A43" s="1">
        <v>41730</v>
      </c>
      <c r="B43" s="12">
        <v>116.69199999999999</v>
      </c>
      <c r="C43" s="12">
        <v>216.76</v>
      </c>
      <c r="E43" s="41">
        <f>MIN($B$31,$B$43,$B$55,$B$67,$B$79)</f>
        <v>116.69199999999999</v>
      </c>
      <c r="F43" s="41">
        <f>MAX($B$31,$B$43,$B$55,$B$67,$B$79)</f>
        <v>154.95699999999999</v>
      </c>
      <c r="G43" s="41">
        <f>MIN($C$31,$C$43,$C$55,$C$67,$C$79)</f>
        <v>216.76</v>
      </c>
      <c r="H43" s="41">
        <f>MAX($C$31,$C$43,$C$55,$C$67,$C$79)</f>
        <v>243.511</v>
      </c>
      <c r="I43" s="12">
        <f t="shared" si="0"/>
        <v>38.265000000000001</v>
      </c>
      <c r="J43" s="12">
        <f t="shared" si="0"/>
        <v>61.802999999999997</v>
      </c>
      <c r="K43" s="12">
        <f t="shared" si="0"/>
        <v>26.751000000000005</v>
      </c>
      <c r="N43" s="12"/>
    </row>
    <row r="44" spans="1:14" x14ac:dyDescent="0.2">
      <c r="A44" s="1">
        <v>41760</v>
      </c>
      <c r="B44" s="12">
        <v>121.56399999999999</v>
      </c>
      <c r="C44" s="12">
        <v>218.15199999999999</v>
      </c>
      <c r="E44" s="41">
        <f>MIN($B$32,$B$44,$B$56,$B$68,$B$80)</f>
        <v>121.56399999999999</v>
      </c>
      <c r="F44" s="41">
        <f>MAX($B$32,$B$44,$B$56,$B$68,$B$80)</f>
        <v>154.947</v>
      </c>
      <c r="G44" s="41">
        <f>MIN($C$32,$C$44,$C$56,$C$68,$C$80)</f>
        <v>218.15199999999999</v>
      </c>
      <c r="H44" s="41">
        <f>MAX($C$32,$C$44,$C$56,$C$68,$C$80)</f>
        <v>243.40899999999999</v>
      </c>
      <c r="I44" s="12">
        <f t="shared" si="0"/>
        <v>33.38300000000001</v>
      </c>
      <c r="J44" s="12">
        <f t="shared" si="0"/>
        <v>63.204999999999984</v>
      </c>
      <c r="K44" s="12">
        <f t="shared" si="0"/>
        <v>25.257000000000005</v>
      </c>
      <c r="N44" s="12"/>
    </row>
    <row r="45" spans="1:14" x14ac:dyDescent="0.2">
      <c r="A45" s="1">
        <v>41791</v>
      </c>
      <c r="B45" s="12">
        <v>121.58499999999999</v>
      </c>
      <c r="C45" s="12">
        <v>219.25200000000001</v>
      </c>
      <c r="E45" s="41">
        <f>MIN($B$33,$B$45,$B$57,$B$69,$B$81)</f>
        <v>121.58499999999999</v>
      </c>
      <c r="F45" s="41">
        <f>MAX($B$33,$B$45,$B$57,$B$69,$B$81)</f>
        <v>152.06</v>
      </c>
      <c r="G45" s="41">
        <f>MIN($C$33,$C$45,$C$57,$C$69,$C$81)</f>
        <v>219.25200000000001</v>
      </c>
      <c r="H45" s="41">
        <f>MAX($C$33,$C$45,$C$57,$C$69,$C$81)</f>
        <v>242.66200000000001</v>
      </c>
      <c r="I45" s="12">
        <f t="shared" si="0"/>
        <v>30.475000000000009</v>
      </c>
      <c r="J45" s="12">
        <f t="shared" si="0"/>
        <v>67.192000000000007</v>
      </c>
      <c r="K45" s="12">
        <f t="shared" si="0"/>
        <v>23.409999999999997</v>
      </c>
      <c r="N45" s="12"/>
    </row>
    <row r="46" spans="1:14" x14ac:dyDescent="0.2">
      <c r="A46" s="1">
        <v>41821</v>
      </c>
      <c r="B46" s="12">
        <v>125.45699999999999</v>
      </c>
      <c r="C46" s="12">
        <v>217.56100000000001</v>
      </c>
      <c r="E46" s="41">
        <f>MIN($B$34,$B$46,$B$58,$B$70,$B$82)</f>
        <v>125.45699999999999</v>
      </c>
      <c r="F46" s="41">
        <f>MAX($B$34,$B$46,$B$58,$B$70,$B$82)</f>
        <v>156.50700000000001</v>
      </c>
      <c r="G46" s="41">
        <f>MIN($C$34,$C$46,$C$58,$C$70,$C$82)</f>
        <v>217.56100000000001</v>
      </c>
      <c r="H46" s="41">
        <f>MAX($C$34,$C$46,$C$58,$C$70,$C$82)</f>
        <v>240.93199999999999</v>
      </c>
      <c r="I46" s="12">
        <f t="shared" si="0"/>
        <v>31.050000000000011</v>
      </c>
      <c r="J46" s="12">
        <f t="shared" si="0"/>
        <v>61.054000000000002</v>
      </c>
      <c r="K46" s="12">
        <f t="shared" si="0"/>
        <v>23.370999999999981</v>
      </c>
      <c r="N46" s="12"/>
    </row>
    <row r="47" spans="1:14" x14ac:dyDescent="0.2">
      <c r="A47" s="1">
        <v>41852</v>
      </c>
      <c r="B47" s="12">
        <v>128.31299999999999</v>
      </c>
      <c r="C47" s="12">
        <v>212.14500000000001</v>
      </c>
      <c r="E47" s="41">
        <f>MIN($B$35,$B$47,$B$59,$B$71,$B$83)</f>
        <v>128.31299999999999</v>
      </c>
      <c r="F47" s="41">
        <f>MAX($B$35,$B$47,$B$59,$B$71,$B$83)</f>
        <v>160.33799999999999</v>
      </c>
      <c r="G47" s="41">
        <f>MIN($C$35,$C$47,$C$59,$C$71,$C$83)</f>
        <v>212.14500000000001</v>
      </c>
      <c r="H47" s="41">
        <f>MAX($C$35,$C$47,$C$59,$C$71,$C$83)</f>
        <v>230.411</v>
      </c>
      <c r="I47" s="12">
        <f t="shared" si="0"/>
        <v>32.025000000000006</v>
      </c>
      <c r="J47" s="12">
        <f t="shared" si="0"/>
        <v>51.807000000000016</v>
      </c>
      <c r="K47" s="12">
        <f t="shared" si="0"/>
        <v>18.265999999999991</v>
      </c>
      <c r="N47" s="12"/>
    </row>
    <row r="48" spans="1:14" x14ac:dyDescent="0.2">
      <c r="A48" s="1">
        <v>41883</v>
      </c>
      <c r="B48" s="12">
        <v>131.43600000000001</v>
      </c>
      <c r="C48" s="12">
        <v>212.45099999999999</v>
      </c>
      <c r="E48" s="41">
        <f>MIN($B$36,$B$48,$B$60,$B$72,$B$84)</f>
        <v>129.32599999999999</v>
      </c>
      <c r="F48" s="41">
        <f>MAX($B$36,$B$48,$B$60,$B$72,$B$84)</f>
        <v>161.05099999999999</v>
      </c>
      <c r="G48" s="41">
        <f>MIN($C$36,$C$48,$C$60,$C$72,$C$84)</f>
        <v>212.45099999999999</v>
      </c>
      <c r="H48" s="41">
        <f>MAX($C$36,$C$48,$C$60,$C$72,$C$84)</f>
        <v>227.697</v>
      </c>
      <c r="I48" s="12">
        <f t="shared" si="0"/>
        <v>31.724999999999994</v>
      </c>
      <c r="J48" s="12">
        <f t="shared" si="0"/>
        <v>51.400000000000006</v>
      </c>
      <c r="K48" s="12">
        <f t="shared" si="0"/>
        <v>15.246000000000009</v>
      </c>
      <c r="N48" s="12"/>
    </row>
    <row r="49" spans="1:14" x14ac:dyDescent="0.2">
      <c r="A49" s="1">
        <v>41913</v>
      </c>
      <c r="B49" s="12">
        <v>120.372</v>
      </c>
      <c r="C49" s="12">
        <v>203.673</v>
      </c>
      <c r="E49" s="41">
        <f>MIN($B$37,$B$49,$B$61,$B$73,$B$85)</f>
        <v>118.035</v>
      </c>
      <c r="F49" s="41">
        <f>MAX($B$37,$B$49,$B$61,$B$73,$B$85)</f>
        <v>154.715</v>
      </c>
      <c r="G49" s="41">
        <f>MIN($C$37,$C$49,$C$61,$C$73,$C$85)</f>
        <v>203.673</v>
      </c>
      <c r="H49" s="41">
        <f>MAX($C$37,$C$49,$C$61,$C$73,$C$85)</f>
        <v>225.59399999999999</v>
      </c>
      <c r="I49" s="12">
        <f t="shared" si="0"/>
        <v>36.680000000000007</v>
      </c>
      <c r="J49" s="12">
        <f t="shared" si="0"/>
        <v>48.957999999999998</v>
      </c>
      <c r="K49" s="12">
        <f t="shared" si="0"/>
        <v>21.920999999999992</v>
      </c>
      <c r="N49" s="12"/>
    </row>
    <row r="50" spans="1:14" x14ac:dyDescent="0.2">
      <c r="A50" s="1">
        <v>41944</v>
      </c>
      <c r="B50" s="12">
        <v>126.215</v>
      </c>
      <c r="C50" s="12">
        <v>219.55500000000001</v>
      </c>
      <c r="E50" s="41">
        <f>MIN($B$38,$B$50,$B$62,$B$74,$B$86)</f>
        <v>121.11799999999999</v>
      </c>
      <c r="F50" s="41">
        <f>MAX($B$38,$B$50,$B$62,$B$74,$B$86)</f>
        <v>161.27799999999999</v>
      </c>
      <c r="G50" s="41">
        <f>MIN($C$38,$C$50,$C$62,$C$74,$C$86)</f>
        <v>216.84899999999999</v>
      </c>
      <c r="H50" s="41">
        <f>MAX($C$38,$C$50,$C$62,$C$74,$C$86)</f>
        <v>233.84200000000001</v>
      </c>
      <c r="I50" s="12">
        <f t="shared" si="0"/>
        <v>40.159999999999997</v>
      </c>
      <c r="J50" s="12">
        <f t="shared" si="0"/>
        <v>55.570999999999998</v>
      </c>
      <c r="K50" s="12">
        <f t="shared" si="0"/>
        <v>16.993000000000023</v>
      </c>
      <c r="N50" s="12"/>
    </row>
    <row r="51" spans="1:14" x14ac:dyDescent="0.2">
      <c r="A51" s="1">
        <v>41974</v>
      </c>
      <c r="B51" s="12">
        <v>136.286</v>
      </c>
      <c r="C51" s="12">
        <v>240.36799999999999</v>
      </c>
      <c r="E51" s="41">
        <f>MIN($B$39,$B$51,$B$63,$B$75,$B$87)</f>
        <v>127.54300000000001</v>
      </c>
      <c r="F51" s="41">
        <f>MAX($B$39,$B$51,$B$63,$B$75,$B$87)</f>
        <v>166.095</v>
      </c>
      <c r="G51" s="41">
        <f>MIN($C$39,$C$51,$C$63,$C$75,$C$87)</f>
        <v>228.03399999999999</v>
      </c>
      <c r="H51" s="41">
        <f>MAX($C$39,$C$51,$C$63,$C$75,$C$87)</f>
        <v>240.36799999999999</v>
      </c>
      <c r="I51" s="12">
        <f t="shared" si="0"/>
        <v>38.551999999999992</v>
      </c>
      <c r="J51" s="12">
        <f t="shared" si="0"/>
        <v>61.938999999999993</v>
      </c>
      <c r="K51" s="12">
        <f t="shared" si="0"/>
        <v>12.334000000000003</v>
      </c>
      <c r="N51" s="12"/>
    </row>
    <row r="52" spans="1:14" x14ac:dyDescent="0.2">
      <c r="A52" s="1">
        <v>42005</v>
      </c>
      <c r="B52" s="12">
        <v>132.608</v>
      </c>
      <c r="C52" s="12">
        <v>243.977</v>
      </c>
      <c r="E52" s="41">
        <f>MIN($B$28,$B$40,$B$52,$B$64,$B$76)</f>
        <v>114.66800000000001</v>
      </c>
      <c r="F52" s="41">
        <f>MAX($B$28,$B$40,$B$52,$B$64,$B$76)</f>
        <v>170.24700000000001</v>
      </c>
      <c r="G52" s="41">
        <f>MIN($C$28,$C$40,$C$52,$C$64,$C$76)</f>
        <v>234.43600000000001</v>
      </c>
      <c r="H52" s="41">
        <f>MAX($C$28,$C$40,$C$52,$C$64,$C$76)</f>
        <v>261.64800000000002</v>
      </c>
      <c r="I52" s="12">
        <f t="shared" si="0"/>
        <v>55.579000000000008</v>
      </c>
      <c r="J52" s="12">
        <f t="shared" si="0"/>
        <v>64.188999999999993</v>
      </c>
      <c r="K52" s="12">
        <f t="shared" si="0"/>
        <v>27.212000000000018</v>
      </c>
      <c r="N52" s="12"/>
    </row>
    <row r="53" spans="1:14" x14ac:dyDescent="0.2">
      <c r="A53" s="1">
        <v>42036</v>
      </c>
      <c r="B53" s="12">
        <v>123.608</v>
      </c>
      <c r="C53" s="12">
        <v>241.34800000000001</v>
      </c>
      <c r="E53" s="41">
        <f>MIN($B$29,$B$41,$B$53,$B$65,$B$77)</f>
        <v>113.10299999999999</v>
      </c>
      <c r="F53" s="41">
        <f>MAX($B$29,$B$41,$B$53,$B$65,$B$77)</f>
        <v>162.83199999999999</v>
      </c>
      <c r="G53" s="41">
        <f>MIN($C$29,$C$41,$C$53,$C$65,$C$77)</f>
        <v>226.762</v>
      </c>
      <c r="H53" s="41">
        <f>MAX($C$29,$C$41,$C$53,$C$65,$C$77)</f>
        <v>256.21899999999999</v>
      </c>
      <c r="I53" s="12">
        <f t="shared" si="0"/>
        <v>49.728999999999999</v>
      </c>
      <c r="J53" s="12">
        <f t="shared" si="0"/>
        <v>63.930000000000007</v>
      </c>
      <c r="K53" s="12">
        <f t="shared" si="0"/>
        <v>29.456999999999994</v>
      </c>
      <c r="N53" s="12"/>
    </row>
    <row r="54" spans="1:14" x14ac:dyDescent="0.2">
      <c r="A54" s="1">
        <v>42064</v>
      </c>
      <c r="B54" s="12">
        <v>128.69200000000001</v>
      </c>
      <c r="C54" s="12">
        <v>232.93100000000001</v>
      </c>
      <c r="E54" s="41">
        <f>MIN($B$30,$B$42,$B$54,$B$66,$B$78)</f>
        <v>115.227</v>
      </c>
      <c r="F54" s="41">
        <f>MAX($B$30,$B$42,$B$54,$B$66,$B$78)</f>
        <v>160.07300000000001</v>
      </c>
      <c r="G54" s="41">
        <f>MIN($C$30,$C$42,$C$54,$C$66,$C$78)</f>
        <v>221.61199999999999</v>
      </c>
      <c r="H54" s="41">
        <f>MAX($C$30,$C$42,$C$54,$C$66,$C$78)</f>
        <v>243.71600000000001</v>
      </c>
      <c r="I54" s="12">
        <f t="shared" si="0"/>
        <v>44.846000000000004</v>
      </c>
      <c r="J54" s="12">
        <f t="shared" si="0"/>
        <v>61.538999999999987</v>
      </c>
      <c r="K54" s="12">
        <f t="shared" si="0"/>
        <v>22.104000000000013</v>
      </c>
      <c r="N54" s="12"/>
    </row>
    <row r="55" spans="1:14" x14ac:dyDescent="0.2">
      <c r="A55" s="1">
        <v>42095</v>
      </c>
      <c r="B55" s="12">
        <v>129.77600000000001</v>
      </c>
      <c r="C55" s="12">
        <v>228.58099999999999</v>
      </c>
      <c r="E55" s="41">
        <f>MIN($B$31,$B$43,$B$55,$B$67,$B$79)</f>
        <v>116.69199999999999</v>
      </c>
      <c r="F55" s="41">
        <f>MAX($B$31,$B$43,$B$55,$B$67,$B$79)</f>
        <v>154.95699999999999</v>
      </c>
      <c r="G55" s="41">
        <f>MIN($C$31,$C$43,$C$55,$C$67,$C$79)</f>
        <v>216.76</v>
      </c>
      <c r="H55" s="41">
        <f>MAX($C$31,$C$43,$C$55,$C$67,$C$79)</f>
        <v>243.511</v>
      </c>
      <c r="I55" s="12">
        <f t="shared" si="0"/>
        <v>38.265000000000001</v>
      </c>
      <c r="J55" s="12">
        <f t="shared" si="0"/>
        <v>61.802999999999997</v>
      </c>
      <c r="K55" s="12">
        <f t="shared" si="0"/>
        <v>26.751000000000005</v>
      </c>
      <c r="N55" s="12"/>
    </row>
    <row r="56" spans="1:14" x14ac:dyDescent="0.2">
      <c r="A56" s="1">
        <v>42125</v>
      </c>
      <c r="B56" s="12">
        <v>135.40199999999999</v>
      </c>
      <c r="C56" s="12">
        <v>222.584</v>
      </c>
      <c r="E56" s="41">
        <f>MIN($B$32,$B$44,$B$56,$B$68,$B$80)</f>
        <v>121.56399999999999</v>
      </c>
      <c r="F56" s="41">
        <f>MAX($B$32,$B$44,$B$56,$B$68,$B$80)</f>
        <v>154.947</v>
      </c>
      <c r="G56" s="41">
        <f>MIN($C$32,$C$44,$C$56,$C$68,$C$80)</f>
        <v>218.15199999999999</v>
      </c>
      <c r="H56" s="41">
        <f>MAX($C$32,$C$44,$C$56,$C$68,$C$80)</f>
        <v>243.40899999999999</v>
      </c>
      <c r="I56" s="12">
        <f t="shared" si="0"/>
        <v>33.38300000000001</v>
      </c>
      <c r="J56" s="12">
        <f t="shared" si="0"/>
        <v>63.204999999999984</v>
      </c>
      <c r="K56" s="12">
        <f t="shared" si="0"/>
        <v>25.257000000000005</v>
      </c>
      <c r="N56" s="12"/>
    </row>
    <row r="57" spans="1:14" x14ac:dyDescent="0.2">
      <c r="A57" s="1">
        <v>42156</v>
      </c>
      <c r="B57" s="12">
        <v>139.636</v>
      </c>
      <c r="C57" s="12">
        <v>221.09899999999999</v>
      </c>
      <c r="E57" s="41">
        <f>MIN($B$33,$B$45,$B$57,$B$69,$B$81)</f>
        <v>121.58499999999999</v>
      </c>
      <c r="F57" s="41">
        <f>MAX($B$33,$B$45,$B$57,$B$69,$B$81)</f>
        <v>152.06</v>
      </c>
      <c r="G57" s="41">
        <f>MIN($C$33,$C$45,$C$57,$C$69,$C$81)</f>
        <v>219.25200000000001</v>
      </c>
      <c r="H57" s="41">
        <f>MAX($C$33,$C$45,$C$57,$C$69,$C$81)</f>
        <v>242.66200000000001</v>
      </c>
      <c r="I57" s="12">
        <f t="shared" si="0"/>
        <v>30.475000000000009</v>
      </c>
      <c r="J57" s="12">
        <f t="shared" si="0"/>
        <v>67.192000000000007</v>
      </c>
      <c r="K57" s="12">
        <f t="shared" si="0"/>
        <v>23.409999999999997</v>
      </c>
      <c r="N57" s="12"/>
    </row>
    <row r="58" spans="1:14" x14ac:dyDescent="0.2">
      <c r="A58" s="1">
        <v>42186</v>
      </c>
      <c r="B58" s="12">
        <v>142.053</v>
      </c>
      <c r="C58" s="12">
        <v>217.71899999999999</v>
      </c>
      <c r="E58" s="41">
        <f>MIN($B$34,$B$46,$B$58,$B$70,$B$82)</f>
        <v>125.45699999999999</v>
      </c>
      <c r="F58" s="41">
        <f>MAX($B$34,$B$46,$B$58,$B$70,$B$82)</f>
        <v>156.50700000000001</v>
      </c>
      <c r="G58" s="41">
        <f>MIN($C$34,$C$46,$C$58,$C$70,$C$82)</f>
        <v>217.56100000000001</v>
      </c>
      <c r="H58" s="41">
        <f>MAX($C$34,$C$46,$C$58,$C$70,$C$82)</f>
        <v>240.93199999999999</v>
      </c>
      <c r="I58" s="12">
        <f t="shared" si="0"/>
        <v>31.050000000000011</v>
      </c>
      <c r="J58" s="12">
        <f t="shared" si="0"/>
        <v>61.054000000000002</v>
      </c>
      <c r="K58" s="12">
        <f t="shared" si="0"/>
        <v>23.370999999999981</v>
      </c>
      <c r="N58" s="12"/>
    </row>
    <row r="59" spans="1:14" x14ac:dyDescent="0.2">
      <c r="A59" s="1">
        <v>42217</v>
      </c>
      <c r="B59" s="12">
        <v>152.529</v>
      </c>
      <c r="C59" s="12">
        <v>218.255</v>
      </c>
      <c r="E59" s="41">
        <f>MIN($B$35,$B$47,$B$59,$B$71,$B$83)</f>
        <v>128.31299999999999</v>
      </c>
      <c r="F59" s="41">
        <f>MAX($B$35,$B$47,$B$59,$B$71,$B$83)</f>
        <v>160.33799999999999</v>
      </c>
      <c r="G59" s="41">
        <f>MIN($C$35,$C$47,$C$59,$C$71,$C$83)</f>
        <v>212.14500000000001</v>
      </c>
      <c r="H59" s="41">
        <f>MAX($C$35,$C$47,$C$59,$C$71,$C$83)</f>
        <v>230.411</v>
      </c>
      <c r="I59" s="12">
        <f t="shared" si="0"/>
        <v>32.025000000000006</v>
      </c>
      <c r="J59" s="12">
        <f t="shared" si="0"/>
        <v>51.807000000000016</v>
      </c>
      <c r="K59" s="12">
        <f t="shared" si="0"/>
        <v>18.265999999999991</v>
      </c>
      <c r="N59" s="12"/>
    </row>
    <row r="60" spans="1:14" x14ac:dyDescent="0.2">
      <c r="A60" s="1">
        <v>42248</v>
      </c>
      <c r="B60" s="12">
        <v>149.40299999999999</v>
      </c>
      <c r="C60" s="12">
        <v>225.21600000000001</v>
      </c>
      <c r="E60" s="41">
        <f>MIN($B$36,$B$48,$B$60,$B$72,$B$84)</f>
        <v>129.32599999999999</v>
      </c>
      <c r="F60" s="41">
        <f>MAX($B$36,$B$48,$B$60,$B$72,$B$84)</f>
        <v>161.05099999999999</v>
      </c>
      <c r="G60" s="41">
        <f>MIN($C$36,$C$48,$C$60,$C$72,$C$84)</f>
        <v>212.45099999999999</v>
      </c>
      <c r="H60" s="41">
        <f>MAX($C$36,$C$48,$C$60,$C$72,$C$84)</f>
        <v>227.697</v>
      </c>
      <c r="I60" s="12">
        <f t="shared" ref="I60:K91" si="1">F60-E60</f>
        <v>31.724999999999994</v>
      </c>
      <c r="J60" s="12">
        <f t="shared" si="1"/>
        <v>51.400000000000006</v>
      </c>
      <c r="K60" s="12">
        <f t="shared" si="1"/>
        <v>15.246000000000009</v>
      </c>
      <c r="N60" s="12"/>
    </row>
    <row r="61" spans="1:14" x14ac:dyDescent="0.2">
      <c r="A61" s="1">
        <v>42278</v>
      </c>
      <c r="B61" s="12">
        <v>143.625</v>
      </c>
      <c r="C61" s="12">
        <v>217.35599999999999</v>
      </c>
      <c r="E61" s="41">
        <f>MIN($B$37,$B$49,$B$61,$B$73,$B$85)</f>
        <v>118.035</v>
      </c>
      <c r="F61" s="41">
        <f>MAX($B$37,$B$49,$B$61,$B$73,$B$85)</f>
        <v>154.715</v>
      </c>
      <c r="G61" s="41">
        <f>MIN($C$37,$C$49,$C$61,$C$73,$C$85)</f>
        <v>203.673</v>
      </c>
      <c r="H61" s="41">
        <f>MAX($C$37,$C$49,$C$61,$C$73,$C$85)</f>
        <v>225.59399999999999</v>
      </c>
      <c r="I61" s="12">
        <f t="shared" si="1"/>
        <v>36.680000000000007</v>
      </c>
      <c r="J61" s="12">
        <f t="shared" si="1"/>
        <v>48.957999999999998</v>
      </c>
      <c r="K61" s="12">
        <f t="shared" si="1"/>
        <v>21.920999999999992</v>
      </c>
      <c r="N61" s="12"/>
    </row>
    <row r="62" spans="1:14" x14ac:dyDescent="0.2">
      <c r="A62" s="1">
        <v>42309</v>
      </c>
      <c r="B62" s="12">
        <v>157.21</v>
      </c>
      <c r="C62" s="12">
        <v>222.93700000000001</v>
      </c>
      <c r="E62" s="41">
        <f>MIN($B$38,$B$50,$B$62,$B$74,$B$86)</f>
        <v>121.11799999999999</v>
      </c>
      <c r="F62" s="41">
        <f>MAX($B$38,$B$50,$B$62,$B$74,$B$86)</f>
        <v>161.27799999999999</v>
      </c>
      <c r="G62" s="41">
        <f>MIN($C$38,$C$50,$C$62,$C$74,$C$86)</f>
        <v>216.84899999999999</v>
      </c>
      <c r="H62" s="41">
        <f>MAX($C$38,$C$50,$C$62,$C$74,$C$86)</f>
        <v>233.84200000000001</v>
      </c>
      <c r="I62" s="12">
        <f t="shared" si="1"/>
        <v>40.159999999999997</v>
      </c>
      <c r="J62" s="12">
        <f t="shared" si="1"/>
        <v>55.570999999999998</v>
      </c>
      <c r="K62" s="12">
        <f t="shared" si="1"/>
        <v>16.993000000000023</v>
      </c>
      <c r="N62" s="12"/>
    </row>
    <row r="63" spans="1:14" x14ac:dyDescent="0.2">
      <c r="A63" s="1">
        <v>42339</v>
      </c>
      <c r="B63" s="12">
        <v>161.32599999999999</v>
      </c>
      <c r="C63" s="12">
        <v>235.465</v>
      </c>
      <c r="E63" s="41">
        <f>MIN($B$39,$B$51,$B$63,$B$75,$B$87)</f>
        <v>127.54300000000001</v>
      </c>
      <c r="F63" s="41">
        <f>MAX($B$39,$B$51,$B$63,$B$75,$B$87)</f>
        <v>166.095</v>
      </c>
      <c r="G63" s="41">
        <f>MIN($C$39,$C$51,$C$63,$C$75,$C$87)</f>
        <v>228.03399999999999</v>
      </c>
      <c r="H63" s="41">
        <f>MAX($C$39,$C$51,$C$63,$C$75,$C$87)</f>
        <v>240.36799999999999</v>
      </c>
      <c r="I63" s="12">
        <f t="shared" si="1"/>
        <v>38.551999999999992</v>
      </c>
      <c r="J63" s="12">
        <f t="shared" si="1"/>
        <v>61.938999999999993</v>
      </c>
      <c r="K63" s="12">
        <f t="shared" si="1"/>
        <v>12.334000000000003</v>
      </c>
      <c r="N63" s="12"/>
    </row>
    <row r="64" spans="1:14" x14ac:dyDescent="0.2">
      <c r="A64" s="1">
        <v>42370</v>
      </c>
      <c r="B64" s="12">
        <v>160.595</v>
      </c>
      <c r="C64" s="12">
        <v>261.64800000000002</v>
      </c>
      <c r="E64" s="41">
        <f>MIN($B$28,$B$40,$B$52,$B$64,$B$76)</f>
        <v>114.66800000000001</v>
      </c>
      <c r="F64" s="41">
        <f>MAX($B$28,$B$40,$B$52,$B$64,$B$76)</f>
        <v>170.24700000000001</v>
      </c>
      <c r="G64" s="41">
        <f>MIN($C$28,$C$40,$C$52,$C$64,$C$76)</f>
        <v>234.43600000000001</v>
      </c>
      <c r="H64" s="41">
        <f>MAX($C$28,$C$40,$C$52,$C$64,$C$76)</f>
        <v>261.64800000000002</v>
      </c>
      <c r="I64" s="12">
        <f t="shared" si="1"/>
        <v>55.579000000000008</v>
      </c>
      <c r="J64" s="12">
        <f t="shared" si="1"/>
        <v>64.188999999999993</v>
      </c>
      <c r="K64" s="12">
        <f t="shared" si="1"/>
        <v>27.212000000000018</v>
      </c>
      <c r="N64" s="12"/>
    </row>
    <row r="65" spans="1:14" x14ac:dyDescent="0.2">
      <c r="A65" s="1">
        <v>42401</v>
      </c>
      <c r="B65" s="12">
        <v>162.49600000000001</v>
      </c>
      <c r="C65" s="12">
        <v>256.21899999999999</v>
      </c>
      <c r="E65" s="41">
        <f>MIN($B$29,$B$41,$B$53,$B$65,$B$77)</f>
        <v>113.10299999999999</v>
      </c>
      <c r="F65" s="41">
        <f>MAX($B$29,$B$41,$B$53,$B$65,$B$77)</f>
        <v>162.83199999999999</v>
      </c>
      <c r="G65" s="41">
        <f>MIN($C$29,$C$41,$C$53,$C$65,$C$77)</f>
        <v>226.762</v>
      </c>
      <c r="H65" s="41">
        <f>MAX($C$29,$C$41,$C$53,$C$65,$C$77)</f>
        <v>256.21899999999999</v>
      </c>
      <c r="I65" s="12">
        <f t="shared" si="1"/>
        <v>49.728999999999999</v>
      </c>
      <c r="J65" s="12">
        <f t="shared" si="1"/>
        <v>63.930000000000007</v>
      </c>
      <c r="K65" s="12">
        <f t="shared" si="1"/>
        <v>29.456999999999994</v>
      </c>
      <c r="N65" s="12"/>
    </row>
    <row r="66" spans="1:14" x14ac:dyDescent="0.2">
      <c r="A66" s="1">
        <v>42430</v>
      </c>
      <c r="B66" s="12">
        <v>160.07300000000001</v>
      </c>
      <c r="C66" s="12">
        <v>243.71600000000001</v>
      </c>
      <c r="E66" s="41">
        <f>MIN($B$30,$B$42,$B$54,$B$66,$B$78)</f>
        <v>115.227</v>
      </c>
      <c r="F66" s="41">
        <f>MAX($B$30,$B$42,$B$54,$B$66,$B$78)</f>
        <v>160.07300000000001</v>
      </c>
      <c r="G66" s="41">
        <f>MIN($C$30,$C$42,$C$54,$C$66,$C$78)</f>
        <v>221.61199999999999</v>
      </c>
      <c r="H66" s="41">
        <f>MAX($C$30,$C$42,$C$54,$C$66,$C$78)</f>
        <v>243.71600000000001</v>
      </c>
      <c r="I66" s="12">
        <f t="shared" si="1"/>
        <v>44.846000000000004</v>
      </c>
      <c r="J66" s="12">
        <f t="shared" si="1"/>
        <v>61.538999999999987</v>
      </c>
      <c r="K66" s="12">
        <f t="shared" si="1"/>
        <v>22.104000000000013</v>
      </c>
      <c r="N66" s="12"/>
    </row>
    <row r="67" spans="1:14" x14ac:dyDescent="0.2">
      <c r="A67" s="1">
        <v>42461</v>
      </c>
      <c r="B67" s="12">
        <v>154.74100000000001</v>
      </c>
      <c r="C67" s="12">
        <v>243.47900000000001</v>
      </c>
      <c r="E67" s="41">
        <f>MIN($B$31,$B$43,$B$55,$B$67,$B$79)</f>
        <v>116.69199999999999</v>
      </c>
      <c r="F67" s="41">
        <f>MAX($B$31,$B$43,$B$55,$B$67,$B$79)</f>
        <v>154.95699999999999</v>
      </c>
      <c r="G67" s="41">
        <f>MIN($C$31,$C$43,$C$55,$C$67,$C$79)</f>
        <v>216.76</v>
      </c>
      <c r="H67" s="41">
        <f>MAX($C$31,$C$43,$C$55,$C$67,$C$79)</f>
        <v>243.511</v>
      </c>
      <c r="I67" s="12">
        <f t="shared" si="1"/>
        <v>38.265000000000001</v>
      </c>
      <c r="J67" s="12">
        <f t="shared" si="1"/>
        <v>61.802999999999997</v>
      </c>
      <c r="K67" s="12">
        <f t="shared" si="1"/>
        <v>26.751000000000005</v>
      </c>
      <c r="N67" s="12"/>
    </row>
    <row r="68" spans="1:14" x14ac:dyDescent="0.2">
      <c r="A68" s="1">
        <v>42491</v>
      </c>
      <c r="B68" s="12">
        <v>154.947</v>
      </c>
      <c r="C68" s="12">
        <v>243.40899999999999</v>
      </c>
      <c r="E68" s="41">
        <f>MIN($B$32,$B$44,$B$56,$B$68,$B$80)</f>
        <v>121.56399999999999</v>
      </c>
      <c r="F68" s="41">
        <f>MAX($B$32,$B$44,$B$56,$B$68,$B$80)</f>
        <v>154.947</v>
      </c>
      <c r="G68" s="41">
        <f>MIN($C$32,$C$44,$C$56,$C$68,$C$80)</f>
        <v>218.15199999999999</v>
      </c>
      <c r="H68" s="41">
        <f>MAX($C$32,$C$44,$C$56,$C$68,$C$80)</f>
        <v>243.40899999999999</v>
      </c>
      <c r="I68" s="12">
        <f t="shared" si="1"/>
        <v>33.38300000000001</v>
      </c>
      <c r="J68" s="12">
        <f t="shared" si="1"/>
        <v>63.204999999999984</v>
      </c>
      <c r="K68" s="12">
        <f t="shared" si="1"/>
        <v>25.257000000000005</v>
      </c>
      <c r="N68" s="12"/>
    </row>
    <row r="69" spans="1:14" x14ac:dyDescent="0.2">
      <c r="A69" s="1">
        <v>42522</v>
      </c>
      <c r="B69" s="12">
        <v>149.767</v>
      </c>
      <c r="C69" s="12">
        <v>242.66200000000001</v>
      </c>
      <c r="E69" s="41">
        <f>MIN($B$33,$B$45,$B$57,$B$69,$B$81)</f>
        <v>121.58499999999999</v>
      </c>
      <c r="F69" s="41">
        <f>MAX($B$33,$B$45,$B$57,$B$69,$B$81)</f>
        <v>152.06</v>
      </c>
      <c r="G69" s="41">
        <f>MIN($C$33,$C$45,$C$57,$C$69,$C$81)</f>
        <v>219.25200000000001</v>
      </c>
      <c r="H69" s="41">
        <f>MAX($C$33,$C$45,$C$57,$C$69,$C$81)</f>
        <v>242.66200000000001</v>
      </c>
      <c r="I69" s="12">
        <f t="shared" si="1"/>
        <v>30.475000000000009</v>
      </c>
      <c r="J69" s="12">
        <f t="shared" si="1"/>
        <v>67.192000000000007</v>
      </c>
      <c r="K69" s="12">
        <f t="shared" si="1"/>
        <v>23.409999999999997</v>
      </c>
      <c r="N69" s="12"/>
    </row>
    <row r="70" spans="1:14" x14ac:dyDescent="0.2">
      <c r="A70" s="1">
        <v>42552</v>
      </c>
      <c r="B70" s="12">
        <v>156.50700000000001</v>
      </c>
      <c r="C70" s="12">
        <v>240.93199999999999</v>
      </c>
      <c r="E70" s="41">
        <f>MIN($B$34,$B$46,$B$58,$B$70,$B$82)</f>
        <v>125.45699999999999</v>
      </c>
      <c r="F70" s="41">
        <f>MAX($B$34,$B$46,$B$58,$B$70,$B$82)</f>
        <v>156.50700000000001</v>
      </c>
      <c r="G70" s="41">
        <f>MIN($C$34,$C$46,$C$58,$C$70,$C$82)</f>
        <v>217.56100000000001</v>
      </c>
      <c r="H70" s="41">
        <f>MAX($C$34,$C$46,$C$58,$C$70,$C$82)</f>
        <v>240.93199999999999</v>
      </c>
      <c r="I70" s="12">
        <f t="shared" si="1"/>
        <v>31.050000000000011</v>
      </c>
      <c r="J70" s="12">
        <f t="shared" si="1"/>
        <v>61.054000000000002</v>
      </c>
      <c r="K70" s="12">
        <f t="shared" si="1"/>
        <v>23.370999999999981</v>
      </c>
      <c r="N70" s="12"/>
    </row>
    <row r="71" spans="1:14" x14ac:dyDescent="0.2">
      <c r="A71" s="1">
        <v>42583</v>
      </c>
      <c r="B71" s="12">
        <v>160.33799999999999</v>
      </c>
      <c r="C71" s="12">
        <v>230.411</v>
      </c>
      <c r="E71" s="41">
        <f>MIN($B$35,$B$47,$B$59,$B$71,$B$83)</f>
        <v>128.31299999999999</v>
      </c>
      <c r="F71" s="41">
        <f>MAX($B$35,$B$47,$B$59,$B$71,$B$83)</f>
        <v>160.33799999999999</v>
      </c>
      <c r="G71" s="41">
        <f>MIN($C$35,$C$47,$C$59,$C$71,$C$83)</f>
        <v>212.14500000000001</v>
      </c>
      <c r="H71" s="41">
        <f>MAX($C$35,$C$47,$C$59,$C$71,$C$83)</f>
        <v>230.411</v>
      </c>
      <c r="I71" s="12">
        <f t="shared" si="1"/>
        <v>32.025000000000006</v>
      </c>
      <c r="J71" s="12">
        <f t="shared" si="1"/>
        <v>51.807000000000016</v>
      </c>
      <c r="K71" s="12">
        <f t="shared" si="1"/>
        <v>18.265999999999991</v>
      </c>
      <c r="N71" s="12"/>
    </row>
    <row r="72" spans="1:14" x14ac:dyDescent="0.2">
      <c r="A72" s="1">
        <v>42614</v>
      </c>
      <c r="B72" s="12">
        <v>161.05099999999999</v>
      </c>
      <c r="C72" s="12">
        <v>227.697</v>
      </c>
      <c r="E72" s="41">
        <f>MIN($B$36,$B$48,$B$60,$B$72,$B$84)</f>
        <v>129.32599999999999</v>
      </c>
      <c r="F72" s="41">
        <f>MAX($B$36,$B$48,$B$60,$B$72,$B$84)</f>
        <v>161.05099999999999</v>
      </c>
      <c r="G72" s="41">
        <f>MIN($C$36,$C$48,$C$60,$C$72,$C$84)</f>
        <v>212.45099999999999</v>
      </c>
      <c r="H72" s="41">
        <f>MAX($C$36,$C$48,$C$60,$C$72,$C$84)</f>
        <v>227.697</v>
      </c>
      <c r="I72" s="12">
        <f t="shared" si="1"/>
        <v>31.724999999999994</v>
      </c>
      <c r="J72" s="12">
        <f t="shared" si="1"/>
        <v>51.400000000000006</v>
      </c>
      <c r="K72" s="12">
        <f t="shared" si="1"/>
        <v>15.246000000000009</v>
      </c>
      <c r="N72" s="12"/>
    </row>
    <row r="73" spans="1:14" x14ac:dyDescent="0.2">
      <c r="A73" s="1">
        <v>42644</v>
      </c>
      <c r="B73" s="12">
        <v>154.715</v>
      </c>
      <c r="C73" s="12">
        <v>225.59399999999999</v>
      </c>
      <c r="E73" s="41">
        <f>MIN($B$37,$B$49,$B$61,$B$73,$B$85)</f>
        <v>118.035</v>
      </c>
      <c r="F73" s="41">
        <f>MAX($B$37,$B$49,$B$61,$B$73,$B$85)</f>
        <v>154.715</v>
      </c>
      <c r="G73" s="41">
        <f>MIN($C$37,$C$49,$C$61,$C$73,$C$85)</f>
        <v>203.673</v>
      </c>
      <c r="H73" s="41">
        <f>MAX($C$37,$C$49,$C$61,$C$73,$C$85)</f>
        <v>225.59399999999999</v>
      </c>
      <c r="I73" s="12">
        <f t="shared" si="1"/>
        <v>36.680000000000007</v>
      </c>
      <c r="J73" s="12">
        <f t="shared" si="1"/>
        <v>48.957999999999998</v>
      </c>
      <c r="K73" s="12">
        <f t="shared" si="1"/>
        <v>21.920999999999992</v>
      </c>
      <c r="N73" s="12"/>
    </row>
    <row r="74" spans="1:14" x14ac:dyDescent="0.2">
      <c r="A74" s="1">
        <v>42675</v>
      </c>
      <c r="B74" s="12">
        <v>161.27799999999999</v>
      </c>
      <c r="C74" s="12">
        <v>233.84200000000001</v>
      </c>
      <c r="E74" s="41">
        <f>MIN($B$38,$B$50,$B$62,$B$74,$B$86)</f>
        <v>121.11799999999999</v>
      </c>
      <c r="F74" s="41">
        <f>MAX($B$38,$B$50,$B$62,$B$74,$B$86)</f>
        <v>161.27799999999999</v>
      </c>
      <c r="G74" s="41">
        <f>MIN($C$38,$C$50,$C$62,$C$74,$C$86)</f>
        <v>216.84899999999999</v>
      </c>
      <c r="H74" s="41">
        <f>MAX($C$38,$C$50,$C$62,$C$74,$C$86)</f>
        <v>233.84200000000001</v>
      </c>
      <c r="I74" s="12">
        <f t="shared" si="1"/>
        <v>40.159999999999997</v>
      </c>
      <c r="J74" s="12">
        <f t="shared" si="1"/>
        <v>55.570999999999998</v>
      </c>
      <c r="K74" s="12">
        <f t="shared" si="1"/>
        <v>16.993000000000023</v>
      </c>
      <c r="N74" s="12"/>
    </row>
    <row r="75" spans="1:14" x14ac:dyDescent="0.2">
      <c r="A75" s="1">
        <v>42705</v>
      </c>
      <c r="B75" s="12">
        <v>166.095</v>
      </c>
      <c r="C75" s="12">
        <v>238.58699999999999</v>
      </c>
      <c r="E75" s="41">
        <f>MIN($B$39,$B$51,$B$63,$B$75,$B$87)</f>
        <v>127.54300000000001</v>
      </c>
      <c r="F75" s="41">
        <f>MAX($B$39,$B$51,$B$63,$B$75,$B$87)</f>
        <v>166.095</v>
      </c>
      <c r="G75" s="41">
        <f>MIN($C$39,$C$51,$C$63,$C$75,$C$87)</f>
        <v>228.03399999999999</v>
      </c>
      <c r="H75" s="41">
        <f>MAX($C$39,$C$51,$C$63,$C$75,$C$87)</f>
        <v>240.36799999999999</v>
      </c>
      <c r="I75" s="12">
        <f t="shared" si="1"/>
        <v>38.551999999999992</v>
      </c>
      <c r="J75" s="12">
        <f t="shared" si="1"/>
        <v>61.938999999999993</v>
      </c>
      <c r="K75" s="12">
        <f t="shared" si="1"/>
        <v>12.334000000000003</v>
      </c>
      <c r="N75" s="12"/>
    </row>
    <row r="76" spans="1:14" x14ac:dyDescent="0.2">
      <c r="A76" s="1">
        <v>42736</v>
      </c>
      <c r="B76" s="12">
        <v>170.24700000000001</v>
      </c>
      <c r="C76" s="12">
        <v>261.10899999999998</v>
      </c>
      <c r="E76" s="41">
        <f>MIN($B$28,$B$40,$B$52,$B$64,$B$76)</f>
        <v>114.66800000000001</v>
      </c>
      <c r="F76" s="41">
        <f>MAX($B$28,$B$40,$B$52,$B$64,$B$76)</f>
        <v>170.24700000000001</v>
      </c>
      <c r="G76" s="41">
        <f>MIN($C$28,$C$40,$C$52,$C$64,$C$76)</f>
        <v>234.43600000000001</v>
      </c>
      <c r="H76" s="41">
        <f>MAX($C$28,$C$40,$C$52,$C$64,$C$76)</f>
        <v>261.64800000000002</v>
      </c>
      <c r="I76" s="12">
        <f t="shared" si="1"/>
        <v>55.579000000000008</v>
      </c>
      <c r="J76" s="12">
        <f t="shared" si="1"/>
        <v>64.188999999999993</v>
      </c>
      <c r="K76" s="12">
        <f t="shared" si="1"/>
        <v>27.212000000000018</v>
      </c>
      <c r="N76" s="12"/>
    </row>
    <row r="77" spans="1:14" x14ac:dyDescent="0.2">
      <c r="A77" s="1">
        <v>42767</v>
      </c>
      <c r="B77" s="12">
        <v>162.83199999999999</v>
      </c>
      <c r="C77" s="12">
        <v>253.63499999999999</v>
      </c>
      <c r="E77" s="41">
        <f>MIN($B$29,$B$41,$B$53,$B$65,$B$77)</f>
        <v>113.10299999999999</v>
      </c>
      <c r="F77" s="41">
        <f>MAX($B$29,$B$41,$B$53,$B$65,$B$77)</f>
        <v>162.83199999999999</v>
      </c>
      <c r="G77" s="41">
        <f>MIN($C$29,$C$41,$C$53,$C$65,$C$77)</f>
        <v>226.762</v>
      </c>
      <c r="H77" s="41">
        <f>MAX($C$29,$C$41,$C$53,$C$65,$C$77)</f>
        <v>256.21899999999999</v>
      </c>
      <c r="I77" s="12">
        <f t="shared" si="1"/>
        <v>49.728999999999999</v>
      </c>
      <c r="J77" s="12">
        <f t="shared" si="1"/>
        <v>63.930000000000007</v>
      </c>
      <c r="K77" s="12">
        <f t="shared" si="1"/>
        <v>29.456999999999994</v>
      </c>
      <c r="N77" s="12"/>
    </row>
    <row r="78" spans="1:14" x14ac:dyDescent="0.2">
      <c r="A78" s="1">
        <v>42795</v>
      </c>
      <c r="B78" s="12">
        <v>152.029</v>
      </c>
      <c r="C78" s="12">
        <v>239.55799999999999</v>
      </c>
      <c r="E78" s="41">
        <f>MIN($B$30,$B$42,$B$54,$B$66,$B$78)</f>
        <v>115.227</v>
      </c>
      <c r="F78" s="41">
        <f>MAX($B$30,$B$42,$B$54,$B$66,$B$78)</f>
        <v>160.07300000000001</v>
      </c>
      <c r="G78" s="41">
        <f>MIN($C$30,$C$42,$C$54,$C$66,$C$78)</f>
        <v>221.61199999999999</v>
      </c>
      <c r="H78" s="41">
        <f>MAX($C$30,$C$42,$C$54,$C$66,$C$78)</f>
        <v>243.71600000000001</v>
      </c>
      <c r="I78" s="12">
        <f t="shared" si="1"/>
        <v>44.846000000000004</v>
      </c>
      <c r="J78" s="12">
        <f t="shared" si="1"/>
        <v>61.538999999999987</v>
      </c>
      <c r="K78" s="12">
        <f t="shared" si="1"/>
        <v>22.104000000000013</v>
      </c>
      <c r="N78" s="12"/>
    </row>
    <row r="79" spans="1:14" x14ac:dyDescent="0.2">
      <c r="A79" s="1">
        <v>42826</v>
      </c>
      <c r="B79" s="12">
        <v>154.95699999999999</v>
      </c>
      <c r="C79" s="12">
        <v>243.511</v>
      </c>
      <c r="E79" s="41">
        <f>MIN($B$31,$B$43,$B$55,$B$67,$B$79)</f>
        <v>116.69199999999999</v>
      </c>
      <c r="F79" s="41">
        <f>MAX($B$31,$B$43,$B$55,$B$67,$B$79)</f>
        <v>154.95699999999999</v>
      </c>
      <c r="G79" s="41">
        <f>MIN($C$31,$C$43,$C$55,$C$67,$C$79)</f>
        <v>216.76</v>
      </c>
      <c r="H79" s="41">
        <f>MAX($C$31,$C$43,$C$55,$C$67,$C$79)</f>
        <v>243.511</v>
      </c>
      <c r="I79" s="12">
        <f t="shared" si="1"/>
        <v>38.265000000000001</v>
      </c>
      <c r="J79" s="12">
        <f t="shared" si="1"/>
        <v>61.802999999999997</v>
      </c>
      <c r="K79" s="12">
        <f t="shared" si="1"/>
        <v>26.751000000000005</v>
      </c>
      <c r="N79" s="12"/>
    </row>
    <row r="80" spans="1:14" x14ac:dyDescent="0.2">
      <c r="A80" s="1">
        <v>42856</v>
      </c>
      <c r="B80" s="12">
        <v>154.24700000000001</v>
      </c>
      <c r="C80" s="12">
        <v>242.48400000000001</v>
      </c>
      <c r="E80" s="41">
        <f>MIN($B$32,$B$44,$B$56,$B$68,$B$80)</f>
        <v>121.56399999999999</v>
      </c>
      <c r="F80" s="41">
        <f>MAX($B$32,$B$44,$B$56,$B$68,$B$80)</f>
        <v>154.947</v>
      </c>
      <c r="G80" s="41">
        <f>MIN($C$32,$C$44,$C$56,$C$68,$C$80)</f>
        <v>218.15199999999999</v>
      </c>
      <c r="H80" s="41">
        <f>MAX($C$32,$C$44,$C$56,$C$68,$C$80)</f>
        <v>243.40899999999999</v>
      </c>
      <c r="I80" s="12">
        <f t="shared" si="1"/>
        <v>33.38300000000001</v>
      </c>
      <c r="J80" s="12">
        <f t="shared" si="1"/>
        <v>63.204999999999984</v>
      </c>
      <c r="K80" s="12">
        <f t="shared" si="1"/>
        <v>25.257000000000005</v>
      </c>
      <c r="N80" s="12"/>
    </row>
    <row r="81" spans="1:14" x14ac:dyDescent="0.2">
      <c r="A81" s="1">
        <v>42887</v>
      </c>
      <c r="B81" s="12">
        <v>152.06</v>
      </c>
      <c r="C81" s="12">
        <v>238.417</v>
      </c>
      <c r="E81" s="41">
        <f>MIN($B$33,$B$45,$B$57,$B$69,$B$81)</f>
        <v>121.58499999999999</v>
      </c>
      <c r="F81" s="41">
        <f>MAX($B$33,$B$45,$B$57,$B$69,$B$81)</f>
        <v>152.06</v>
      </c>
      <c r="G81" s="41">
        <f>MIN($C$33,$C$45,$C$57,$C$69,$C$81)</f>
        <v>219.25200000000001</v>
      </c>
      <c r="H81" s="41">
        <f>MAX($C$33,$C$45,$C$57,$C$69,$C$81)</f>
        <v>242.66200000000001</v>
      </c>
      <c r="I81" s="12">
        <f t="shared" si="1"/>
        <v>30.475000000000009</v>
      </c>
      <c r="J81" s="12">
        <f t="shared" si="1"/>
        <v>67.192000000000007</v>
      </c>
      <c r="K81" s="12">
        <f t="shared" si="1"/>
        <v>23.409999999999997</v>
      </c>
      <c r="N81" s="12"/>
    </row>
    <row r="82" spans="1:14" x14ac:dyDescent="0.2">
      <c r="A82" s="1">
        <v>42917</v>
      </c>
      <c r="B82" s="12">
        <v>151.494</v>
      </c>
      <c r="C82" s="12">
        <v>232.85900000000001</v>
      </c>
      <c r="E82" s="41">
        <f>MIN($B$34,$B$46,$B$58,$B$70,$B$82)</f>
        <v>125.45699999999999</v>
      </c>
      <c r="F82" s="41">
        <f>MAX($B$34,$B$46,$B$58,$B$70,$B$82)</f>
        <v>156.50700000000001</v>
      </c>
      <c r="G82" s="41">
        <f>MIN($C$34,$C$46,$C$58,$C$70,$C$82)</f>
        <v>217.56100000000001</v>
      </c>
      <c r="H82" s="41">
        <f>MAX($C$34,$C$46,$C$58,$C$70,$C$82)</f>
        <v>240.93199999999999</v>
      </c>
      <c r="I82" s="12">
        <f t="shared" si="1"/>
        <v>31.050000000000011</v>
      </c>
      <c r="J82" s="12">
        <f t="shared" si="1"/>
        <v>61.054000000000002</v>
      </c>
      <c r="K82" s="12">
        <f t="shared" si="1"/>
        <v>23.370999999999981</v>
      </c>
      <c r="N82" s="12"/>
    </row>
    <row r="83" spans="1:14" x14ac:dyDescent="0.2">
      <c r="A83" s="1">
        <v>42948</v>
      </c>
      <c r="B83" s="12">
        <v>147.80600000000001</v>
      </c>
      <c r="C83" s="12">
        <v>226.78800000000001</v>
      </c>
      <c r="E83" s="41">
        <f>MIN($B$35,$B$47,$B$59,$B$71,$B$83)</f>
        <v>128.31299999999999</v>
      </c>
      <c r="F83" s="41">
        <f>MAX($B$35,$B$47,$B$59,$B$71,$B$83)</f>
        <v>160.33799999999999</v>
      </c>
      <c r="G83" s="41">
        <f>MIN($C$35,$C$47,$C$59,$C$71,$C$83)</f>
        <v>212.14500000000001</v>
      </c>
      <c r="H83" s="41">
        <f>MAX($C$35,$C$47,$C$59,$C$71,$C$83)</f>
        <v>230.411</v>
      </c>
      <c r="I83" s="12">
        <f t="shared" si="1"/>
        <v>32.025000000000006</v>
      </c>
      <c r="J83" s="12">
        <f t="shared" si="1"/>
        <v>51.807000000000016</v>
      </c>
      <c r="K83" s="12">
        <f t="shared" si="1"/>
        <v>18.265999999999991</v>
      </c>
      <c r="N83" s="12"/>
    </row>
    <row r="84" spans="1:14" x14ac:dyDescent="0.2">
      <c r="A84" s="1">
        <v>42979</v>
      </c>
      <c r="B84" s="12">
        <v>137.33099999999999</v>
      </c>
      <c r="C84" s="12">
        <v>223.20400000000001</v>
      </c>
      <c r="E84" s="41">
        <f>MIN($B$36,$B$48,$B$60,$B$72,$B$84)</f>
        <v>129.32599999999999</v>
      </c>
      <c r="F84" s="41">
        <f>MAX($B$36,$B$48,$B$60,$B$72,$B$84)</f>
        <v>161.05099999999999</v>
      </c>
      <c r="G84" s="41">
        <f>MIN($C$36,$C$48,$C$60,$C$72,$C$84)</f>
        <v>212.45099999999999</v>
      </c>
      <c r="H84" s="41">
        <f>MAX($C$36,$C$48,$C$60,$C$72,$C$84)</f>
        <v>227.697</v>
      </c>
      <c r="I84" s="12">
        <f t="shared" si="1"/>
        <v>31.724999999999994</v>
      </c>
      <c r="J84" s="12">
        <f t="shared" si="1"/>
        <v>51.400000000000006</v>
      </c>
      <c r="K84" s="12">
        <f t="shared" si="1"/>
        <v>15.246000000000009</v>
      </c>
      <c r="N84" s="12"/>
    </row>
    <row r="85" spans="1:14" x14ac:dyDescent="0.2">
      <c r="A85" s="1">
        <v>43009</v>
      </c>
      <c r="B85" s="12">
        <v>130.053</v>
      </c>
      <c r="C85" s="12">
        <v>215.89599999999999</v>
      </c>
      <c r="E85" s="41">
        <f>MIN($B$37,$B$49,$B$61,$B$73,$B$85)</f>
        <v>118.035</v>
      </c>
      <c r="F85" s="41">
        <f>MAX($B$37,$B$49,$B$61,$B$73,$B$85)</f>
        <v>154.715</v>
      </c>
      <c r="G85" s="41">
        <f>MIN($C$37,$C$49,$C$61,$C$73,$C$85)</f>
        <v>203.673</v>
      </c>
      <c r="H85" s="41">
        <f>MAX($C$37,$C$49,$C$61,$C$73,$C$85)</f>
        <v>225.59399999999999</v>
      </c>
      <c r="I85" s="12">
        <f t="shared" si="1"/>
        <v>36.680000000000007</v>
      </c>
      <c r="J85" s="12">
        <f t="shared" si="1"/>
        <v>48.957999999999998</v>
      </c>
      <c r="K85" s="12">
        <f t="shared" si="1"/>
        <v>21.920999999999992</v>
      </c>
      <c r="N85" s="12"/>
    </row>
    <row r="86" spans="1:14" x14ac:dyDescent="0.2">
      <c r="A86" s="1">
        <v>43040</v>
      </c>
      <c r="B86" s="12">
        <v>133.387</v>
      </c>
      <c r="C86" s="12">
        <v>224.91800000000001</v>
      </c>
      <c r="E86" s="41">
        <f>MIN($B$38,$B$50,$B$62,$B$74,$B$86)</f>
        <v>121.11799999999999</v>
      </c>
      <c r="F86" s="41">
        <f>MAX($B$38,$B$50,$B$62,$B$74,$B$86)</f>
        <v>161.27799999999999</v>
      </c>
      <c r="G86" s="41">
        <f>MIN($C$38,$C$50,$C$62,$C$74,$C$86)</f>
        <v>216.84899999999999</v>
      </c>
      <c r="H86" s="41">
        <f>MAX($C$38,$C$50,$C$62,$C$74,$C$86)</f>
        <v>233.84200000000001</v>
      </c>
      <c r="I86" s="12">
        <f t="shared" si="1"/>
        <v>40.159999999999997</v>
      </c>
      <c r="J86" s="12">
        <f t="shared" si="1"/>
        <v>55.570999999999998</v>
      </c>
      <c r="K86" s="12">
        <f t="shared" si="1"/>
        <v>16.993000000000023</v>
      </c>
      <c r="N86" s="12"/>
    </row>
    <row r="87" spans="1:14" x14ac:dyDescent="0.2">
      <c r="A87" s="1">
        <v>43070</v>
      </c>
      <c r="B87" s="12">
        <v>145.63800000000001</v>
      </c>
      <c r="C87" s="12">
        <v>236.816</v>
      </c>
      <c r="E87" s="41">
        <f>MIN($B$39,$B$51,$B$63,$B$75,$B$87)</f>
        <v>127.54300000000001</v>
      </c>
      <c r="F87" s="41">
        <f>MAX($B$39,$B$51,$B$63,$B$75,$B$87)</f>
        <v>166.095</v>
      </c>
      <c r="G87" s="41">
        <f>MIN($C$39,$C$51,$C$63,$C$75,$C$87)</f>
        <v>228.03399999999999</v>
      </c>
      <c r="H87" s="41">
        <f>MAX($C$39,$C$51,$C$63,$C$75,$C$87)</f>
        <v>240.36799999999999</v>
      </c>
      <c r="I87" s="12">
        <f t="shared" si="1"/>
        <v>38.551999999999992</v>
      </c>
      <c r="J87" s="12">
        <f t="shared" si="1"/>
        <v>61.938999999999993</v>
      </c>
      <c r="K87" s="12">
        <f t="shared" si="1"/>
        <v>12.334000000000003</v>
      </c>
      <c r="N87" s="12"/>
    </row>
    <row r="88" spans="1:14" x14ac:dyDescent="0.2">
      <c r="A88" s="1">
        <v>43101</v>
      </c>
      <c r="B88" s="12">
        <v>141.12899999999999</v>
      </c>
      <c r="C88" s="12">
        <v>247.94800000000001</v>
      </c>
      <c r="E88" s="41">
        <f>MIN($B$28,$B$40,$B$52,$B$64,$B$76)</f>
        <v>114.66800000000001</v>
      </c>
      <c r="F88" s="41">
        <f>MAX($B$28,$B$40,$B$52,$B$64,$B$76)</f>
        <v>170.24700000000001</v>
      </c>
      <c r="G88" s="41">
        <f>MIN($C$28,$C$40,$C$52,$C$64,$C$76)</f>
        <v>234.43600000000001</v>
      </c>
      <c r="H88" s="41">
        <f>MAX($C$28,$C$40,$C$52,$C$64,$C$76)</f>
        <v>261.64800000000002</v>
      </c>
      <c r="I88" s="12">
        <f t="shared" si="1"/>
        <v>55.579000000000008</v>
      </c>
      <c r="J88" s="12">
        <f t="shared" si="1"/>
        <v>64.188999999999993</v>
      </c>
      <c r="K88" s="12">
        <f t="shared" si="1"/>
        <v>27.212000000000018</v>
      </c>
      <c r="N88" s="12"/>
    </row>
    <row r="89" spans="1:14" x14ac:dyDescent="0.2">
      <c r="A89" s="1">
        <v>43132</v>
      </c>
      <c r="B89" s="12">
        <v>138.578</v>
      </c>
      <c r="C89" s="12">
        <v>252.56700000000001</v>
      </c>
      <c r="E89" s="41">
        <f>MIN($B$29,$B$41,$B$53,$B$65,$B$77)</f>
        <v>113.10299999999999</v>
      </c>
      <c r="F89" s="41">
        <f>MAX($B$29,$B$41,$B$53,$B$65,$B$77)</f>
        <v>162.83199999999999</v>
      </c>
      <c r="G89" s="41">
        <f>MIN($C$29,$C$41,$C$53,$C$65,$C$77)</f>
        <v>226.762</v>
      </c>
      <c r="H89" s="41">
        <f>MAX($C$29,$C$41,$C$53,$C$65,$C$77)</f>
        <v>256.21899999999999</v>
      </c>
      <c r="I89" s="12">
        <f t="shared" si="1"/>
        <v>49.728999999999999</v>
      </c>
      <c r="J89" s="12">
        <f t="shared" si="1"/>
        <v>63.930000000000007</v>
      </c>
      <c r="K89" s="12">
        <f t="shared" si="1"/>
        <v>29.456999999999994</v>
      </c>
      <c r="N89" s="12"/>
    </row>
    <row r="90" spans="1:14" x14ac:dyDescent="0.2">
      <c r="A90" s="1">
        <v>43160</v>
      </c>
      <c r="B90" s="12">
        <v>130.39099999999999</v>
      </c>
      <c r="C90" s="12">
        <v>239.62899999999999</v>
      </c>
      <c r="E90" s="41">
        <f>MIN($B$30,$B$42,$B$54,$B$66,$B$78)</f>
        <v>115.227</v>
      </c>
      <c r="F90" s="41">
        <f>MAX($B$30,$B$42,$B$54,$B$66,$B$78)</f>
        <v>160.07300000000001</v>
      </c>
      <c r="G90" s="41">
        <f>MIN($C$30,$C$42,$C$54,$C$66,$C$78)</f>
        <v>221.61199999999999</v>
      </c>
      <c r="H90" s="41">
        <f>MAX($C$30,$C$42,$C$54,$C$66,$C$78)</f>
        <v>243.71600000000001</v>
      </c>
      <c r="I90" s="12">
        <f t="shared" si="1"/>
        <v>44.846000000000004</v>
      </c>
      <c r="J90" s="12">
        <f t="shared" si="1"/>
        <v>61.538999999999987</v>
      </c>
      <c r="K90" s="12">
        <f t="shared" si="1"/>
        <v>22.104000000000013</v>
      </c>
      <c r="N90" s="12"/>
    </row>
    <row r="91" spans="1:14" x14ac:dyDescent="0.2">
      <c r="A91" s="1">
        <v>43191</v>
      </c>
      <c r="B91" s="12">
        <v>120.59099999999999</v>
      </c>
      <c r="C91" s="12">
        <v>239.864</v>
      </c>
      <c r="E91" s="41">
        <f>MIN($B$31,$B$43,$B$55,$B$67,$B$79)</f>
        <v>116.69199999999999</v>
      </c>
      <c r="F91" s="41">
        <f>MAX($B$31,$B$43,$B$55,$B$67,$B$79)</f>
        <v>154.95699999999999</v>
      </c>
      <c r="G91" s="41">
        <f>MIN($C$31,$C$43,$C$55,$C$67,$C$79)</f>
        <v>216.76</v>
      </c>
      <c r="H91" s="41">
        <f>MAX($C$31,$C$43,$C$55,$C$67,$C$79)</f>
        <v>243.511</v>
      </c>
      <c r="I91" s="12">
        <f t="shared" si="1"/>
        <v>38.265000000000001</v>
      </c>
      <c r="J91" s="12">
        <f t="shared" si="1"/>
        <v>61.802999999999997</v>
      </c>
      <c r="K91" s="12">
        <f t="shared" si="1"/>
        <v>26.751000000000005</v>
      </c>
      <c r="N91" s="12"/>
    </row>
    <row r="92" spans="1:14" x14ac:dyDescent="0.2">
      <c r="A92" s="1">
        <v>43221</v>
      </c>
      <c r="B92" s="12">
        <v>115.199</v>
      </c>
      <c r="C92" s="12">
        <v>242.17400000000001</v>
      </c>
      <c r="E92" s="41">
        <f>MIN($B$32,$B$44,$B$56,$B$68,$B$80)</f>
        <v>121.56399999999999</v>
      </c>
      <c r="F92" s="41">
        <f>MAX($B$32,$B$44,$B$56,$B$68,$B$80)</f>
        <v>154.947</v>
      </c>
      <c r="G92" s="41">
        <f>MIN($C$32,$C$44,$C$56,$C$68,$C$80)</f>
        <v>218.15199999999999</v>
      </c>
      <c r="H92" s="41">
        <f>MAX($C$32,$C$44,$C$56,$C$68,$C$80)</f>
        <v>243.40899999999999</v>
      </c>
      <c r="I92" s="12">
        <f t="shared" ref="I92:K107" si="2">F92-E92</f>
        <v>33.38300000000001</v>
      </c>
      <c r="J92" s="12">
        <f t="shared" si="2"/>
        <v>63.204999999999984</v>
      </c>
      <c r="K92" s="12">
        <f t="shared" si="2"/>
        <v>25.257000000000005</v>
      </c>
      <c r="N92" s="12"/>
    </row>
    <row r="93" spans="1:14" x14ac:dyDescent="0.2">
      <c r="A93" s="1">
        <v>43252</v>
      </c>
      <c r="B93" s="12">
        <v>120.379</v>
      </c>
      <c r="C93" s="12">
        <v>240.31200000000001</v>
      </c>
      <c r="E93" s="41">
        <f>MIN($B$33,$B$45,$B$57,$B$69,$B$81)</f>
        <v>121.58499999999999</v>
      </c>
      <c r="F93" s="41">
        <f>MAX($B$33,$B$45,$B$57,$B$69,$B$81)</f>
        <v>152.06</v>
      </c>
      <c r="G93" s="41">
        <f>MIN($C$33,$C$45,$C$57,$C$69,$C$81)</f>
        <v>219.25200000000001</v>
      </c>
      <c r="H93" s="41">
        <f>MAX($C$33,$C$45,$C$57,$C$69,$C$81)</f>
        <v>242.66200000000001</v>
      </c>
      <c r="I93" s="12">
        <f t="shared" si="2"/>
        <v>30.475000000000009</v>
      </c>
      <c r="J93" s="12">
        <f t="shared" si="2"/>
        <v>67.192000000000007</v>
      </c>
      <c r="K93" s="12">
        <f t="shared" si="2"/>
        <v>23.409999999999997</v>
      </c>
      <c r="N93" s="12"/>
    </row>
    <row r="94" spans="1:14" x14ac:dyDescent="0.2">
      <c r="A94" s="1">
        <v>43282</v>
      </c>
      <c r="B94" s="12">
        <v>127.081</v>
      </c>
      <c r="C94" s="12">
        <v>233.91300000000001</v>
      </c>
      <c r="E94" s="41">
        <f>MIN($B$34,$B$46,$B$58,$B$70,$B$82)</f>
        <v>125.45699999999999</v>
      </c>
      <c r="F94" s="41">
        <f>MAX($B$34,$B$46,$B$58,$B$70,$B$82)</f>
        <v>156.50700000000001</v>
      </c>
      <c r="G94" s="41">
        <f>MIN($C$34,$C$46,$C$58,$C$70,$C$82)</f>
        <v>217.56100000000001</v>
      </c>
      <c r="H94" s="41">
        <f>MAX($C$34,$C$46,$C$58,$C$70,$C$82)</f>
        <v>240.93199999999999</v>
      </c>
      <c r="I94" s="12">
        <f t="shared" si="2"/>
        <v>31.050000000000011</v>
      </c>
      <c r="J94" s="12">
        <f t="shared" si="2"/>
        <v>61.054000000000002</v>
      </c>
      <c r="K94" s="12">
        <f t="shared" si="2"/>
        <v>23.370999999999981</v>
      </c>
      <c r="N94" s="12"/>
    </row>
    <row r="95" spans="1:14" x14ac:dyDescent="0.2">
      <c r="A95" s="1">
        <v>43313</v>
      </c>
      <c r="B95" s="12">
        <v>132.03700000000001</v>
      </c>
      <c r="C95" s="12">
        <v>236.083</v>
      </c>
      <c r="E95" s="41">
        <f>MIN($B$35,$B$47,$B$59,$B$71,$B$83)</f>
        <v>128.31299999999999</v>
      </c>
      <c r="F95" s="41">
        <f>MAX($B$35,$B$47,$B$59,$B$71,$B$83)</f>
        <v>160.33799999999999</v>
      </c>
      <c r="G95" s="41">
        <f>MIN($C$35,$C$47,$C$59,$C$71,$C$83)</f>
        <v>212.14500000000001</v>
      </c>
      <c r="H95" s="41">
        <f>MAX($C$35,$C$47,$C$59,$C$71,$C$83)</f>
        <v>230.411</v>
      </c>
      <c r="I95" s="12">
        <f t="shared" si="2"/>
        <v>32.025000000000006</v>
      </c>
      <c r="J95" s="12">
        <f t="shared" si="2"/>
        <v>51.807000000000016</v>
      </c>
      <c r="K95" s="12">
        <f t="shared" si="2"/>
        <v>18.265999999999991</v>
      </c>
      <c r="N95" s="12"/>
    </row>
    <row r="96" spans="1:14" x14ac:dyDescent="0.2">
      <c r="A96" s="1">
        <v>43344</v>
      </c>
      <c r="B96" s="12">
        <v>134.988</v>
      </c>
      <c r="C96" s="12">
        <v>235.62914286</v>
      </c>
      <c r="E96" s="41">
        <f>MIN($B$36,$B$48,$B$60,$B$72,$B$84)</f>
        <v>129.32599999999999</v>
      </c>
      <c r="F96" s="41">
        <f>MAX($B$36,$B$48,$B$60,$B$72,$B$84)</f>
        <v>161.05099999999999</v>
      </c>
      <c r="G96" s="41">
        <f>MIN($C$36,$C$48,$C$60,$C$72,$C$84)</f>
        <v>212.45099999999999</v>
      </c>
      <c r="H96" s="41">
        <f>MAX($C$36,$C$48,$C$60,$C$72,$C$84)</f>
        <v>227.697</v>
      </c>
      <c r="I96" s="12">
        <f t="shared" si="2"/>
        <v>31.724999999999994</v>
      </c>
      <c r="J96" s="12">
        <f t="shared" si="2"/>
        <v>51.400000000000006</v>
      </c>
      <c r="K96" s="12">
        <f t="shared" si="2"/>
        <v>15.246000000000009</v>
      </c>
      <c r="N96" s="12"/>
    </row>
    <row r="97" spans="1:14" x14ac:dyDescent="0.2">
      <c r="A97" s="1">
        <v>43374</v>
      </c>
      <c r="B97" s="12">
        <v>124.88853183000001</v>
      </c>
      <c r="C97" s="12">
        <v>224.44773204000001</v>
      </c>
      <c r="E97" s="41">
        <f>MIN($B$37,$B$49,$B$61,$B$73,$B$85)</f>
        <v>118.035</v>
      </c>
      <c r="F97" s="41">
        <f>MAX($B$37,$B$49,$B$61,$B$73,$B$85)</f>
        <v>154.715</v>
      </c>
      <c r="G97" s="41">
        <f>MIN($C$37,$C$49,$C$61,$C$73,$C$85)</f>
        <v>203.673</v>
      </c>
      <c r="H97" s="41">
        <f>MAX($C$37,$C$49,$C$61,$C$73,$C$85)</f>
        <v>225.59399999999999</v>
      </c>
      <c r="I97" s="12">
        <f t="shared" si="2"/>
        <v>36.680000000000007</v>
      </c>
      <c r="J97" s="12">
        <f t="shared" si="2"/>
        <v>48.957999999999998</v>
      </c>
      <c r="K97" s="12">
        <f t="shared" si="2"/>
        <v>21.920999999999992</v>
      </c>
      <c r="N97" s="12"/>
    </row>
    <row r="98" spans="1:14" x14ac:dyDescent="0.2">
      <c r="A98" s="1">
        <v>43405</v>
      </c>
      <c r="B98" s="12">
        <v>129.98179999999999</v>
      </c>
      <c r="C98" s="12">
        <v>227.47139999999999</v>
      </c>
      <c r="E98" s="41">
        <f>MIN($B$38,$B$50,$B$62,$B$74,$B$86)</f>
        <v>121.11799999999999</v>
      </c>
      <c r="F98" s="41">
        <f>MAX($B$38,$B$50,$B$62,$B$74,$B$86)</f>
        <v>161.27799999999999</v>
      </c>
      <c r="G98" s="41">
        <f>MIN($C$38,$C$50,$C$62,$C$74,$C$86)</f>
        <v>216.84899999999999</v>
      </c>
      <c r="H98" s="41">
        <f>MAX($C$38,$C$50,$C$62,$C$74,$C$86)</f>
        <v>233.84200000000001</v>
      </c>
      <c r="I98" s="12">
        <f t="shared" si="2"/>
        <v>40.159999999999997</v>
      </c>
      <c r="J98" s="12">
        <f t="shared" si="2"/>
        <v>55.570999999999998</v>
      </c>
      <c r="K98" s="12">
        <f t="shared" si="2"/>
        <v>16.993000000000023</v>
      </c>
      <c r="N98" s="12"/>
    </row>
    <row r="99" spans="1:14" x14ac:dyDescent="0.2">
      <c r="A99" s="90">
        <v>43435</v>
      </c>
      <c r="B99" s="12">
        <v>137.05160000000001</v>
      </c>
      <c r="C99" s="12">
        <v>239.73240000000001</v>
      </c>
      <c r="E99" s="41">
        <f>MIN($B$39,$B$51,$B$63,$B$75,$B$87)</f>
        <v>127.54300000000001</v>
      </c>
      <c r="F99" s="41">
        <f>MAX($B$39,$B$51,$B$63,$B$75,$B$87)</f>
        <v>166.095</v>
      </c>
      <c r="G99" s="41">
        <f>MIN($C$39,$C$51,$C$63,$C$75,$C$87)</f>
        <v>228.03399999999999</v>
      </c>
      <c r="H99" s="41">
        <f>MAX($C$39,$C$51,$C$63,$C$75,$C$87)</f>
        <v>240.36799999999999</v>
      </c>
      <c r="I99" s="12">
        <f t="shared" si="2"/>
        <v>38.551999999999992</v>
      </c>
      <c r="J99" s="12">
        <f t="shared" si="2"/>
        <v>61.938999999999993</v>
      </c>
      <c r="K99" s="12">
        <f t="shared" si="2"/>
        <v>12.334000000000003</v>
      </c>
      <c r="N99" s="12"/>
    </row>
    <row r="100" spans="1:14" x14ac:dyDescent="0.2">
      <c r="A100" s="90">
        <v>43466</v>
      </c>
      <c r="B100" s="12">
        <v>135.57849999999999</v>
      </c>
      <c r="C100" s="12">
        <v>250.3999</v>
      </c>
      <c r="E100" s="41">
        <f>MIN($B$28,$B$40,$B$52,$B$64,$B$76)</f>
        <v>114.66800000000001</v>
      </c>
      <c r="F100" s="41">
        <f>MAX($B$28,$B$40,$B$52,$B$64,$B$76)</f>
        <v>170.24700000000001</v>
      </c>
      <c r="G100" s="41">
        <f>MIN($C$28,$C$40,$C$52,$C$64,$C$76)</f>
        <v>234.43600000000001</v>
      </c>
      <c r="H100" s="41">
        <f>MAX($C$28,$C$40,$C$52,$C$64,$C$76)</f>
        <v>261.64800000000002</v>
      </c>
      <c r="I100" s="12">
        <f t="shared" si="2"/>
        <v>55.579000000000008</v>
      </c>
      <c r="J100" s="12">
        <f t="shared" si="2"/>
        <v>64.188999999999993</v>
      </c>
      <c r="K100" s="12">
        <f t="shared" si="2"/>
        <v>27.212000000000018</v>
      </c>
      <c r="N100" s="12"/>
    </row>
    <row r="101" spans="1:14" x14ac:dyDescent="0.2">
      <c r="A101" s="90">
        <v>43497</v>
      </c>
      <c r="B101" s="12">
        <v>131.51249999999999</v>
      </c>
      <c r="C101" s="12">
        <v>249.25640000000001</v>
      </c>
      <c r="D101" s="15"/>
      <c r="E101" s="41">
        <f>MIN($B$29,$B$41,$B$53,$B$65,$B$77)</f>
        <v>113.10299999999999</v>
      </c>
      <c r="F101" s="41">
        <f>MAX($B$29,$B$41,$B$53,$B$65,$B$77)</f>
        <v>162.83199999999999</v>
      </c>
      <c r="G101" s="41">
        <f>MIN($C$29,$C$41,$C$53,$C$65,$C$77)</f>
        <v>226.762</v>
      </c>
      <c r="H101" s="41">
        <f>MAX($C$29,$C$41,$C$53,$C$65,$C$77)</f>
        <v>256.21899999999999</v>
      </c>
      <c r="I101" s="12">
        <f t="shared" si="2"/>
        <v>49.728999999999999</v>
      </c>
      <c r="J101" s="12">
        <f t="shared" si="2"/>
        <v>63.930000000000007</v>
      </c>
      <c r="K101" s="12">
        <f t="shared" si="2"/>
        <v>29.456999999999994</v>
      </c>
      <c r="N101" s="12"/>
    </row>
    <row r="102" spans="1:14" x14ac:dyDescent="0.2">
      <c r="A102" s="90">
        <v>43525</v>
      </c>
      <c r="B102" s="12">
        <v>127.4692</v>
      </c>
      <c r="C102" s="12">
        <v>242.47319999999999</v>
      </c>
      <c r="D102" s="15"/>
      <c r="E102" s="41">
        <f>MIN($B$30,$B$42,$B$54,$B$66,$B$78)</f>
        <v>115.227</v>
      </c>
      <c r="F102" s="41">
        <f>MAX($B$30,$B$42,$B$54,$B$66,$B$78)</f>
        <v>160.07300000000001</v>
      </c>
      <c r="G102" s="41">
        <f>MIN($C$30,$C$42,$C$54,$C$66,$C$78)</f>
        <v>221.61199999999999</v>
      </c>
      <c r="H102" s="41">
        <f>MAX($C$30,$C$42,$C$54,$C$66,$C$78)</f>
        <v>243.71600000000001</v>
      </c>
      <c r="I102" s="12">
        <f t="shared" si="2"/>
        <v>44.846000000000004</v>
      </c>
      <c r="J102" s="12">
        <f t="shared" si="2"/>
        <v>61.538999999999987</v>
      </c>
      <c r="K102" s="12">
        <f t="shared" si="2"/>
        <v>22.104000000000013</v>
      </c>
      <c r="N102" s="12"/>
    </row>
    <row r="103" spans="1:14" x14ac:dyDescent="0.2">
      <c r="A103" s="90">
        <v>43556</v>
      </c>
      <c r="B103" s="12">
        <v>126.60550000000001</v>
      </c>
      <c r="C103" s="12">
        <v>237.72620000000001</v>
      </c>
      <c r="D103" s="15"/>
      <c r="E103" s="41">
        <f>MIN($B$31,$B$43,$B$55,$B$67,$B$79)</f>
        <v>116.69199999999999</v>
      </c>
      <c r="F103" s="41">
        <f>MAX($B$31,$B$43,$B$55,$B$67,$B$79)</f>
        <v>154.95699999999999</v>
      </c>
      <c r="G103" s="41">
        <f>MIN($C$31,$C$43,$C$55,$C$67,$C$79)</f>
        <v>216.76</v>
      </c>
      <c r="H103" s="41">
        <f>MAX($C$31,$C$43,$C$55,$C$67,$C$79)</f>
        <v>243.511</v>
      </c>
      <c r="I103" s="12">
        <f t="shared" si="2"/>
        <v>38.265000000000001</v>
      </c>
      <c r="J103" s="12">
        <f t="shared" si="2"/>
        <v>61.802999999999997</v>
      </c>
      <c r="K103" s="12">
        <f t="shared" si="2"/>
        <v>26.751000000000005</v>
      </c>
      <c r="N103" s="12"/>
    </row>
    <row r="104" spans="1:14" x14ac:dyDescent="0.2">
      <c r="A104" s="90">
        <v>43586</v>
      </c>
      <c r="B104" s="12">
        <v>128.0804</v>
      </c>
      <c r="C104" s="12">
        <v>237.5684</v>
      </c>
      <c r="D104" s="15"/>
      <c r="E104" s="41">
        <f>MIN($B$32,$B$44,$B$56,$B$68,$B$80)</f>
        <v>121.56399999999999</v>
      </c>
      <c r="F104" s="41">
        <f>MAX($B$32,$B$44,$B$56,$B$68,$B$80)</f>
        <v>154.947</v>
      </c>
      <c r="G104" s="41">
        <f>MIN($C$32,$C$44,$C$56,$C$68,$C$80)</f>
        <v>218.15199999999999</v>
      </c>
      <c r="H104" s="41">
        <f>MAX($C$32,$C$44,$C$56,$C$68,$C$80)</f>
        <v>243.40899999999999</v>
      </c>
      <c r="I104" s="12">
        <f t="shared" si="2"/>
        <v>33.38300000000001</v>
      </c>
      <c r="J104" s="12">
        <f t="shared" si="2"/>
        <v>63.204999999999984</v>
      </c>
      <c r="K104" s="12">
        <f t="shared" si="2"/>
        <v>25.257000000000005</v>
      </c>
      <c r="N104" s="12"/>
    </row>
    <row r="105" spans="1:14" x14ac:dyDescent="0.2">
      <c r="A105" s="90">
        <v>43617</v>
      </c>
      <c r="B105" s="12">
        <v>129.89930000000001</v>
      </c>
      <c r="C105" s="12">
        <v>239.23179999999999</v>
      </c>
      <c r="D105" s="15"/>
      <c r="E105" s="41">
        <f>MIN($B$33,$B$45,$B$57,$B$69,$B$81)</f>
        <v>121.58499999999999</v>
      </c>
      <c r="F105" s="41">
        <f>MAX($B$33,$B$45,$B$57,$B$69,$B$81)</f>
        <v>152.06</v>
      </c>
      <c r="G105" s="41">
        <f>MIN($C$33,$C$45,$C$57,$C$69,$C$81)</f>
        <v>219.25200000000001</v>
      </c>
      <c r="H105" s="41">
        <f>MAX($C$33,$C$45,$C$57,$C$69,$C$81)</f>
        <v>242.66200000000001</v>
      </c>
      <c r="I105" s="12">
        <f t="shared" si="2"/>
        <v>30.475000000000009</v>
      </c>
      <c r="J105" s="12">
        <f t="shared" si="2"/>
        <v>67.192000000000007</v>
      </c>
      <c r="K105" s="12">
        <f t="shared" si="2"/>
        <v>23.409999999999997</v>
      </c>
      <c r="N105" s="12"/>
    </row>
    <row r="106" spans="1:14" x14ac:dyDescent="0.2">
      <c r="A106" s="90">
        <v>43647</v>
      </c>
      <c r="B106" s="12">
        <v>134.93369999999999</v>
      </c>
      <c r="C106" s="12">
        <v>238.6919</v>
      </c>
      <c r="D106" s="15"/>
      <c r="E106" s="41">
        <f>MIN($B$34,$B$46,$B$58,$B$70,$B$82)</f>
        <v>125.45699999999999</v>
      </c>
      <c r="F106" s="41">
        <f>MAX($B$34,$B$46,$B$58,$B$70,$B$82)</f>
        <v>156.50700000000001</v>
      </c>
      <c r="G106" s="41">
        <f>MIN($C$34,$C$46,$C$58,$C$70,$C$82)</f>
        <v>217.56100000000001</v>
      </c>
      <c r="H106" s="41">
        <f>MAX($C$34,$C$46,$C$58,$C$70,$C$82)</f>
        <v>240.93199999999999</v>
      </c>
      <c r="I106" s="12">
        <f t="shared" si="2"/>
        <v>31.050000000000011</v>
      </c>
      <c r="J106" s="12">
        <f t="shared" si="2"/>
        <v>61.054000000000002</v>
      </c>
      <c r="K106" s="12">
        <f t="shared" si="2"/>
        <v>23.370999999999981</v>
      </c>
      <c r="N106" s="12"/>
    </row>
    <row r="107" spans="1:14" x14ac:dyDescent="0.2">
      <c r="A107" s="90">
        <v>43678</v>
      </c>
      <c r="B107" s="12">
        <v>136.56970000000001</v>
      </c>
      <c r="C107" s="12">
        <v>233.7757</v>
      </c>
      <c r="D107" s="15"/>
      <c r="E107" s="41">
        <f>MIN($B$35,$B$47,$B$59,$B$71,$B$83)</f>
        <v>128.31299999999999</v>
      </c>
      <c r="F107" s="41">
        <f>MAX($B$35,$B$47,$B$59,$B$71,$B$83)</f>
        <v>160.33799999999999</v>
      </c>
      <c r="G107" s="41">
        <f>MIN($C$35,$C$47,$C$59,$C$71,$C$83)</f>
        <v>212.14500000000001</v>
      </c>
      <c r="H107" s="41">
        <f>MAX($C$35,$C$47,$C$59,$C$71,$C$83)</f>
        <v>230.411</v>
      </c>
      <c r="I107" s="12">
        <f t="shared" si="2"/>
        <v>32.025000000000006</v>
      </c>
      <c r="J107" s="12">
        <f t="shared" si="2"/>
        <v>51.807000000000016</v>
      </c>
      <c r="K107" s="12">
        <f t="shared" si="2"/>
        <v>18.265999999999991</v>
      </c>
      <c r="N107" s="12"/>
    </row>
    <row r="108" spans="1:14" x14ac:dyDescent="0.2">
      <c r="A108" s="90">
        <v>43709</v>
      </c>
      <c r="B108" s="12">
        <v>134.73859999999999</v>
      </c>
      <c r="C108" s="12">
        <v>234.0051</v>
      </c>
      <c r="D108" s="15"/>
      <c r="E108" s="41">
        <f>MIN($B$36,$B$48,$B$60,$B$72,$B$84)</f>
        <v>129.32599999999999</v>
      </c>
      <c r="F108" s="41">
        <f>MAX($B$36,$B$48,$B$60,$B$72,$B$84)</f>
        <v>161.05099999999999</v>
      </c>
      <c r="G108" s="41">
        <f>MIN($C$36,$C$48,$C$60,$C$72,$C$84)</f>
        <v>212.45099999999999</v>
      </c>
      <c r="H108" s="41">
        <f>MAX($C$36,$C$48,$C$60,$C$72,$C$84)</f>
        <v>227.697</v>
      </c>
      <c r="I108" s="12">
        <f t="shared" ref="I108:K111" si="3">F108-E108</f>
        <v>31.724999999999994</v>
      </c>
      <c r="J108" s="12">
        <f t="shared" si="3"/>
        <v>51.400000000000006</v>
      </c>
      <c r="K108" s="12">
        <f t="shared" si="3"/>
        <v>15.246000000000009</v>
      </c>
      <c r="N108" s="12"/>
    </row>
    <row r="109" spans="1:14" x14ac:dyDescent="0.2">
      <c r="A109" s="90">
        <v>43739</v>
      </c>
      <c r="B109" s="12">
        <v>128.16470000000001</v>
      </c>
      <c r="C109" s="12">
        <v>228.34350000000001</v>
      </c>
      <c r="D109" s="15"/>
      <c r="E109" s="41">
        <f>MIN($B$37,$B$49,$B$61,$B$73,$B$85)</f>
        <v>118.035</v>
      </c>
      <c r="F109" s="41">
        <f>MAX($B$37,$B$49,$B$61,$B$73,$B$85)</f>
        <v>154.715</v>
      </c>
      <c r="G109" s="41">
        <f>MIN($C$37,$C$49,$C$61,$C$73,$C$85)</f>
        <v>203.673</v>
      </c>
      <c r="H109" s="41">
        <f>MAX($C$37,$C$49,$C$61,$C$73,$C$85)</f>
        <v>225.59399999999999</v>
      </c>
      <c r="I109" s="12">
        <f t="shared" si="3"/>
        <v>36.680000000000007</v>
      </c>
      <c r="J109" s="12">
        <f t="shared" si="3"/>
        <v>48.957999999999998</v>
      </c>
      <c r="K109" s="12">
        <f t="shared" si="3"/>
        <v>21.920999999999992</v>
      </c>
      <c r="N109" s="12"/>
    </row>
    <row r="110" spans="1:14" x14ac:dyDescent="0.2">
      <c r="A110" s="90">
        <v>43770</v>
      </c>
      <c r="B110" s="12">
        <v>132.63310000000001</v>
      </c>
      <c r="C110" s="12">
        <v>236.12090000000001</v>
      </c>
      <c r="D110" s="15"/>
      <c r="E110" s="41">
        <f>MIN($B$38,$B$50,$B$62,$B$74,$B$86)</f>
        <v>121.11799999999999</v>
      </c>
      <c r="F110" s="41">
        <f>MAX($B$38,$B$50,$B$62,$B$74,$B$86)</f>
        <v>161.27799999999999</v>
      </c>
      <c r="G110" s="41">
        <f>MIN($C$38,$C$50,$C$62,$C$74,$C$86)</f>
        <v>216.84899999999999</v>
      </c>
      <c r="H110" s="41">
        <f>MAX($C$38,$C$50,$C$62,$C$74,$C$86)</f>
        <v>233.84200000000001</v>
      </c>
      <c r="I110" s="12">
        <f t="shared" si="3"/>
        <v>40.159999999999997</v>
      </c>
      <c r="J110" s="12">
        <f t="shared" si="3"/>
        <v>55.570999999999998</v>
      </c>
      <c r="K110" s="12">
        <f t="shared" si="3"/>
        <v>16.993000000000023</v>
      </c>
      <c r="N110" s="12"/>
    </row>
    <row r="111" spans="1:14" x14ac:dyDescent="0.2">
      <c r="A111" s="65">
        <v>43800</v>
      </c>
      <c r="B111" s="12">
        <v>139.44820000000001</v>
      </c>
      <c r="C111" s="12">
        <v>246.53219999999999</v>
      </c>
      <c r="D111" s="9"/>
      <c r="E111" s="73">
        <f>MIN($B$39,$B$51,$B$63,$B$75,$B$87)</f>
        <v>127.54300000000001</v>
      </c>
      <c r="F111" s="73">
        <f>MAX($B$39,$B$51,$B$63,$B$75,$B$87)</f>
        <v>166.095</v>
      </c>
      <c r="G111" s="73">
        <f>MIN($C$39,$C$51,$C$63,$C$75,$C$87)</f>
        <v>228.03399999999999</v>
      </c>
      <c r="H111" s="73">
        <f>MAX($C$39,$C$51,$C$63,$C$75,$C$87)</f>
        <v>240.36799999999999</v>
      </c>
      <c r="I111" s="71">
        <f t="shared" si="3"/>
        <v>38.551999999999992</v>
      </c>
      <c r="J111" s="71">
        <f t="shared" si="3"/>
        <v>61.938999999999993</v>
      </c>
      <c r="K111" s="71">
        <f t="shared" si="3"/>
        <v>12.334000000000003</v>
      </c>
      <c r="N111" s="12"/>
    </row>
    <row r="112" spans="1:14" x14ac:dyDescent="0.2">
      <c r="A112" s="32" t="s">
        <v>549</v>
      </c>
    </row>
    <row r="113" spans="1:6" x14ac:dyDescent="0.2">
      <c r="A113" s="32" t="s">
        <v>584</v>
      </c>
    </row>
    <row r="114" spans="1:6" x14ac:dyDescent="0.2">
      <c r="A114" s="383" t="s">
        <v>582</v>
      </c>
    </row>
    <row r="115" spans="1:6" x14ac:dyDescent="0.2">
      <c r="A115" s="4"/>
      <c r="B115" s="5" t="s">
        <v>368</v>
      </c>
      <c r="F115" s="8"/>
    </row>
    <row r="116" spans="1:6" x14ac:dyDescent="0.2">
      <c r="A116" s="2">
        <v>70</v>
      </c>
      <c r="B116">
        <v>0</v>
      </c>
      <c r="F116" s="8"/>
    </row>
    <row r="117" spans="1:6" x14ac:dyDescent="0.2">
      <c r="A117" s="2">
        <v>70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28515625" customWidth="1"/>
    <col min="17" max="17" width="9.85546875" customWidth="1"/>
  </cols>
  <sheetData>
    <row r="1" spans="1:17" x14ac:dyDescent="0.2">
      <c r="K1" s="119"/>
      <c r="L1" s="119"/>
    </row>
    <row r="2" spans="1:17" ht="15.75" x14ac:dyDescent="0.25">
      <c r="A2" s="44" t="s">
        <v>547</v>
      </c>
      <c r="L2" s="119"/>
    </row>
    <row r="3" spans="1:17" x14ac:dyDescent="0.2">
      <c r="A3" s="22" t="s">
        <v>16</v>
      </c>
      <c r="L3" s="119"/>
    </row>
    <row r="4" spans="1:17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119"/>
    </row>
    <row r="5" spans="1:17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P5" s="182" t="s">
        <v>369</v>
      </c>
      <c r="Q5" s="183"/>
    </row>
    <row r="6" spans="1:17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P6" s="381" t="s">
        <v>473</v>
      </c>
      <c r="Q6" s="380" t="s">
        <v>476</v>
      </c>
    </row>
    <row r="7" spans="1:17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P7" s="344" t="s">
        <v>475</v>
      </c>
      <c r="Q7" s="378" t="s">
        <v>474</v>
      </c>
    </row>
    <row r="8" spans="1:17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7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7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7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7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7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7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7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7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ht="12.75" customHeight="1" x14ac:dyDescent="0.2">
      <c r="A25" s="384"/>
      <c r="B25" s="384"/>
      <c r="C25" s="384"/>
      <c r="D25" s="384"/>
      <c r="E25" s="384"/>
      <c r="F25" s="384"/>
      <c r="G25" s="384"/>
      <c r="H25" s="384"/>
      <c r="I25" s="384"/>
      <c r="J25" s="384"/>
      <c r="K25" s="384"/>
    </row>
    <row r="26" spans="1:11" x14ac:dyDescent="0.2">
      <c r="B26" s="36"/>
      <c r="C26" s="377"/>
      <c r="D26" s="377"/>
      <c r="E26" s="377"/>
    </row>
    <row r="27" spans="1:11" x14ac:dyDescent="0.2">
      <c r="A27" s="3"/>
      <c r="B27" s="37"/>
    </row>
    <row r="28" spans="1:11" ht="38.25" x14ac:dyDescent="0.2">
      <c r="A28" s="5"/>
      <c r="B28" s="498" t="s">
        <v>473</v>
      </c>
      <c r="C28" s="499" t="s">
        <v>475</v>
      </c>
      <c r="D28" s="499" t="s">
        <v>503</v>
      </c>
      <c r="E28" s="499" t="s">
        <v>477</v>
      </c>
    </row>
    <row r="29" spans="1:11" x14ac:dyDescent="0.2">
      <c r="A29" s="1">
        <v>40909</v>
      </c>
      <c r="B29" s="6">
        <v>8.4491130000000005</v>
      </c>
      <c r="C29" s="6">
        <v>-0.40855599999999997</v>
      </c>
      <c r="D29" s="6">
        <f>+C29*-1</f>
        <v>0.40855599999999997</v>
      </c>
      <c r="E29" s="382">
        <f t="shared" ref="E29:E60" si="0">+C29+B29</f>
        <v>8.0405569999999997</v>
      </c>
      <c r="G29" s="43"/>
      <c r="H29" s="17"/>
    </row>
    <row r="30" spans="1:11" x14ac:dyDescent="0.2">
      <c r="A30" s="1">
        <v>40940</v>
      </c>
      <c r="B30" s="6">
        <v>8.4886009999999992</v>
      </c>
      <c r="C30" s="6">
        <v>-0.99287099999999995</v>
      </c>
      <c r="D30" s="6">
        <f t="shared" ref="D30:D93" si="1">+C30*-1</f>
        <v>0.99287099999999995</v>
      </c>
      <c r="E30" s="382">
        <f t="shared" si="0"/>
        <v>7.4957299999999991</v>
      </c>
      <c r="G30" s="43"/>
      <c r="H30" s="17"/>
    </row>
    <row r="31" spans="1:11" x14ac:dyDescent="0.2">
      <c r="A31" s="1">
        <v>40969</v>
      </c>
      <c r="B31" s="6">
        <v>8.6997260000000001</v>
      </c>
      <c r="C31" s="6">
        <v>-1.2104870000000001</v>
      </c>
      <c r="D31" s="6">
        <f t="shared" si="1"/>
        <v>1.2104870000000001</v>
      </c>
      <c r="E31" s="382">
        <f t="shared" si="0"/>
        <v>7.4892389999999995</v>
      </c>
      <c r="G31" s="43"/>
      <c r="H31" s="17"/>
    </row>
    <row r="32" spans="1:11" x14ac:dyDescent="0.2">
      <c r="A32" s="1">
        <v>41000</v>
      </c>
      <c r="B32" s="6">
        <v>8.5949639999999992</v>
      </c>
      <c r="C32" s="6">
        <v>-1.2562340000000001</v>
      </c>
      <c r="D32" s="6">
        <f t="shared" si="1"/>
        <v>1.2562340000000001</v>
      </c>
      <c r="E32" s="382">
        <f t="shared" si="0"/>
        <v>7.3387299999999991</v>
      </c>
      <c r="G32" s="43"/>
      <c r="H32" s="17"/>
    </row>
    <row r="33" spans="1:8" x14ac:dyDescent="0.2">
      <c r="A33" s="1">
        <v>41030</v>
      </c>
      <c r="B33" s="6">
        <v>8.9080209999999997</v>
      </c>
      <c r="C33" s="6">
        <v>-0.998054</v>
      </c>
      <c r="D33" s="6">
        <f t="shared" si="1"/>
        <v>0.998054</v>
      </c>
      <c r="E33" s="382">
        <f t="shared" si="0"/>
        <v>7.909967</v>
      </c>
      <c r="G33" s="43"/>
      <c r="H33" s="17"/>
    </row>
    <row r="34" spans="1:8" x14ac:dyDescent="0.2">
      <c r="A34" s="1">
        <v>41061</v>
      </c>
      <c r="B34" s="6">
        <v>9.1469649999999998</v>
      </c>
      <c r="C34" s="6">
        <v>-0.93848799999999999</v>
      </c>
      <c r="D34" s="6">
        <f t="shared" si="1"/>
        <v>0.93848799999999999</v>
      </c>
      <c r="E34" s="382">
        <f t="shared" si="0"/>
        <v>8.2084770000000002</v>
      </c>
      <c r="G34" s="43"/>
      <c r="H34" s="17"/>
    </row>
    <row r="35" spans="1:8" x14ac:dyDescent="0.2">
      <c r="A35" s="1">
        <v>41091</v>
      </c>
      <c r="B35" s="6">
        <v>8.6346150000000002</v>
      </c>
      <c r="C35" s="6">
        <v>-1.078406</v>
      </c>
      <c r="D35" s="6">
        <f t="shared" si="1"/>
        <v>1.078406</v>
      </c>
      <c r="E35" s="382">
        <f t="shared" si="0"/>
        <v>7.556209</v>
      </c>
      <c r="G35" s="43"/>
      <c r="H35" s="17"/>
    </row>
    <row r="36" spans="1:8" x14ac:dyDescent="0.2">
      <c r="A36" s="1">
        <v>41122</v>
      </c>
      <c r="B36" s="6">
        <v>8.6043129999999994</v>
      </c>
      <c r="C36" s="6">
        <v>-0.80618800000000002</v>
      </c>
      <c r="D36" s="6">
        <f t="shared" si="1"/>
        <v>0.80618800000000002</v>
      </c>
      <c r="E36" s="382">
        <f t="shared" si="0"/>
        <v>7.7981249999999998</v>
      </c>
      <c r="G36" s="43"/>
      <c r="H36" s="17"/>
    </row>
    <row r="37" spans="1:8" x14ac:dyDescent="0.2">
      <c r="A37" s="1">
        <v>41153</v>
      </c>
      <c r="B37" s="6">
        <v>8.3130900000000008</v>
      </c>
      <c r="C37" s="6">
        <v>-1.0015879999999999</v>
      </c>
      <c r="D37" s="6">
        <f t="shared" si="1"/>
        <v>1.0015879999999999</v>
      </c>
      <c r="E37" s="382">
        <f t="shared" si="0"/>
        <v>7.3115020000000008</v>
      </c>
      <c r="G37" s="43"/>
      <c r="H37" s="17"/>
    </row>
    <row r="38" spans="1:8" x14ac:dyDescent="0.2">
      <c r="A38" s="1">
        <v>41183</v>
      </c>
      <c r="B38" s="6">
        <v>8.0406139999999997</v>
      </c>
      <c r="C38" s="6">
        <v>-1.248016</v>
      </c>
      <c r="D38" s="6">
        <f t="shared" si="1"/>
        <v>1.248016</v>
      </c>
      <c r="E38" s="382">
        <f t="shared" si="0"/>
        <v>6.7925979999999999</v>
      </c>
      <c r="G38" s="43"/>
      <c r="H38" s="17"/>
    </row>
    <row r="39" spans="1:8" x14ac:dyDescent="0.2">
      <c r="A39" s="1">
        <v>41214</v>
      </c>
      <c r="B39" s="6">
        <v>8.1095179999999996</v>
      </c>
      <c r="C39" s="6">
        <v>-1.332239</v>
      </c>
      <c r="D39" s="6">
        <f t="shared" si="1"/>
        <v>1.332239</v>
      </c>
      <c r="E39" s="382">
        <f t="shared" si="0"/>
        <v>6.7772790000000001</v>
      </c>
      <c r="G39" s="43"/>
      <c r="H39" s="17"/>
    </row>
    <row r="40" spans="1:8" x14ac:dyDescent="0.2">
      <c r="A40" s="1">
        <v>41244</v>
      </c>
      <c r="B40" s="6">
        <v>7.53315</v>
      </c>
      <c r="C40" s="6">
        <v>-1.525299</v>
      </c>
      <c r="D40" s="6">
        <f t="shared" si="1"/>
        <v>1.525299</v>
      </c>
      <c r="E40" s="382">
        <f t="shared" si="0"/>
        <v>6.0078510000000005</v>
      </c>
      <c r="G40" s="43"/>
      <c r="H40" s="17"/>
    </row>
    <row r="41" spans="1:8" x14ac:dyDescent="0.2">
      <c r="A41" s="1">
        <v>41275</v>
      </c>
      <c r="B41" s="6">
        <v>7.8466019999999999</v>
      </c>
      <c r="C41" s="6">
        <v>-0.63896500000000001</v>
      </c>
      <c r="D41" s="6">
        <f t="shared" si="1"/>
        <v>0.63896500000000001</v>
      </c>
      <c r="E41" s="382">
        <f t="shared" si="0"/>
        <v>7.2076370000000001</v>
      </c>
      <c r="G41" s="43"/>
      <c r="H41" s="17"/>
    </row>
    <row r="42" spans="1:8" x14ac:dyDescent="0.2">
      <c r="A42" s="1">
        <v>41306</v>
      </c>
      <c r="B42" s="6">
        <v>7.1602059999999996</v>
      </c>
      <c r="C42" s="6">
        <v>-1.1536839999999999</v>
      </c>
      <c r="D42" s="6">
        <f t="shared" si="1"/>
        <v>1.1536839999999999</v>
      </c>
      <c r="E42" s="382">
        <f t="shared" si="0"/>
        <v>6.0065219999999995</v>
      </c>
      <c r="G42" s="43"/>
      <c r="H42" s="17"/>
    </row>
    <row r="43" spans="1:8" x14ac:dyDescent="0.2">
      <c r="A43" s="1">
        <v>41334</v>
      </c>
      <c r="B43" s="6">
        <v>7.3899460000000001</v>
      </c>
      <c r="C43" s="6">
        <v>-0.96693399999999996</v>
      </c>
      <c r="D43" s="6">
        <f t="shared" si="1"/>
        <v>0.96693399999999996</v>
      </c>
      <c r="E43" s="382">
        <f t="shared" si="0"/>
        <v>6.4230119999999999</v>
      </c>
      <c r="G43" s="43"/>
      <c r="H43" s="17"/>
    </row>
    <row r="44" spans="1:8" x14ac:dyDescent="0.2">
      <c r="A44" s="1">
        <v>41365</v>
      </c>
      <c r="B44" s="6">
        <v>7.6218690000000002</v>
      </c>
      <c r="C44" s="6">
        <v>-0.68905799999999995</v>
      </c>
      <c r="D44" s="6">
        <f t="shared" si="1"/>
        <v>0.68905799999999995</v>
      </c>
      <c r="E44" s="382">
        <f t="shared" si="0"/>
        <v>6.9328110000000001</v>
      </c>
      <c r="G44" s="43"/>
      <c r="H44" s="17"/>
    </row>
    <row r="45" spans="1:8" x14ac:dyDescent="0.2">
      <c r="A45" s="1">
        <v>41395</v>
      </c>
      <c r="B45" s="6">
        <v>7.6108450000000003</v>
      </c>
      <c r="C45" s="6">
        <v>-0.90831899999999999</v>
      </c>
      <c r="D45" s="6">
        <f t="shared" si="1"/>
        <v>0.90831899999999999</v>
      </c>
      <c r="E45" s="382">
        <f t="shared" si="0"/>
        <v>6.7025260000000006</v>
      </c>
      <c r="G45" s="43"/>
      <c r="H45" s="17"/>
    </row>
    <row r="46" spans="1:8" x14ac:dyDescent="0.2">
      <c r="A46" s="1">
        <v>41426</v>
      </c>
      <c r="B46" s="6">
        <v>7.6068939999999996</v>
      </c>
      <c r="C46" s="6">
        <v>-1.3188500000000001</v>
      </c>
      <c r="D46" s="6">
        <f t="shared" si="1"/>
        <v>1.3188500000000001</v>
      </c>
      <c r="E46" s="382">
        <f t="shared" si="0"/>
        <v>6.2880439999999993</v>
      </c>
      <c r="G46" s="43"/>
      <c r="H46" s="17"/>
    </row>
    <row r="47" spans="1:8" x14ac:dyDescent="0.2">
      <c r="A47" s="1">
        <v>41456</v>
      </c>
      <c r="B47" s="6">
        <v>7.9539140000000002</v>
      </c>
      <c r="C47" s="6">
        <v>-1.504672</v>
      </c>
      <c r="D47" s="6">
        <f t="shared" si="1"/>
        <v>1.504672</v>
      </c>
      <c r="E47" s="382">
        <f t="shared" si="0"/>
        <v>6.4492419999999999</v>
      </c>
      <c r="G47" s="43"/>
      <c r="H47" s="17"/>
    </row>
    <row r="48" spans="1:8" x14ac:dyDescent="0.2">
      <c r="A48" s="1">
        <v>41487</v>
      </c>
      <c r="B48" s="6">
        <v>8.0286000000000008</v>
      </c>
      <c r="C48" s="6">
        <v>-1.5043150000000001</v>
      </c>
      <c r="D48" s="6">
        <f t="shared" si="1"/>
        <v>1.5043150000000001</v>
      </c>
      <c r="E48" s="382">
        <f t="shared" si="0"/>
        <v>6.5242850000000008</v>
      </c>
      <c r="G48" s="43"/>
      <c r="H48" s="17"/>
    </row>
    <row r="49" spans="1:8" x14ac:dyDescent="0.2">
      <c r="A49" s="1">
        <v>41518</v>
      </c>
      <c r="B49" s="6">
        <v>7.8179160000000003</v>
      </c>
      <c r="C49" s="6">
        <v>-1.413176</v>
      </c>
      <c r="D49" s="6">
        <f t="shared" si="1"/>
        <v>1.413176</v>
      </c>
      <c r="E49" s="382">
        <f t="shared" si="0"/>
        <v>6.4047400000000003</v>
      </c>
      <c r="G49" s="43"/>
      <c r="H49" s="17"/>
    </row>
    <row r="50" spans="1:8" x14ac:dyDescent="0.2">
      <c r="A50" s="1">
        <v>41548</v>
      </c>
      <c r="B50" s="6">
        <v>7.3594629999999999</v>
      </c>
      <c r="C50" s="6">
        <v>-1.8247930000000001</v>
      </c>
      <c r="D50" s="6">
        <f t="shared" si="1"/>
        <v>1.8247930000000001</v>
      </c>
      <c r="E50" s="382">
        <f t="shared" si="0"/>
        <v>5.5346700000000002</v>
      </c>
      <c r="G50" s="43"/>
      <c r="H50" s="17"/>
    </row>
    <row r="51" spans="1:8" x14ac:dyDescent="0.2">
      <c r="A51" s="1">
        <v>41579</v>
      </c>
      <c r="B51" s="6">
        <v>7.1556509999999998</v>
      </c>
      <c r="C51" s="6">
        <v>-1.7368790000000001</v>
      </c>
      <c r="D51" s="6">
        <f t="shared" si="1"/>
        <v>1.7368790000000001</v>
      </c>
      <c r="E51" s="382">
        <f t="shared" si="0"/>
        <v>5.4187719999999997</v>
      </c>
      <c r="G51" s="43"/>
      <c r="H51" s="17"/>
    </row>
    <row r="52" spans="1:8" x14ac:dyDescent="0.2">
      <c r="A52" s="1">
        <v>41609</v>
      </c>
      <c r="B52" s="6">
        <v>7.5511439999999999</v>
      </c>
      <c r="C52" s="6">
        <v>-2.6133929999999999</v>
      </c>
      <c r="D52" s="6">
        <f t="shared" si="1"/>
        <v>2.6133929999999999</v>
      </c>
      <c r="E52" s="382">
        <f t="shared" si="0"/>
        <v>4.9377510000000004</v>
      </c>
      <c r="G52" s="43"/>
      <c r="H52" s="17"/>
    </row>
    <row r="53" spans="1:8" x14ac:dyDescent="0.2">
      <c r="A53" s="1">
        <v>41640</v>
      </c>
      <c r="B53" s="6">
        <v>7.3410010000000003</v>
      </c>
      <c r="C53" s="6">
        <v>-1.9472400000000001</v>
      </c>
      <c r="D53" s="6">
        <f t="shared" si="1"/>
        <v>1.9472400000000001</v>
      </c>
      <c r="E53" s="382">
        <f t="shared" si="0"/>
        <v>5.3937610000000005</v>
      </c>
      <c r="G53" s="43"/>
      <c r="H53" s="17"/>
    </row>
    <row r="54" spans="1:8" x14ac:dyDescent="0.2">
      <c r="A54" s="1">
        <v>41671</v>
      </c>
      <c r="B54" s="6">
        <v>6.952318</v>
      </c>
      <c r="C54" s="6">
        <v>-1.4550449999999999</v>
      </c>
      <c r="D54" s="6">
        <f t="shared" si="1"/>
        <v>1.4550449999999999</v>
      </c>
      <c r="E54" s="382">
        <f t="shared" si="0"/>
        <v>5.4972729999999999</v>
      </c>
      <c r="G54" s="43"/>
      <c r="H54" s="17"/>
    </row>
    <row r="55" spans="1:8" x14ac:dyDescent="0.2">
      <c r="A55" s="1">
        <v>41699</v>
      </c>
      <c r="B55" s="6">
        <v>7.0223620000000002</v>
      </c>
      <c r="C55" s="6">
        <v>-1.759333</v>
      </c>
      <c r="D55" s="6">
        <f t="shared" si="1"/>
        <v>1.759333</v>
      </c>
      <c r="E55" s="382">
        <f t="shared" si="0"/>
        <v>5.2630290000000004</v>
      </c>
      <c r="G55" s="43"/>
      <c r="H55" s="17"/>
    </row>
    <row r="56" spans="1:8" x14ac:dyDescent="0.2">
      <c r="A56" s="1">
        <v>41730</v>
      </c>
      <c r="B56" s="6">
        <v>7.2730370000000004</v>
      </c>
      <c r="C56" s="6">
        <v>-1.6471389999999999</v>
      </c>
      <c r="D56" s="6">
        <f t="shared" si="1"/>
        <v>1.6471389999999999</v>
      </c>
      <c r="E56" s="382">
        <f t="shared" si="0"/>
        <v>5.6258980000000003</v>
      </c>
      <c r="G56" s="43"/>
      <c r="H56" s="17"/>
    </row>
    <row r="57" spans="1:8" x14ac:dyDescent="0.2">
      <c r="A57" s="1">
        <v>41760</v>
      </c>
      <c r="B57" s="6">
        <v>6.8583850000000002</v>
      </c>
      <c r="C57" s="6">
        <v>-1.5838890000000001</v>
      </c>
      <c r="D57" s="6">
        <f t="shared" si="1"/>
        <v>1.5838890000000001</v>
      </c>
      <c r="E57" s="382">
        <f t="shared" si="0"/>
        <v>5.2744960000000001</v>
      </c>
      <c r="G57" s="43"/>
      <c r="H57" s="17"/>
    </row>
    <row r="58" spans="1:8" x14ac:dyDescent="0.2">
      <c r="A58" s="1">
        <v>41791</v>
      </c>
      <c r="B58" s="6">
        <v>6.6730520000000002</v>
      </c>
      <c r="C58" s="6">
        <v>-1.991042</v>
      </c>
      <c r="D58" s="6">
        <f t="shared" si="1"/>
        <v>1.991042</v>
      </c>
      <c r="E58" s="382">
        <f t="shared" si="0"/>
        <v>4.68201</v>
      </c>
      <c r="G58" s="43"/>
      <c r="H58" s="17"/>
    </row>
    <row r="59" spans="1:8" x14ac:dyDescent="0.2">
      <c r="A59" s="1">
        <v>41821</v>
      </c>
      <c r="B59" s="6">
        <v>7.2093360000000004</v>
      </c>
      <c r="C59" s="6">
        <v>-2.177689</v>
      </c>
      <c r="D59" s="6">
        <f t="shared" si="1"/>
        <v>2.177689</v>
      </c>
      <c r="E59" s="382">
        <f t="shared" si="0"/>
        <v>5.0316470000000004</v>
      </c>
      <c r="G59" s="43"/>
      <c r="H59" s="17"/>
    </row>
    <row r="60" spans="1:8" x14ac:dyDescent="0.2">
      <c r="A60" s="1">
        <v>41852</v>
      </c>
      <c r="B60" s="6">
        <v>7.0810719999999998</v>
      </c>
      <c r="C60" s="6">
        <v>-2.2196639999999999</v>
      </c>
      <c r="D60" s="6">
        <f t="shared" si="1"/>
        <v>2.2196639999999999</v>
      </c>
      <c r="E60" s="382">
        <f t="shared" si="0"/>
        <v>4.861408</v>
      </c>
      <c r="G60" s="43"/>
      <c r="H60" s="17"/>
    </row>
    <row r="61" spans="1:8" x14ac:dyDescent="0.2">
      <c r="A61" s="1">
        <v>41883</v>
      </c>
      <c r="B61" s="6">
        <v>7.1457249999999997</v>
      </c>
      <c r="C61" s="6">
        <v>-1.911557</v>
      </c>
      <c r="D61" s="6">
        <f t="shared" si="1"/>
        <v>1.911557</v>
      </c>
      <c r="E61" s="382">
        <f t="shared" ref="E61:E92" si="2">+C61+B61</f>
        <v>5.2341679999999995</v>
      </c>
      <c r="G61" s="43"/>
      <c r="H61" s="17"/>
    </row>
    <row r="62" spans="1:8" x14ac:dyDescent="0.2">
      <c r="A62" s="1">
        <v>41913</v>
      </c>
      <c r="B62" s="6">
        <v>6.7724690000000001</v>
      </c>
      <c r="C62" s="6">
        <v>-1.9820059999999999</v>
      </c>
      <c r="D62" s="6">
        <f t="shared" si="1"/>
        <v>1.9820059999999999</v>
      </c>
      <c r="E62" s="382">
        <f t="shared" si="2"/>
        <v>4.7904629999999999</v>
      </c>
      <c r="G62" s="43"/>
      <c r="H62" s="17"/>
    </row>
    <row r="63" spans="1:8" x14ac:dyDescent="0.2">
      <c r="A63" s="1">
        <v>41944</v>
      </c>
      <c r="B63" s="6">
        <v>6.7741899999999999</v>
      </c>
      <c r="C63" s="6">
        <v>-2.1183369999999999</v>
      </c>
      <c r="D63" s="6">
        <f t="shared" si="1"/>
        <v>2.1183369999999999</v>
      </c>
      <c r="E63" s="382">
        <f t="shared" si="2"/>
        <v>4.6558530000000005</v>
      </c>
      <c r="G63" s="43"/>
      <c r="H63" s="17"/>
    </row>
    <row r="64" spans="1:8" x14ac:dyDescent="0.2">
      <c r="A64" s="1">
        <v>41974</v>
      </c>
      <c r="B64" s="6">
        <v>6.8040180000000001</v>
      </c>
      <c r="C64" s="6">
        <v>-2.2939229999999999</v>
      </c>
      <c r="D64" s="6">
        <f t="shared" si="1"/>
        <v>2.2939229999999999</v>
      </c>
      <c r="E64" s="382">
        <f t="shared" si="2"/>
        <v>4.5100949999999997</v>
      </c>
      <c r="G64" s="43"/>
      <c r="H64" s="17"/>
    </row>
    <row r="65" spans="1:8" x14ac:dyDescent="0.2">
      <c r="A65" s="1">
        <v>42005</v>
      </c>
      <c r="B65" s="6">
        <v>6.6765330000000001</v>
      </c>
      <c r="C65" s="6">
        <v>-1.7907310000000001</v>
      </c>
      <c r="D65" s="6">
        <f t="shared" si="1"/>
        <v>1.7907310000000001</v>
      </c>
      <c r="E65" s="382">
        <f t="shared" si="2"/>
        <v>4.885802</v>
      </c>
      <c r="G65" s="43"/>
      <c r="H65" s="17"/>
    </row>
    <row r="66" spans="1:8" x14ac:dyDescent="0.2">
      <c r="A66" s="1">
        <v>42036</v>
      </c>
      <c r="B66" s="6">
        <v>6.6581149999999996</v>
      </c>
      <c r="C66" s="6">
        <v>-2.0258259999999999</v>
      </c>
      <c r="D66" s="6">
        <f t="shared" si="1"/>
        <v>2.0258259999999999</v>
      </c>
      <c r="E66" s="382">
        <f t="shared" si="2"/>
        <v>4.6322890000000001</v>
      </c>
      <c r="G66" s="43"/>
      <c r="H66" s="17"/>
    </row>
    <row r="67" spans="1:8" x14ac:dyDescent="0.2">
      <c r="A67" s="1">
        <v>42064</v>
      </c>
      <c r="B67" s="6">
        <v>7.1546649999999996</v>
      </c>
      <c r="C67" s="6">
        <v>-1.627316</v>
      </c>
      <c r="D67" s="6">
        <f t="shared" si="1"/>
        <v>1.627316</v>
      </c>
      <c r="E67" s="382">
        <f t="shared" si="2"/>
        <v>5.5273489999999992</v>
      </c>
      <c r="G67" s="43"/>
      <c r="H67" s="17"/>
    </row>
    <row r="68" spans="1:8" x14ac:dyDescent="0.2">
      <c r="A68" s="1">
        <v>42095</v>
      </c>
      <c r="B68" s="6">
        <v>6.6086640000000001</v>
      </c>
      <c r="C68" s="6">
        <v>-2.1724290000000002</v>
      </c>
      <c r="D68" s="6">
        <f t="shared" si="1"/>
        <v>2.1724290000000002</v>
      </c>
      <c r="E68" s="382">
        <f t="shared" si="2"/>
        <v>4.4362349999999999</v>
      </c>
      <c r="G68" s="43"/>
      <c r="H68" s="17"/>
    </row>
    <row r="69" spans="1:8" x14ac:dyDescent="0.2">
      <c r="A69" s="1">
        <v>42125</v>
      </c>
      <c r="B69" s="6">
        <v>6.7182659999999998</v>
      </c>
      <c r="C69" s="6">
        <v>-2.0687769999999999</v>
      </c>
      <c r="D69" s="6">
        <f t="shared" si="1"/>
        <v>2.0687769999999999</v>
      </c>
      <c r="E69" s="382">
        <f t="shared" si="2"/>
        <v>4.649489</v>
      </c>
      <c r="G69" s="43"/>
      <c r="H69" s="17"/>
    </row>
    <row r="70" spans="1:8" x14ac:dyDescent="0.2">
      <c r="A70" s="1">
        <v>42156</v>
      </c>
      <c r="B70" s="6">
        <v>6.8754379999999999</v>
      </c>
      <c r="C70" s="6">
        <v>-1.927373</v>
      </c>
      <c r="D70" s="6">
        <f t="shared" si="1"/>
        <v>1.927373</v>
      </c>
      <c r="E70" s="382">
        <f t="shared" si="2"/>
        <v>4.9480649999999997</v>
      </c>
      <c r="G70" s="43"/>
      <c r="H70" s="17"/>
    </row>
    <row r="71" spans="1:8" x14ac:dyDescent="0.2">
      <c r="A71" s="1">
        <v>42186</v>
      </c>
      <c r="B71" s="6">
        <v>6.8137549999999996</v>
      </c>
      <c r="C71" s="6">
        <v>-2.202874</v>
      </c>
      <c r="D71" s="6">
        <f t="shared" si="1"/>
        <v>2.202874</v>
      </c>
      <c r="E71" s="382">
        <f t="shared" si="2"/>
        <v>4.6108809999999991</v>
      </c>
      <c r="G71" s="43"/>
      <c r="H71" s="17"/>
    </row>
    <row r="72" spans="1:8" x14ac:dyDescent="0.2">
      <c r="A72" s="1">
        <v>42217</v>
      </c>
      <c r="B72" s="6">
        <v>7.2556820000000002</v>
      </c>
      <c r="C72" s="6">
        <v>-1.9047320000000001</v>
      </c>
      <c r="D72" s="6">
        <f t="shared" si="1"/>
        <v>1.9047320000000001</v>
      </c>
      <c r="E72" s="382">
        <f t="shared" si="2"/>
        <v>5.3509500000000001</v>
      </c>
      <c r="G72" s="43"/>
      <c r="H72" s="17"/>
    </row>
    <row r="73" spans="1:8" x14ac:dyDescent="0.2">
      <c r="A73" s="1">
        <v>42248</v>
      </c>
      <c r="B73" s="6">
        <v>6.8174530000000004</v>
      </c>
      <c r="C73" s="6">
        <v>-2.3109120000000001</v>
      </c>
      <c r="D73" s="6">
        <f t="shared" si="1"/>
        <v>2.3109120000000001</v>
      </c>
      <c r="E73" s="382">
        <f t="shared" si="2"/>
        <v>4.5065410000000004</v>
      </c>
      <c r="G73" s="43"/>
      <c r="H73" s="17"/>
    </row>
    <row r="74" spans="1:8" x14ac:dyDescent="0.2">
      <c r="A74" s="1">
        <v>42278</v>
      </c>
      <c r="B74" s="6">
        <v>6.6021879999999999</v>
      </c>
      <c r="C74" s="6">
        <v>-2.377224</v>
      </c>
      <c r="D74" s="6">
        <f t="shared" si="1"/>
        <v>2.377224</v>
      </c>
      <c r="E74" s="382">
        <f t="shared" si="2"/>
        <v>4.2249639999999999</v>
      </c>
      <c r="G74" s="43"/>
      <c r="H74" s="17"/>
    </row>
    <row r="75" spans="1:8" x14ac:dyDescent="0.2">
      <c r="A75" s="1">
        <v>42309</v>
      </c>
      <c r="B75" s="6">
        <v>7.051253</v>
      </c>
      <c r="C75" s="6">
        <v>-2.8034789999999998</v>
      </c>
      <c r="D75" s="6">
        <f t="shared" si="1"/>
        <v>2.8034789999999998</v>
      </c>
      <c r="E75" s="382">
        <f t="shared" si="2"/>
        <v>4.2477739999999997</v>
      </c>
      <c r="G75" s="43"/>
      <c r="H75" s="17"/>
    </row>
    <row r="76" spans="1:8" x14ac:dyDescent="0.2">
      <c r="A76" s="1">
        <v>42339</v>
      </c>
      <c r="B76" s="6">
        <v>7.5097639999999997</v>
      </c>
      <c r="C76" s="6">
        <v>-3.0336080000000001</v>
      </c>
      <c r="D76" s="6">
        <f t="shared" si="1"/>
        <v>3.0336080000000001</v>
      </c>
      <c r="E76" s="382">
        <f t="shared" si="2"/>
        <v>4.4761559999999996</v>
      </c>
      <c r="G76" s="43"/>
      <c r="H76" s="17"/>
    </row>
    <row r="77" spans="1:8" x14ac:dyDescent="0.2">
      <c r="A77" s="1">
        <v>42370</v>
      </c>
      <c r="B77" s="6">
        <v>7.1254619999999997</v>
      </c>
      <c r="C77" s="6">
        <v>-2.3954680000000002</v>
      </c>
      <c r="D77" s="6">
        <f t="shared" si="1"/>
        <v>2.3954680000000002</v>
      </c>
      <c r="E77" s="382">
        <f t="shared" si="2"/>
        <v>4.7299939999999996</v>
      </c>
      <c r="G77" s="43"/>
      <c r="H77" s="17"/>
    </row>
    <row r="78" spans="1:8" x14ac:dyDescent="0.2">
      <c r="A78" s="1">
        <v>42401</v>
      </c>
      <c r="B78" s="6">
        <v>7.4596780000000003</v>
      </c>
      <c r="C78" s="6">
        <v>-2.3276460000000001</v>
      </c>
      <c r="D78" s="6">
        <f t="shared" si="1"/>
        <v>2.3276460000000001</v>
      </c>
      <c r="E78" s="382">
        <f t="shared" si="2"/>
        <v>5.1320320000000006</v>
      </c>
      <c r="G78" s="43"/>
      <c r="H78" s="17"/>
    </row>
    <row r="79" spans="1:8" x14ac:dyDescent="0.2">
      <c r="A79" s="1">
        <v>42430</v>
      </c>
      <c r="B79" s="6">
        <v>7.416506</v>
      </c>
      <c r="C79" s="6">
        <v>-2.5068570000000001</v>
      </c>
      <c r="D79" s="6">
        <f t="shared" si="1"/>
        <v>2.5068570000000001</v>
      </c>
      <c r="E79" s="382">
        <f t="shared" si="2"/>
        <v>4.9096489999999999</v>
      </c>
      <c r="G79" s="43"/>
      <c r="H79" s="17"/>
    </row>
    <row r="80" spans="1:8" x14ac:dyDescent="0.2">
      <c r="A80" s="1">
        <v>42461</v>
      </c>
      <c r="B80" s="6">
        <v>6.987679</v>
      </c>
      <c r="C80" s="6">
        <v>-2.3609049999999998</v>
      </c>
      <c r="D80" s="6">
        <f t="shared" si="1"/>
        <v>2.3609049999999998</v>
      </c>
      <c r="E80" s="382">
        <f t="shared" si="2"/>
        <v>4.6267740000000002</v>
      </c>
      <c r="G80" s="43"/>
      <c r="H80" s="17"/>
    </row>
    <row r="81" spans="1:8" x14ac:dyDescent="0.2">
      <c r="A81" s="1">
        <v>42491</v>
      </c>
      <c r="B81" s="6">
        <v>7.1398349999999997</v>
      </c>
      <c r="C81" s="6">
        <v>-2.6985999999999999</v>
      </c>
      <c r="D81" s="6">
        <f t="shared" si="1"/>
        <v>2.6985999999999999</v>
      </c>
      <c r="E81" s="382">
        <f t="shared" si="2"/>
        <v>4.4412349999999998</v>
      </c>
      <c r="G81" s="43"/>
      <c r="H81" s="17"/>
    </row>
    <row r="82" spans="1:8" x14ac:dyDescent="0.2">
      <c r="A82" s="1">
        <v>42522</v>
      </c>
      <c r="B82" s="6">
        <v>7.0295759999999996</v>
      </c>
      <c r="C82" s="6">
        <v>-2.4123610000000002</v>
      </c>
      <c r="D82" s="6">
        <f t="shared" si="1"/>
        <v>2.4123610000000002</v>
      </c>
      <c r="E82" s="382">
        <f t="shared" si="2"/>
        <v>4.6172149999999998</v>
      </c>
      <c r="G82" s="43"/>
      <c r="H82" s="17"/>
    </row>
    <row r="83" spans="1:8" x14ac:dyDescent="0.2">
      <c r="A83" s="1">
        <v>42552</v>
      </c>
      <c r="B83" s="6">
        <v>7.5604620000000002</v>
      </c>
      <c r="C83" s="6">
        <v>-2.2546580000000001</v>
      </c>
      <c r="D83" s="6">
        <f t="shared" si="1"/>
        <v>2.2546580000000001</v>
      </c>
      <c r="E83" s="382">
        <f t="shared" si="2"/>
        <v>5.3058040000000002</v>
      </c>
      <c r="G83" s="43"/>
      <c r="H83" s="17"/>
    </row>
    <row r="84" spans="1:8" x14ac:dyDescent="0.2">
      <c r="A84" s="1">
        <v>42583</v>
      </c>
      <c r="B84" s="6">
        <v>7.2951889999999997</v>
      </c>
      <c r="C84" s="6">
        <v>-2.0694590000000002</v>
      </c>
      <c r="D84" s="6">
        <f t="shared" si="1"/>
        <v>2.0694590000000002</v>
      </c>
      <c r="E84" s="382">
        <f t="shared" si="2"/>
        <v>5.2257299999999995</v>
      </c>
      <c r="G84" s="43"/>
      <c r="H84" s="17"/>
    </row>
    <row r="85" spans="1:8" x14ac:dyDescent="0.2">
      <c r="A85" s="1">
        <v>42614</v>
      </c>
      <c r="B85" s="6">
        <v>7.2657489999999996</v>
      </c>
      <c r="C85" s="6">
        <v>-2.5057140000000002</v>
      </c>
      <c r="D85" s="6">
        <f t="shared" si="1"/>
        <v>2.5057140000000002</v>
      </c>
      <c r="E85" s="382">
        <f t="shared" si="2"/>
        <v>4.7600349999999993</v>
      </c>
      <c r="G85" s="43"/>
      <c r="H85" s="17"/>
    </row>
    <row r="86" spans="1:8" x14ac:dyDescent="0.2">
      <c r="A86" s="1">
        <v>42644</v>
      </c>
      <c r="B86" s="6">
        <v>7.0681960000000004</v>
      </c>
      <c r="C86" s="6">
        <v>-2.3536769999999998</v>
      </c>
      <c r="D86" s="6">
        <f t="shared" si="1"/>
        <v>2.3536769999999998</v>
      </c>
      <c r="E86" s="382">
        <f t="shared" si="2"/>
        <v>4.714519000000001</v>
      </c>
      <c r="G86" s="43"/>
      <c r="H86" s="17"/>
    </row>
    <row r="87" spans="1:8" x14ac:dyDescent="0.2">
      <c r="A87" s="1">
        <v>42675</v>
      </c>
      <c r="B87" s="6">
        <v>7.417357</v>
      </c>
      <c r="C87" s="6">
        <v>-2.55078</v>
      </c>
      <c r="D87" s="6">
        <f t="shared" si="1"/>
        <v>2.55078</v>
      </c>
      <c r="E87" s="382">
        <f t="shared" si="2"/>
        <v>4.8665769999999995</v>
      </c>
      <c r="G87" s="43"/>
      <c r="H87" s="17"/>
    </row>
    <row r="88" spans="1:8" x14ac:dyDescent="0.2">
      <c r="A88" s="1">
        <v>42705</v>
      </c>
      <c r="B88" s="6">
        <v>7.3489389999999997</v>
      </c>
      <c r="C88" s="6">
        <v>-3.130363</v>
      </c>
      <c r="D88" s="6">
        <f t="shared" si="1"/>
        <v>3.130363</v>
      </c>
      <c r="E88" s="382">
        <f t="shared" si="2"/>
        <v>4.2185759999999997</v>
      </c>
      <c r="G88" s="43"/>
      <c r="H88" s="17"/>
    </row>
    <row r="89" spans="1:8" x14ac:dyDescent="0.2">
      <c r="A89" s="1">
        <v>42736</v>
      </c>
      <c r="B89" s="6">
        <v>7.7666180000000002</v>
      </c>
      <c r="C89" s="6">
        <v>-2.6661130000000002</v>
      </c>
      <c r="D89" s="6">
        <f t="shared" si="1"/>
        <v>2.6661130000000002</v>
      </c>
      <c r="E89" s="382">
        <f t="shared" si="2"/>
        <v>5.1005050000000001</v>
      </c>
      <c r="G89" s="43"/>
      <c r="H89" s="17"/>
    </row>
    <row r="90" spans="1:8" x14ac:dyDescent="0.2">
      <c r="A90" s="1">
        <v>42767</v>
      </c>
      <c r="B90" s="6">
        <v>6.7309140000000003</v>
      </c>
      <c r="C90" s="6">
        <v>-3.1582129999999999</v>
      </c>
      <c r="D90" s="6">
        <f t="shared" si="1"/>
        <v>3.1582129999999999</v>
      </c>
      <c r="E90" s="382">
        <f t="shared" si="2"/>
        <v>3.5727010000000003</v>
      </c>
      <c r="G90" s="43"/>
      <c r="H90" s="17"/>
    </row>
    <row r="91" spans="1:8" x14ac:dyDescent="0.2">
      <c r="A91" s="1">
        <v>42795</v>
      </c>
      <c r="B91" s="6">
        <v>7.2349480000000002</v>
      </c>
      <c r="C91" s="6">
        <v>-3.1051660000000001</v>
      </c>
      <c r="D91" s="6">
        <f t="shared" si="1"/>
        <v>3.1051660000000001</v>
      </c>
      <c r="E91" s="382">
        <f t="shared" si="2"/>
        <v>4.1297820000000005</v>
      </c>
      <c r="G91" s="43"/>
      <c r="H91" s="17"/>
    </row>
    <row r="92" spans="1:8" x14ac:dyDescent="0.2">
      <c r="A92" s="1">
        <v>42826</v>
      </c>
      <c r="B92" s="6">
        <v>7.0765719999999996</v>
      </c>
      <c r="C92" s="6">
        <v>-3.0317319999999999</v>
      </c>
      <c r="D92" s="6">
        <f t="shared" si="1"/>
        <v>3.0317319999999999</v>
      </c>
      <c r="E92" s="382">
        <f t="shared" si="2"/>
        <v>4.0448399999999998</v>
      </c>
      <c r="G92" s="43"/>
      <c r="H92" s="17"/>
    </row>
    <row r="93" spans="1:8" x14ac:dyDescent="0.2">
      <c r="A93" s="1">
        <v>42856</v>
      </c>
      <c r="B93" s="6">
        <v>7.3889509999999996</v>
      </c>
      <c r="C93" s="6">
        <v>-2.891391</v>
      </c>
      <c r="D93" s="6">
        <f t="shared" si="1"/>
        <v>2.891391</v>
      </c>
      <c r="E93" s="382">
        <f t="shared" ref="E93:E124" si="3">+C93+B93</f>
        <v>4.49756</v>
      </c>
      <c r="G93" s="43"/>
      <c r="H93" s="17"/>
    </row>
    <row r="94" spans="1:8" x14ac:dyDescent="0.2">
      <c r="A94" s="1">
        <v>42887</v>
      </c>
      <c r="B94" s="6">
        <v>7.2241460000000002</v>
      </c>
      <c r="C94" s="6">
        <v>-3.15083</v>
      </c>
      <c r="D94" s="6">
        <f t="shared" ref="D94:D124" si="4">+C94*-1</f>
        <v>3.15083</v>
      </c>
      <c r="E94" s="382">
        <f t="shared" si="3"/>
        <v>4.0733160000000002</v>
      </c>
      <c r="G94" s="43"/>
      <c r="H94" s="17"/>
    </row>
    <row r="95" spans="1:8" x14ac:dyDescent="0.2">
      <c r="A95" s="1">
        <v>42917</v>
      </c>
      <c r="B95" s="6">
        <v>6.9589410000000003</v>
      </c>
      <c r="C95" s="6">
        <v>-3.2961459999999998</v>
      </c>
      <c r="D95" s="6">
        <f t="shared" si="4"/>
        <v>3.2961459999999998</v>
      </c>
      <c r="E95" s="382">
        <f t="shared" si="3"/>
        <v>3.6627950000000005</v>
      </c>
      <c r="G95" s="43"/>
      <c r="H95" s="17"/>
    </row>
    <row r="96" spans="1:8" x14ac:dyDescent="0.2">
      <c r="A96" s="1">
        <v>42948</v>
      </c>
      <c r="B96" s="6">
        <v>7.1055869999999999</v>
      </c>
      <c r="C96" s="6">
        <v>-2.6586530000000002</v>
      </c>
      <c r="D96" s="6">
        <f t="shared" si="4"/>
        <v>2.6586530000000002</v>
      </c>
      <c r="E96" s="382">
        <f t="shared" si="3"/>
        <v>4.4469339999999997</v>
      </c>
      <c r="G96" s="43"/>
      <c r="H96" s="17"/>
    </row>
    <row r="97" spans="1:8" x14ac:dyDescent="0.2">
      <c r="A97" s="1">
        <v>42979</v>
      </c>
      <c r="B97" s="6">
        <v>5.860284</v>
      </c>
      <c r="C97" s="6">
        <v>-2.3966479999999999</v>
      </c>
      <c r="D97" s="6">
        <f t="shared" si="4"/>
        <v>2.3966479999999999</v>
      </c>
      <c r="E97" s="382">
        <f t="shared" si="3"/>
        <v>3.4636360000000002</v>
      </c>
      <c r="G97" s="43"/>
      <c r="H97" s="17"/>
    </row>
    <row r="98" spans="1:8" x14ac:dyDescent="0.2">
      <c r="A98" s="1">
        <v>43009</v>
      </c>
      <c r="B98" s="6">
        <v>5.9607099999999997</v>
      </c>
      <c r="C98" s="6">
        <v>-3.3061919999999998</v>
      </c>
      <c r="D98" s="6">
        <f t="shared" si="4"/>
        <v>3.3061919999999998</v>
      </c>
      <c r="E98" s="382">
        <f t="shared" si="3"/>
        <v>2.6545179999999999</v>
      </c>
      <c r="G98" s="43"/>
      <c r="H98" s="17"/>
    </row>
    <row r="99" spans="1:8" x14ac:dyDescent="0.2">
      <c r="A99" s="1">
        <v>43040</v>
      </c>
      <c r="B99" s="6">
        <v>6.1302190000000003</v>
      </c>
      <c r="C99" s="6">
        <v>-3.3980260000000002</v>
      </c>
      <c r="D99" s="6">
        <f t="shared" si="4"/>
        <v>3.3980260000000002</v>
      </c>
      <c r="E99" s="382">
        <f t="shared" si="3"/>
        <v>2.7321930000000001</v>
      </c>
      <c r="G99" s="43"/>
      <c r="H99" s="17"/>
    </row>
    <row r="100" spans="1:8" x14ac:dyDescent="0.2">
      <c r="A100" s="1">
        <v>43070</v>
      </c>
      <c r="B100" s="6">
        <v>6.2600389999999999</v>
      </c>
      <c r="C100" s="6">
        <v>-3.4608669999999999</v>
      </c>
      <c r="D100" s="6">
        <f t="shared" si="4"/>
        <v>3.4608669999999999</v>
      </c>
      <c r="E100" s="382">
        <f t="shared" si="3"/>
        <v>2.799172</v>
      </c>
      <c r="G100" s="43"/>
      <c r="H100" s="17"/>
    </row>
    <row r="101" spans="1:8" x14ac:dyDescent="0.2">
      <c r="A101" s="1">
        <v>43101</v>
      </c>
      <c r="B101" s="6">
        <v>6.6708629999999998</v>
      </c>
      <c r="C101" s="6">
        <v>-3.011517</v>
      </c>
      <c r="D101" s="6">
        <f t="shared" si="4"/>
        <v>3.011517</v>
      </c>
      <c r="E101" s="382">
        <f t="shared" si="3"/>
        <v>3.6593459999999998</v>
      </c>
      <c r="G101" s="43"/>
      <c r="H101" s="17"/>
    </row>
    <row r="102" spans="1:8" x14ac:dyDescent="0.2">
      <c r="A102" s="1">
        <v>43132</v>
      </c>
      <c r="B102" s="6">
        <v>5.8876819999999999</v>
      </c>
      <c r="C102" s="6">
        <v>-3.15124</v>
      </c>
      <c r="D102" s="6">
        <f t="shared" si="4"/>
        <v>3.15124</v>
      </c>
      <c r="E102" s="382">
        <f t="shared" si="3"/>
        <v>2.7364419999999998</v>
      </c>
      <c r="G102" s="43"/>
      <c r="H102" s="17"/>
    </row>
    <row r="103" spans="1:8" x14ac:dyDescent="0.2">
      <c r="A103" s="1">
        <v>43160</v>
      </c>
      <c r="B103" s="6">
        <v>5.9443020000000004</v>
      </c>
      <c r="C103" s="6">
        <v>-3.2283539999999999</v>
      </c>
      <c r="D103" s="6">
        <f t="shared" si="4"/>
        <v>3.2283539999999999</v>
      </c>
      <c r="E103" s="382">
        <f t="shared" si="3"/>
        <v>2.7159480000000005</v>
      </c>
      <c r="G103" s="43"/>
      <c r="H103" s="17"/>
    </row>
    <row r="104" spans="1:8" x14ac:dyDescent="0.2">
      <c r="A104" s="1">
        <v>43191</v>
      </c>
      <c r="B104" s="6">
        <v>6.4887170000000003</v>
      </c>
      <c r="C104" s="6">
        <v>-3.8546320000000001</v>
      </c>
      <c r="D104" s="6">
        <f t="shared" si="4"/>
        <v>3.8546320000000001</v>
      </c>
      <c r="E104" s="382">
        <f t="shared" si="3"/>
        <v>2.6340850000000002</v>
      </c>
      <c r="G104" s="43"/>
      <c r="H104" s="17"/>
    </row>
    <row r="105" spans="1:8" x14ac:dyDescent="0.2">
      <c r="A105" s="1">
        <v>43221</v>
      </c>
      <c r="B105" s="6">
        <v>5.8192089999999999</v>
      </c>
      <c r="C105" s="6">
        <v>-3.1074830000000002</v>
      </c>
      <c r="D105" s="6">
        <f t="shared" si="4"/>
        <v>3.1074830000000002</v>
      </c>
      <c r="E105" s="382">
        <f t="shared" si="3"/>
        <v>2.7117259999999996</v>
      </c>
      <c r="G105" s="43"/>
      <c r="H105" s="17"/>
    </row>
    <row r="106" spans="1:8" x14ac:dyDescent="0.2">
      <c r="A106" s="1">
        <v>43252</v>
      </c>
      <c r="B106" s="6">
        <v>6.2799519999999998</v>
      </c>
      <c r="C106" s="6">
        <v>-3.374676</v>
      </c>
      <c r="D106" s="6">
        <f t="shared" si="4"/>
        <v>3.374676</v>
      </c>
      <c r="E106" s="382">
        <f t="shared" si="3"/>
        <v>2.9052759999999997</v>
      </c>
      <c r="G106" s="43"/>
      <c r="H106" s="17"/>
    </row>
    <row r="107" spans="1:8" x14ac:dyDescent="0.2">
      <c r="A107" s="1">
        <v>43282</v>
      </c>
      <c r="B107" s="6">
        <v>5.7846330000000004</v>
      </c>
      <c r="C107" s="6">
        <v>-3.4358029999999999</v>
      </c>
      <c r="D107" s="6">
        <f t="shared" si="4"/>
        <v>3.4358029999999999</v>
      </c>
      <c r="E107" s="382">
        <f t="shared" si="3"/>
        <v>2.3488300000000004</v>
      </c>
      <c r="G107" s="43"/>
      <c r="H107" s="17"/>
    </row>
    <row r="108" spans="1:8" x14ac:dyDescent="0.2">
      <c r="A108" s="1">
        <v>43313</v>
      </c>
      <c r="B108" s="6">
        <v>6.2507859999999997</v>
      </c>
      <c r="C108" s="6">
        <v>-2.8620809999999999</v>
      </c>
      <c r="D108" s="6">
        <f t="shared" si="4"/>
        <v>2.8620809999999999</v>
      </c>
      <c r="E108" s="382">
        <f t="shared" si="3"/>
        <v>3.3887049999999999</v>
      </c>
      <c r="G108" s="43"/>
      <c r="H108" s="17"/>
    </row>
    <row r="109" spans="1:8" x14ac:dyDescent="0.2">
      <c r="A109" s="1">
        <v>43344</v>
      </c>
      <c r="B109" s="6">
        <v>5.6155999999999997</v>
      </c>
      <c r="C109" s="6">
        <v>-3.1815730671</v>
      </c>
      <c r="D109" s="6">
        <f t="shared" si="4"/>
        <v>3.1815730671</v>
      </c>
      <c r="E109" s="382">
        <f t="shared" si="3"/>
        <v>2.4340269328999997</v>
      </c>
      <c r="G109" s="43"/>
      <c r="H109" s="17"/>
    </row>
    <row r="110" spans="1:8" x14ac:dyDescent="0.2">
      <c r="A110" s="1">
        <v>43374</v>
      </c>
      <c r="B110" s="6">
        <v>5.2820348386999996</v>
      </c>
      <c r="C110" s="6">
        <v>-3.8657948376000002</v>
      </c>
      <c r="D110" s="6">
        <f t="shared" si="4"/>
        <v>3.8657948376000002</v>
      </c>
      <c r="E110" s="382">
        <f t="shared" si="3"/>
        <v>1.4162400010999994</v>
      </c>
      <c r="G110" s="43"/>
      <c r="H110" s="17"/>
    </row>
    <row r="111" spans="1:8" x14ac:dyDescent="0.2">
      <c r="A111" s="1">
        <v>43405</v>
      </c>
      <c r="B111" s="6">
        <v>4.883661</v>
      </c>
      <c r="C111" s="6">
        <v>-3.7843339999999999</v>
      </c>
      <c r="D111" s="6">
        <f t="shared" si="4"/>
        <v>3.7843339999999999</v>
      </c>
      <c r="E111" s="382">
        <f t="shared" si="3"/>
        <v>1.0993270000000002</v>
      </c>
      <c r="G111" s="43"/>
      <c r="H111" s="17"/>
    </row>
    <row r="112" spans="1:8" x14ac:dyDescent="0.2">
      <c r="A112" s="1">
        <v>43435</v>
      </c>
      <c r="B112" s="6">
        <v>5.0955349999999999</v>
      </c>
      <c r="C112" s="6">
        <v>-3.9270350000000001</v>
      </c>
      <c r="D112" s="6">
        <f t="shared" si="4"/>
        <v>3.9270350000000001</v>
      </c>
      <c r="E112" s="382">
        <f t="shared" si="3"/>
        <v>1.1684999999999999</v>
      </c>
      <c r="G112" s="43"/>
      <c r="H112" s="17"/>
    </row>
    <row r="113" spans="1:8" x14ac:dyDescent="0.2">
      <c r="A113" s="1">
        <v>43466</v>
      </c>
      <c r="B113" s="6">
        <v>4.9818210000000001</v>
      </c>
      <c r="C113" s="6">
        <v>-3.489576</v>
      </c>
      <c r="D113" s="6">
        <f t="shared" si="4"/>
        <v>3.489576</v>
      </c>
      <c r="E113" s="382">
        <f t="shared" si="3"/>
        <v>1.492245</v>
      </c>
      <c r="G113" s="43"/>
      <c r="H113" s="17"/>
    </row>
    <row r="114" spans="1:8" x14ac:dyDescent="0.2">
      <c r="A114" s="1">
        <v>43497</v>
      </c>
      <c r="B114" s="6">
        <v>4.7597300000000002</v>
      </c>
      <c r="C114" s="6">
        <v>-3.4301219999999999</v>
      </c>
      <c r="D114" s="6">
        <f t="shared" si="4"/>
        <v>3.4301219999999999</v>
      </c>
      <c r="E114" s="382">
        <f t="shared" si="3"/>
        <v>1.3296080000000003</v>
      </c>
      <c r="G114" s="43"/>
      <c r="H114" s="17"/>
    </row>
    <row r="115" spans="1:8" x14ac:dyDescent="0.2">
      <c r="A115" s="1">
        <v>43525</v>
      </c>
      <c r="B115" s="6">
        <v>5.1977250000000002</v>
      </c>
      <c r="C115" s="6">
        <v>-3.553328</v>
      </c>
      <c r="D115" s="6">
        <f t="shared" si="4"/>
        <v>3.553328</v>
      </c>
      <c r="E115" s="382">
        <f t="shared" si="3"/>
        <v>1.6443970000000001</v>
      </c>
      <c r="G115" s="43"/>
      <c r="H115" s="17"/>
    </row>
    <row r="116" spans="1:8" x14ac:dyDescent="0.2">
      <c r="A116" s="1">
        <v>43556</v>
      </c>
      <c r="B116" s="6">
        <v>5.0177339999999999</v>
      </c>
      <c r="C116" s="6">
        <v>-3.5191849999999998</v>
      </c>
      <c r="D116" s="6">
        <f t="shared" si="4"/>
        <v>3.5191849999999998</v>
      </c>
      <c r="E116" s="382">
        <f t="shared" si="3"/>
        <v>1.4985490000000001</v>
      </c>
      <c r="G116" s="43"/>
      <c r="H116" s="17"/>
    </row>
    <row r="117" spans="1:8" x14ac:dyDescent="0.2">
      <c r="A117" s="1">
        <v>43586</v>
      </c>
      <c r="B117" s="6">
        <v>5.2441149999999999</v>
      </c>
      <c r="C117" s="6">
        <v>-3.5465840000000002</v>
      </c>
      <c r="D117" s="6">
        <f t="shared" si="4"/>
        <v>3.5465840000000002</v>
      </c>
      <c r="E117" s="382">
        <f t="shared" si="3"/>
        <v>1.6975309999999997</v>
      </c>
      <c r="G117" s="43"/>
      <c r="H117" s="17"/>
    </row>
    <row r="118" spans="1:8" x14ac:dyDescent="0.2">
      <c r="A118" s="1">
        <v>43617</v>
      </c>
      <c r="B118" s="6">
        <v>4.9907240000000002</v>
      </c>
      <c r="C118" s="6">
        <v>-3.6512790000000002</v>
      </c>
      <c r="D118" s="6">
        <f t="shared" si="4"/>
        <v>3.6512790000000002</v>
      </c>
      <c r="E118" s="382">
        <f t="shared" si="3"/>
        <v>1.339445</v>
      </c>
      <c r="G118" s="43"/>
      <c r="H118" s="17"/>
    </row>
    <row r="119" spans="1:8" x14ac:dyDescent="0.2">
      <c r="A119" s="1">
        <v>43647</v>
      </c>
      <c r="B119" s="6">
        <v>5.1085739999999999</v>
      </c>
      <c r="C119" s="6">
        <v>-3.5949719999999998</v>
      </c>
      <c r="D119" s="6">
        <f t="shared" si="4"/>
        <v>3.5949719999999998</v>
      </c>
      <c r="E119" s="382">
        <f t="shared" si="3"/>
        <v>1.5136020000000001</v>
      </c>
      <c r="G119" s="43"/>
      <c r="H119" s="17"/>
    </row>
    <row r="120" spans="1:8" x14ac:dyDescent="0.2">
      <c r="A120" s="1">
        <v>43678</v>
      </c>
      <c r="B120" s="6">
        <v>5.284027</v>
      </c>
      <c r="C120" s="6">
        <v>-3.782848</v>
      </c>
      <c r="D120" s="6">
        <f t="shared" si="4"/>
        <v>3.782848</v>
      </c>
      <c r="E120" s="382">
        <f t="shared" si="3"/>
        <v>1.501179</v>
      </c>
      <c r="G120" s="43"/>
      <c r="H120" s="17"/>
    </row>
    <row r="121" spans="1:8" x14ac:dyDescent="0.2">
      <c r="A121" s="1">
        <v>43709</v>
      </c>
      <c r="B121" s="6">
        <v>4.9114319999999996</v>
      </c>
      <c r="C121" s="6">
        <v>-3.672275</v>
      </c>
      <c r="D121" s="6">
        <f t="shared" si="4"/>
        <v>3.672275</v>
      </c>
      <c r="E121" s="382">
        <f t="shared" si="3"/>
        <v>1.2391569999999996</v>
      </c>
      <c r="G121" s="43"/>
      <c r="H121" s="17"/>
    </row>
    <row r="122" spans="1:8" x14ac:dyDescent="0.2">
      <c r="A122" s="1">
        <v>43739</v>
      </c>
      <c r="B122" s="6">
        <v>4.4782409999999997</v>
      </c>
      <c r="C122" s="6">
        <v>-3.580857</v>
      </c>
      <c r="D122" s="6">
        <f t="shared" si="4"/>
        <v>3.580857</v>
      </c>
      <c r="E122" s="382">
        <f t="shared" si="3"/>
        <v>0.89738399999999974</v>
      </c>
      <c r="G122" s="43"/>
      <c r="H122" s="17"/>
    </row>
    <row r="123" spans="1:8" x14ac:dyDescent="0.2">
      <c r="A123" s="1">
        <v>43770</v>
      </c>
      <c r="B123" s="6">
        <v>4.484216</v>
      </c>
      <c r="C123" s="6">
        <v>-3.8991259999999999</v>
      </c>
      <c r="D123" s="6">
        <f t="shared" si="4"/>
        <v>3.8991259999999999</v>
      </c>
      <c r="E123" s="382">
        <f t="shared" si="3"/>
        <v>0.58509000000000011</v>
      </c>
      <c r="G123" s="43"/>
      <c r="H123" s="17"/>
    </row>
    <row r="124" spans="1:8" x14ac:dyDescent="0.2">
      <c r="A124" s="1">
        <v>43800</v>
      </c>
      <c r="B124" s="6">
        <v>4.4424390000000002</v>
      </c>
      <c r="C124" s="6">
        <v>-4.1173580000000003</v>
      </c>
      <c r="D124" s="6">
        <f t="shared" si="4"/>
        <v>4.1173580000000003</v>
      </c>
      <c r="E124" s="382">
        <f t="shared" si="3"/>
        <v>0.32508099999999995</v>
      </c>
      <c r="G124" s="43"/>
      <c r="H124" s="17"/>
    </row>
    <row r="125" spans="1:8" x14ac:dyDescent="0.2">
      <c r="A125" s="1"/>
      <c r="B125" s="6"/>
      <c r="C125" s="6"/>
      <c r="D125" s="382"/>
      <c r="G125" s="43"/>
      <c r="H125" s="17"/>
    </row>
    <row r="126" spans="1:8" x14ac:dyDescent="0.2">
      <c r="A126" s="370" t="s">
        <v>549</v>
      </c>
    </row>
    <row r="127" spans="1:8" x14ac:dyDescent="0.2">
      <c r="A127" s="32" t="str">
        <f>"Note: Liquids fuels include: gasoline, distillate fuels, hydrocarbon gas liquids, jet fuel, residual fuel oil, unfinished oils, other hydrocarbons/oxygenates, and other oils."</f>
        <v>Note: Liquids fuels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368</v>
      </c>
    </row>
    <row r="130" spans="1:2" x14ac:dyDescent="0.2">
      <c r="A130" s="17">
        <v>82</v>
      </c>
      <c r="B130">
        <v>0</v>
      </c>
    </row>
    <row r="131" spans="1:2" x14ac:dyDescent="0.2">
      <c r="A131" s="17">
        <v>82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RowHeight="15" x14ac:dyDescent="0.25"/>
  <cols>
    <col min="1" max="2" width="9.140625" style="133"/>
    <col min="3" max="3" width="9.5703125" style="133" customWidth="1"/>
    <col min="4" max="14" width="9.140625" style="133"/>
    <col min="15" max="16" width="9.140625" style="135"/>
    <col min="17" max="17" width="9.140625" style="133"/>
    <col min="18" max="18" width="26.28515625" style="133" customWidth="1"/>
    <col min="19" max="27" width="9.140625" style="133"/>
    <col min="28" max="29" width="9.140625" style="135"/>
    <col min="30" max="16384" width="9.140625" style="133"/>
  </cols>
  <sheetData>
    <row r="1" spans="1:19" x14ac:dyDescent="0.25">
      <c r="N1" s="150"/>
      <c r="O1" s="194"/>
    </row>
    <row r="2" spans="1:19" ht="15.75" x14ac:dyDescent="0.25">
      <c r="A2" s="44" t="s">
        <v>547</v>
      </c>
    </row>
    <row r="3" spans="1:19" x14ac:dyDescent="0.25">
      <c r="A3" s="22" t="s">
        <v>16</v>
      </c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R3" s="139"/>
    </row>
    <row r="4" spans="1:19" x14ac:dyDescent="0.25"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R4" s="139"/>
    </row>
    <row r="5" spans="1:19" x14ac:dyDescent="0.25"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R5" s="182" t="s">
        <v>369</v>
      </c>
      <c r="S5" s="183"/>
    </row>
    <row r="6" spans="1:19" x14ac:dyDescent="0.25"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R6" s="235" t="s">
        <v>255</v>
      </c>
      <c r="S6" s="237" t="s">
        <v>248</v>
      </c>
    </row>
    <row r="7" spans="1:19" x14ac:dyDescent="0.25"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R7" s="236" t="s">
        <v>252</v>
      </c>
      <c r="S7" s="238" t="s">
        <v>249</v>
      </c>
    </row>
    <row r="8" spans="1:19" x14ac:dyDescent="0.25"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R8" s="236" t="s">
        <v>253</v>
      </c>
      <c r="S8" s="302" t="s">
        <v>250</v>
      </c>
    </row>
    <row r="9" spans="1:19" x14ac:dyDescent="0.25"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R9" s="236" t="s">
        <v>254</v>
      </c>
      <c r="S9" s="302" t="s">
        <v>251</v>
      </c>
    </row>
    <row r="10" spans="1:19" x14ac:dyDescent="0.25"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46"/>
      <c r="R10" s="346" t="s">
        <v>461</v>
      </c>
      <c r="S10" s="347" t="s">
        <v>244</v>
      </c>
    </row>
    <row r="11" spans="1:19" x14ac:dyDescent="0.25"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</row>
    <row r="12" spans="1:19" x14ac:dyDescent="0.25"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46"/>
    </row>
    <row r="13" spans="1:19" x14ac:dyDescent="0.25"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46"/>
    </row>
    <row r="14" spans="1:19" x14ac:dyDescent="0.25"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</row>
    <row r="15" spans="1:19" x14ac:dyDescent="0.25"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</row>
    <row r="16" spans="1:19" x14ac:dyDescent="0.25"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</row>
    <row r="17" spans="2:13" x14ac:dyDescent="0.25"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</row>
    <row r="18" spans="2:13" x14ac:dyDescent="0.25"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</row>
    <row r="19" spans="2:13" x14ac:dyDescent="0.25"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</row>
    <row r="20" spans="2:13" x14ac:dyDescent="0.25"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146"/>
    </row>
    <row r="21" spans="2:13" x14ac:dyDescent="0.25"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46"/>
    </row>
    <row r="24" spans="2:13" x14ac:dyDescent="0.25">
      <c r="B24"/>
      <c r="C24"/>
      <c r="D24" s="569" t="s">
        <v>61</v>
      </c>
      <c r="E24" s="569"/>
      <c r="F24" s="569"/>
      <c r="G24" s="569"/>
      <c r="H24" s="569"/>
      <c r="I24" s="32"/>
      <c r="J24" s="569" t="s">
        <v>96</v>
      </c>
      <c r="K24" s="569"/>
      <c r="L24" s="569"/>
      <c r="M24" s="569"/>
    </row>
    <row r="25" spans="2:13" x14ac:dyDescent="0.25">
      <c r="C25" s="9"/>
      <c r="D25" s="84">
        <v>2015</v>
      </c>
      <c r="E25" s="84">
        <v>2016</v>
      </c>
      <c r="F25" s="84">
        <v>2017</v>
      </c>
      <c r="G25" s="84">
        <v>2018</v>
      </c>
      <c r="H25" s="84">
        <v>2019</v>
      </c>
      <c r="I25" s="35"/>
      <c r="J25" s="84">
        <v>2016</v>
      </c>
      <c r="K25" s="84">
        <v>2017</v>
      </c>
      <c r="L25" s="84">
        <v>2018</v>
      </c>
      <c r="M25" s="84">
        <v>2019</v>
      </c>
    </row>
    <row r="26" spans="2:13" x14ac:dyDescent="0.25">
      <c r="C26" s="144" t="s">
        <v>255</v>
      </c>
      <c r="D26" s="324">
        <v>1.1297201807999999</v>
      </c>
      <c r="E26" s="6">
        <v>1.2727268223999999</v>
      </c>
      <c r="F26" s="6">
        <v>1.4260384493</v>
      </c>
      <c r="G26" s="6">
        <v>1.7206172876000001</v>
      </c>
      <c r="H26" s="6">
        <v>1.909472337</v>
      </c>
      <c r="I26" s="6"/>
      <c r="J26" s="6">
        <f t="shared" ref="J26:M27" si="0">E26-D26</f>
        <v>0.14300664159999998</v>
      </c>
      <c r="K26" s="6">
        <f t="shared" si="0"/>
        <v>0.15331162690000011</v>
      </c>
      <c r="L26" s="6">
        <f t="shared" si="0"/>
        <v>0.29457883830000009</v>
      </c>
      <c r="M26" s="6">
        <f t="shared" si="0"/>
        <v>0.18885504939999986</v>
      </c>
    </row>
    <row r="27" spans="2:13" x14ac:dyDescent="0.25">
      <c r="C27" s="144" t="s">
        <v>252</v>
      </c>
      <c r="D27" s="6">
        <v>1.1441968274000001</v>
      </c>
      <c r="E27" s="6">
        <v>1.1661939098</v>
      </c>
      <c r="F27" s="6">
        <v>1.2359809725999999</v>
      </c>
      <c r="G27" s="6">
        <v>1.3943120248</v>
      </c>
      <c r="H27" s="6">
        <v>1.5595935862999999</v>
      </c>
      <c r="I27" s="6"/>
      <c r="J27" s="6">
        <f t="shared" si="0"/>
        <v>2.1997082399999979E-2</v>
      </c>
      <c r="K27" s="6">
        <f t="shared" si="0"/>
        <v>6.978706279999991E-2</v>
      </c>
      <c r="L27" s="6">
        <f t="shared" si="0"/>
        <v>0.1583310522000001</v>
      </c>
      <c r="M27" s="6">
        <f t="shared" si="0"/>
        <v>0.16528156149999984</v>
      </c>
    </row>
    <row r="28" spans="2:13" x14ac:dyDescent="0.25">
      <c r="C28" s="144" t="s">
        <v>253</v>
      </c>
      <c r="D28" s="6">
        <v>0.63446654521000001</v>
      </c>
      <c r="E28" s="6">
        <v>0.63657878689000003</v>
      </c>
      <c r="F28" s="6">
        <v>0.66760292329000004</v>
      </c>
      <c r="G28" s="6">
        <v>0.74754831791999998</v>
      </c>
      <c r="H28" s="6">
        <v>0.83441318410999998</v>
      </c>
      <c r="I28" s="6"/>
      <c r="J28" s="6">
        <f t="shared" ref="J28:M29" si="1">E28-D28</f>
        <v>2.1122416800000154E-3</v>
      </c>
      <c r="K28" s="6">
        <f t="shared" si="1"/>
        <v>3.1024136400000013E-2</v>
      </c>
      <c r="L28" s="6">
        <f t="shared" si="1"/>
        <v>7.9945394629999944E-2</v>
      </c>
      <c r="M28" s="6">
        <f t="shared" si="1"/>
        <v>8.6864866190000001E-2</v>
      </c>
    </row>
    <row r="29" spans="2:13" x14ac:dyDescent="0.25">
      <c r="C29" s="145" t="s">
        <v>254</v>
      </c>
      <c r="D29" s="66">
        <v>0.43394208493000003</v>
      </c>
      <c r="E29" s="66">
        <v>0.43367212295000002</v>
      </c>
      <c r="F29" s="66">
        <v>0.45312288219000002</v>
      </c>
      <c r="G29" s="66">
        <v>0.50531131726</v>
      </c>
      <c r="H29" s="66">
        <v>0.55514031041</v>
      </c>
      <c r="I29" s="66"/>
      <c r="J29" s="66">
        <f t="shared" si="1"/>
        <v>-2.6996198000001081E-4</v>
      </c>
      <c r="K29" s="66">
        <f t="shared" si="1"/>
        <v>1.9450759240000004E-2</v>
      </c>
      <c r="L29" s="66">
        <f t="shared" si="1"/>
        <v>5.2188435069999983E-2</v>
      </c>
      <c r="M29" s="66">
        <f t="shared" si="1"/>
        <v>4.9828993150000001E-2</v>
      </c>
    </row>
    <row r="30" spans="2:13" x14ac:dyDescent="0.25">
      <c r="C30" s="128" t="s">
        <v>235</v>
      </c>
      <c r="D30" s="12">
        <f>+SUM(D26:D29)</f>
        <v>3.3423256383399997</v>
      </c>
      <c r="E30" s="12">
        <f t="shared" ref="E30:H30" si="2">+SUM(E26:E29)</f>
        <v>3.5091716420399997</v>
      </c>
      <c r="F30" s="12">
        <f t="shared" si="2"/>
        <v>3.7827452273800004</v>
      </c>
      <c r="G30" s="12">
        <f t="shared" si="2"/>
        <v>4.3677889475800002</v>
      </c>
      <c r="H30" s="12">
        <f t="shared" si="2"/>
        <v>4.8586194178199991</v>
      </c>
      <c r="I30"/>
      <c r="J30" s="12">
        <f>+SUM(J26:J29)</f>
        <v>0.16684600369999997</v>
      </c>
      <c r="K30" s="12">
        <f t="shared" ref="K30:M30" si="3">+SUM(K26:K29)</f>
        <v>0.27357358534000004</v>
      </c>
      <c r="L30" s="12">
        <f t="shared" si="3"/>
        <v>0.58504372020000006</v>
      </c>
      <c r="M30" s="12">
        <f t="shared" si="3"/>
        <v>0.49083047023999971</v>
      </c>
    </row>
    <row r="31" spans="2:13" x14ac:dyDescent="0.25">
      <c r="C31" s="370" t="s">
        <v>549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49"/>
      <c r="C35" s="149"/>
      <c r="D35" s="149" t="s">
        <v>266</v>
      </c>
      <c r="E35" s="149" t="s">
        <v>242</v>
      </c>
      <c r="F35" s="475" t="s">
        <v>241</v>
      </c>
      <c r="G35" s="475" t="s">
        <v>498</v>
      </c>
    </row>
    <row r="36" spans="2:8" x14ac:dyDescent="0.25">
      <c r="B36" s="149">
        <f t="shared" ref="B36:B83" si="4">YEAR(C36)</f>
        <v>2016</v>
      </c>
      <c r="C36" s="450">
        <v>42370</v>
      </c>
      <c r="D36" s="492">
        <v>3.3447740000000001</v>
      </c>
      <c r="E36" s="138" t="e">
        <v>#N/A</v>
      </c>
      <c r="F36" s="491"/>
      <c r="G36" s="491">
        <v>3.3447740000000001</v>
      </c>
      <c r="H36" s="140"/>
    </row>
    <row r="37" spans="2:8" x14ac:dyDescent="0.25">
      <c r="B37" s="149">
        <f t="shared" si="4"/>
        <v>2016</v>
      </c>
      <c r="C37" s="450">
        <v>42401</v>
      </c>
      <c r="D37" s="492">
        <v>3.3693439999999999</v>
      </c>
      <c r="E37" s="138" t="e">
        <v>#N/A</v>
      </c>
      <c r="F37" s="491">
        <f t="shared" ref="F37:F46" si="5">AVERAGEIF($B$36:$B$97,B37,$G$36:$G$97)</f>
        <v>3.5090092499999996</v>
      </c>
      <c r="G37" s="491">
        <v>3.3693439999999999</v>
      </c>
      <c r="H37" s="140"/>
    </row>
    <row r="38" spans="2:8" x14ac:dyDescent="0.25">
      <c r="B38" s="149">
        <f t="shared" si="4"/>
        <v>2016</v>
      </c>
      <c r="C38" s="450">
        <v>42430</v>
      </c>
      <c r="D38" s="492">
        <v>3.5557089999999998</v>
      </c>
      <c r="E38" s="138" t="e">
        <v>#N/A</v>
      </c>
      <c r="F38" s="491">
        <f t="shared" si="5"/>
        <v>3.5090092499999996</v>
      </c>
      <c r="G38" s="491">
        <v>3.5557089999999998</v>
      </c>
      <c r="H38" s="140"/>
    </row>
    <row r="39" spans="2:8" x14ac:dyDescent="0.25">
      <c r="B39" s="149">
        <f t="shared" si="4"/>
        <v>2016</v>
      </c>
      <c r="C39" s="450">
        <v>42461</v>
      </c>
      <c r="D39" s="492">
        <v>3.5703999999999998</v>
      </c>
      <c r="E39" s="138" t="e">
        <v>#N/A</v>
      </c>
      <c r="F39" s="491">
        <f t="shared" si="5"/>
        <v>3.5090092499999996</v>
      </c>
      <c r="G39" s="491">
        <v>3.5703999999999998</v>
      </c>
      <c r="H39" s="140"/>
    </row>
    <row r="40" spans="2:8" x14ac:dyDescent="0.25">
      <c r="B40" s="149">
        <f t="shared" si="4"/>
        <v>2016</v>
      </c>
      <c r="C40" s="450">
        <v>42491</v>
      </c>
      <c r="D40" s="492">
        <v>3.6716769999999999</v>
      </c>
      <c r="E40" s="138" t="e">
        <v>#N/A</v>
      </c>
      <c r="F40" s="491">
        <f t="shared" si="5"/>
        <v>3.5090092499999996</v>
      </c>
      <c r="G40" s="491">
        <v>3.6716769999999999</v>
      </c>
      <c r="H40" s="140"/>
    </row>
    <row r="41" spans="2:8" x14ac:dyDescent="0.25">
      <c r="B41" s="149">
        <f t="shared" si="4"/>
        <v>2016</v>
      </c>
      <c r="C41" s="450">
        <v>42522</v>
      </c>
      <c r="D41" s="492">
        <v>3.662433</v>
      </c>
      <c r="E41" s="138" t="e">
        <v>#N/A</v>
      </c>
      <c r="F41" s="491">
        <f t="shared" si="5"/>
        <v>3.5090092499999996</v>
      </c>
      <c r="G41" s="491">
        <v>3.662433</v>
      </c>
      <c r="H41" s="140"/>
    </row>
    <row r="42" spans="2:8" x14ac:dyDescent="0.25">
      <c r="B42" s="149">
        <f t="shared" si="4"/>
        <v>2016</v>
      </c>
      <c r="C42" s="450">
        <v>42552</v>
      </c>
      <c r="D42" s="492">
        <v>3.6038380000000001</v>
      </c>
      <c r="E42" s="138" t="e">
        <v>#N/A</v>
      </c>
      <c r="F42" s="491">
        <f t="shared" si="5"/>
        <v>3.5090092499999996</v>
      </c>
      <c r="G42" s="491">
        <v>3.6038380000000001</v>
      </c>
      <c r="H42" s="140"/>
    </row>
    <row r="43" spans="2:8" x14ac:dyDescent="0.25">
      <c r="B43" s="149">
        <f t="shared" si="4"/>
        <v>2016</v>
      </c>
      <c r="C43" s="450">
        <v>42583</v>
      </c>
      <c r="D43" s="492">
        <v>3.4103219999999999</v>
      </c>
      <c r="E43" s="138" t="e">
        <v>#N/A</v>
      </c>
      <c r="F43" s="491">
        <f t="shared" si="5"/>
        <v>3.5090092499999996</v>
      </c>
      <c r="G43" s="491">
        <v>3.4103219999999999</v>
      </c>
      <c r="H43" s="140"/>
    </row>
    <row r="44" spans="2:8" x14ac:dyDescent="0.25">
      <c r="B44" s="149">
        <f t="shared" si="4"/>
        <v>2016</v>
      </c>
      <c r="C44" s="450">
        <v>42614</v>
      </c>
      <c r="D44" s="492">
        <v>3.427333</v>
      </c>
      <c r="E44" s="138" t="e">
        <v>#N/A</v>
      </c>
      <c r="F44" s="491">
        <f t="shared" si="5"/>
        <v>3.5090092499999996</v>
      </c>
      <c r="G44" s="491">
        <v>3.427333</v>
      </c>
      <c r="H44" s="140"/>
    </row>
    <row r="45" spans="2:8" x14ac:dyDescent="0.25">
      <c r="B45" s="149">
        <f t="shared" si="4"/>
        <v>2016</v>
      </c>
      <c r="C45" s="450">
        <v>42644</v>
      </c>
      <c r="D45" s="492">
        <v>3.5443220000000002</v>
      </c>
      <c r="E45" s="138" t="e">
        <v>#N/A</v>
      </c>
      <c r="F45" s="491">
        <f t="shared" si="5"/>
        <v>3.5090092499999996</v>
      </c>
      <c r="G45" s="491">
        <v>3.5443220000000002</v>
      </c>
      <c r="H45" s="140"/>
    </row>
    <row r="46" spans="2:8" x14ac:dyDescent="0.25">
      <c r="B46" s="149">
        <f t="shared" si="4"/>
        <v>2016</v>
      </c>
      <c r="C46" s="450">
        <v>42675</v>
      </c>
      <c r="D46" s="492">
        <v>3.5957659999999998</v>
      </c>
      <c r="E46" s="138" t="e">
        <v>#N/A</v>
      </c>
      <c r="F46" s="491">
        <f t="shared" si="5"/>
        <v>3.5090092499999996</v>
      </c>
      <c r="G46" s="491">
        <v>3.5957659999999998</v>
      </c>
      <c r="H46" s="140"/>
    </row>
    <row r="47" spans="2:8" x14ac:dyDescent="0.25">
      <c r="B47" s="149">
        <f t="shared" si="4"/>
        <v>2016</v>
      </c>
      <c r="C47" s="450">
        <v>42705</v>
      </c>
      <c r="D47" s="492">
        <v>3.3521930000000002</v>
      </c>
      <c r="E47" s="138" t="e">
        <v>#N/A</v>
      </c>
      <c r="F47" s="491"/>
      <c r="G47" s="491">
        <v>3.3521930000000002</v>
      </c>
      <c r="H47" s="140"/>
    </row>
    <row r="48" spans="2:8" x14ac:dyDescent="0.25">
      <c r="B48" s="149">
        <f t="shared" si="4"/>
        <v>2017</v>
      </c>
      <c r="C48" s="450">
        <v>42736</v>
      </c>
      <c r="D48" s="492">
        <v>3.395032</v>
      </c>
      <c r="E48" s="138" t="e">
        <v>#N/A</v>
      </c>
      <c r="F48" s="491"/>
      <c r="G48" s="491">
        <v>3.395032</v>
      </c>
      <c r="H48" s="140"/>
    </row>
    <row r="49" spans="2:8" x14ac:dyDescent="0.25">
      <c r="B49" s="149">
        <f t="shared" si="4"/>
        <v>2017</v>
      </c>
      <c r="C49" s="450">
        <v>42767</v>
      </c>
      <c r="D49" s="492">
        <v>3.6327859999999998</v>
      </c>
      <c r="E49" s="138" t="e">
        <v>#N/A</v>
      </c>
      <c r="F49" s="491">
        <f t="shared" ref="F49:F58" si="6">AVERAGEIF($B$36:$B$97,B49,$G$36:$G$97)</f>
        <v>3.7820607499999999</v>
      </c>
      <c r="G49" s="491">
        <v>3.6327859999999998</v>
      </c>
      <c r="H49" s="140"/>
    </row>
    <row r="50" spans="2:8" x14ac:dyDescent="0.25">
      <c r="B50" s="149">
        <f t="shared" si="4"/>
        <v>2017</v>
      </c>
      <c r="C50" s="450">
        <v>42795</v>
      </c>
      <c r="D50" s="492">
        <v>3.6852580000000001</v>
      </c>
      <c r="E50" s="138" t="e">
        <v>#N/A</v>
      </c>
      <c r="F50" s="491">
        <f t="shared" si="6"/>
        <v>3.7820607499999999</v>
      </c>
      <c r="G50" s="491">
        <v>3.6852580000000001</v>
      </c>
      <c r="H50" s="140"/>
    </row>
    <row r="51" spans="2:8" x14ac:dyDescent="0.25">
      <c r="B51" s="149">
        <f t="shared" si="4"/>
        <v>2017</v>
      </c>
      <c r="C51" s="450">
        <v>42826</v>
      </c>
      <c r="D51" s="492">
        <v>3.6822330000000001</v>
      </c>
      <c r="E51" s="138" t="e">
        <v>#N/A</v>
      </c>
      <c r="F51" s="491">
        <f t="shared" si="6"/>
        <v>3.7820607499999999</v>
      </c>
      <c r="G51" s="491">
        <v>3.6822330000000001</v>
      </c>
      <c r="H51" s="140"/>
    </row>
    <row r="52" spans="2:8" x14ac:dyDescent="0.25">
      <c r="B52" s="149">
        <f t="shared" si="4"/>
        <v>2017</v>
      </c>
      <c r="C52" s="450">
        <v>42856</v>
      </c>
      <c r="D52" s="492">
        <v>3.7710970000000001</v>
      </c>
      <c r="E52" s="138" t="e">
        <v>#N/A</v>
      </c>
      <c r="F52" s="491">
        <f t="shared" si="6"/>
        <v>3.7820607499999999</v>
      </c>
      <c r="G52" s="491">
        <v>3.7710970000000001</v>
      </c>
      <c r="H52" s="140"/>
    </row>
    <row r="53" spans="2:8" x14ac:dyDescent="0.25">
      <c r="B53" s="149">
        <f t="shared" si="4"/>
        <v>2017</v>
      </c>
      <c r="C53" s="450">
        <v>42887</v>
      </c>
      <c r="D53" s="492">
        <v>3.8073000000000001</v>
      </c>
      <c r="E53" s="138" t="e">
        <v>#N/A</v>
      </c>
      <c r="F53" s="491">
        <f t="shared" si="6"/>
        <v>3.7820607499999999</v>
      </c>
      <c r="G53" s="491">
        <v>3.8073000000000001</v>
      </c>
      <c r="H53" s="140"/>
    </row>
    <row r="54" spans="2:8" x14ac:dyDescent="0.25">
      <c r="B54" s="149">
        <f t="shared" si="4"/>
        <v>2017</v>
      </c>
      <c r="C54" s="450">
        <v>42917</v>
      </c>
      <c r="D54" s="492">
        <v>3.8220969999999999</v>
      </c>
      <c r="E54" s="138" t="e">
        <v>#N/A</v>
      </c>
      <c r="F54" s="491">
        <f t="shared" si="6"/>
        <v>3.7820607499999999</v>
      </c>
      <c r="G54" s="491">
        <v>3.8220969999999999</v>
      </c>
      <c r="H54" s="140"/>
    </row>
    <row r="55" spans="2:8" x14ac:dyDescent="0.25">
      <c r="B55" s="149">
        <f t="shared" si="4"/>
        <v>2017</v>
      </c>
      <c r="C55" s="450">
        <v>42948</v>
      </c>
      <c r="D55" s="492">
        <v>3.7635160000000001</v>
      </c>
      <c r="E55" s="138" t="e">
        <v>#N/A</v>
      </c>
      <c r="F55" s="491">
        <f t="shared" si="6"/>
        <v>3.7820607499999999</v>
      </c>
      <c r="G55" s="491">
        <v>3.7635160000000001</v>
      </c>
      <c r="H55" s="140"/>
    </row>
    <row r="56" spans="2:8" x14ac:dyDescent="0.25">
      <c r="B56" s="149">
        <f t="shared" si="4"/>
        <v>2017</v>
      </c>
      <c r="C56" s="450">
        <v>42979</v>
      </c>
      <c r="D56" s="492">
        <v>3.731033</v>
      </c>
      <c r="E56" s="138" t="e">
        <v>#N/A</v>
      </c>
      <c r="F56" s="491">
        <f t="shared" si="6"/>
        <v>3.7820607499999999</v>
      </c>
      <c r="G56" s="491">
        <v>3.731033</v>
      </c>
      <c r="H56" s="140"/>
    </row>
    <row r="57" spans="2:8" x14ac:dyDescent="0.25">
      <c r="B57" s="149">
        <f t="shared" si="4"/>
        <v>2017</v>
      </c>
      <c r="C57" s="450">
        <v>43009</v>
      </c>
      <c r="D57" s="492">
        <v>4.0197419999999999</v>
      </c>
      <c r="E57" s="138" t="e">
        <v>#N/A</v>
      </c>
      <c r="F57" s="491">
        <f t="shared" si="6"/>
        <v>3.7820607499999999</v>
      </c>
      <c r="G57" s="491">
        <v>4.0197419999999999</v>
      </c>
      <c r="H57" s="140"/>
    </row>
    <row r="58" spans="2:8" x14ac:dyDescent="0.25">
      <c r="B58" s="149">
        <f t="shared" si="4"/>
        <v>2017</v>
      </c>
      <c r="C58" s="450">
        <v>43040</v>
      </c>
      <c r="D58" s="492">
        <v>4.1056670000000004</v>
      </c>
      <c r="E58" s="138" t="e">
        <v>#N/A</v>
      </c>
      <c r="F58" s="491">
        <f t="shared" si="6"/>
        <v>3.7820607499999999</v>
      </c>
      <c r="G58" s="491">
        <v>4.1056670000000004</v>
      </c>
      <c r="H58" s="140"/>
    </row>
    <row r="59" spans="2:8" x14ac:dyDescent="0.25">
      <c r="B59" s="149">
        <f t="shared" si="4"/>
        <v>2017</v>
      </c>
      <c r="C59" s="450">
        <v>43070</v>
      </c>
      <c r="D59" s="492">
        <v>3.9689679999999998</v>
      </c>
      <c r="E59" s="138" t="e">
        <v>#N/A</v>
      </c>
      <c r="F59" s="491"/>
      <c r="G59" s="491">
        <v>3.9689679999999998</v>
      </c>
      <c r="H59" s="140"/>
    </row>
    <row r="60" spans="2:8" x14ac:dyDescent="0.25">
      <c r="B60" s="149">
        <f t="shared" si="4"/>
        <v>2018</v>
      </c>
      <c r="C60" s="450">
        <v>43101</v>
      </c>
      <c r="D60" s="492">
        <v>3.8246449999999999</v>
      </c>
      <c r="E60" s="138" t="e">
        <v>#N/A</v>
      </c>
      <c r="F60" s="491"/>
      <c r="G60" s="491">
        <v>3.8246449999999999</v>
      </c>
      <c r="H60" s="140"/>
    </row>
    <row r="61" spans="2:8" x14ac:dyDescent="0.25">
      <c r="B61" s="149">
        <f t="shared" si="4"/>
        <v>2018</v>
      </c>
      <c r="C61" s="450">
        <v>43132</v>
      </c>
      <c r="D61" s="492">
        <v>4.02325</v>
      </c>
      <c r="E61" s="138" t="e">
        <v>#N/A</v>
      </c>
      <c r="F61" s="491">
        <f t="shared" ref="F61:F70" si="7">AVERAGEIF($B$36:$B$97,B61,$G$36:$G$97)</f>
        <v>4.3659254918083334</v>
      </c>
      <c r="G61" s="491">
        <v>4.02325</v>
      </c>
      <c r="H61" s="140"/>
    </row>
    <row r="62" spans="2:8" x14ac:dyDescent="0.25">
      <c r="B62" s="149">
        <f t="shared" si="4"/>
        <v>2018</v>
      </c>
      <c r="C62" s="450">
        <v>43160</v>
      </c>
      <c r="D62" s="492">
        <v>4.1732259999999997</v>
      </c>
      <c r="E62" s="138" t="e">
        <v>#N/A</v>
      </c>
      <c r="F62" s="491">
        <f t="shared" si="7"/>
        <v>4.3659254918083334</v>
      </c>
      <c r="G62" s="491">
        <v>4.1732259999999997</v>
      </c>
      <c r="H62" s="140"/>
    </row>
    <row r="63" spans="2:8" x14ac:dyDescent="0.25">
      <c r="B63" s="149">
        <f t="shared" si="4"/>
        <v>2018</v>
      </c>
      <c r="C63" s="450">
        <v>43191</v>
      </c>
      <c r="D63" s="492">
        <v>4.2598330000000004</v>
      </c>
      <c r="E63" s="138" t="e">
        <v>#N/A</v>
      </c>
      <c r="F63" s="491">
        <f t="shared" si="7"/>
        <v>4.3659254918083334</v>
      </c>
      <c r="G63" s="491">
        <v>4.2598330000000004</v>
      </c>
      <c r="H63" s="140"/>
    </row>
    <row r="64" spans="2:8" x14ac:dyDescent="0.25">
      <c r="B64" s="149">
        <f t="shared" si="4"/>
        <v>2018</v>
      </c>
      <c r="C64" s="450">
        <v>43221</v>
      </c>
      <c r="D64" s="492">
        <v>4.3214839999999999</v>
      </c>
      <c r="E64" s="138" t="e">
        <v>#N/A</v>
      </c>
      <c r="F64" s="491">
        <f t="shared" si="7"/>
        <v>4.3659254918083334</v>
      </c>
      <c r="G64" s="491">
        <v>4.3214839999999999</v>
      </c>
      <c r="H64" s="140"/>
    </row>
    <row r="65" spans="2:8" x14ac:dyDescent="0.25">
      <c r="B65" s="149">
        <f t="shared" si="4"/>
        <v>2018</v>
      </c>
      <c r="C65" s="450">
        <v>43252</v>
      </c>
      <c r="D65" s="492">
        <v>4.3256329999999998</v>
      </c>
      <c r="E65" s="138" t="e">
        <v>#N/A</v>
      </c>
      <c r="F65" s="491">
        <f t="shared" si="7"/>
        <v>4.3659254918083334</v>
      </c>
      <c r="G65" s="491">
        <v>4.3256329999999998</v>
      </c>
      <c r="H65" s="140"/>
    </row>
    <row r="66" spans="2:8" x14ac:dyDescent="0.25">
      <c r="B66" s="149">
        <f t="shared" si="4"/>
        <v>2018</v>
      </c>
      <c r="C66" s="450">
        <v>43282</v>
      </c>
      <c r="D66" s="492">
        <v>4.4112900000000002</v>
      </c>
      <c r="E66" s="138" t="e">
        <v>#N/A</v>
      </c>
      <c r="F66" s="491">
        <f t="shared" si="7"/>
        <v>4.3659254918083334</v>
      </c>
      <c r="G66" s="491">
        <v>4.4112900000000002</v>
      </c>
      <c r="H66" s="140"/>
    </row>
    <row r="67" spans="2:8" x14ac:dyDescent="0.25">
      <c r="B67" s="149">
        <f t="shared" si="4"/>
        <v>2018</v>
      </c>
      <c r="C67" s="450">
        <v>43313</v>
      </c>
      <c r="D67" s="492">
        <v>4.57</v>
      </c>
      <c r="E67" s="138" t="e">
        <v>#N/A</v>
      </c>
      <c r="F67" s="491">
        <f t="shared" si="7"/>
        <v>4.3659254918083334</v>
      </c>
      <c r="G67" s="491">
        <v>4.57</v>
      </c>
      <c r="H67" s="140"/>
    </row>
    <row r="68" spans="2:8" x14ac:dyDescent="0.25">
      <c r="B68" s="149">
        <f t="shared" si="4"/>
        <v>2018</v>
      </c>
      <c r="C68" s="450">
        <v>43344</v>
      </c>
      <c r="D68" s="492">
        <v>4.5357770933000001</v>
      </c>
      <c r="E68" s="138" t="e">
        <v>#N/A</v>
      </c>
      <c r="F68" s="491">
        <f t="shared" si="7"/>
        <v>4.3659254918083334</v>
      </c>
      <c r="G68" s="491">
        <v>4.5357770933000001</v>
      </c>
      <c r="H68" s="140"/>
    </row>
    <row r="69" spans="2:8" x14ac:dyDescent="0.25">
      <c r="B69" s="149">
        <f t="shared" si="4"/>
        <v>2018</v>
      </c>
      <c r="C69" s="450">
        <v>43374</v>
      </c>
      <c r="D69" s="492">
        <v>4.6485838083999997</v>
      </c>
      <c r="E69" s="138">
        <v>4.6485838083999997</v>
      </c>
      <c r="F69" s="491">
        <f t="shared" si="7"/>
        <v>4.3659254918083334</v>
      </c>
      <c r="G69" s="491">
        <v>4.6485838083999997</v>
      </c>
      <c r="H69" s="140"/>
    </row>
    <row r="70" spans="2:8" x14ac:dyDescent="0.25">
      <c r="B70" s="149">
        <f t="shared" si="4"/>
        <v>2018</v>
      </c>
      <c r="C70" s="450">
        <v>43405</v>
      </c>
      <c r="D70" s="492" t="e">
        <v>#N/A</v>
      </c>
      <c r="E70" s="138">
        <v>4.6903090000000001</v>
      </c>
      <c r="F70" s="491">
        <f t="shared" si="7"/>
        <v>4.3659254918083334</v>
      </c>
      <c r="G70" s="491">
        <v>4.6903090000000001</v>
      </c>
      <c r="H70" s="140"/>
    </row>
    <row r="71" spans="2:8" x14ac:dyDescent="0.25">
      <c r="B71" s="149">
        <f t="shared" si="4"/>
        <v>2018</v>
      </c>
      <c r="C71" s="450">
        <v>43435</v>
      </c>
      <c r="D71" s="492" t="e">
        <v>#N/A</v>
      </c>
      <c r="E71" s="138">
        <v>4.607075</v>
      </c>
      <c r="F71" s="491"/>
      <c r="G71" s="491">
        <v>4.607075</v>
      </c>
      <c r="H71" s="140"/>
    </row>
    <row r="72" spans="2:8" x14ac:dyDescent="0.25">
      <c r="B72" s="149">
        <f t="shared" si="4"/>
        <v>2019</v>
      </c>
      <c r="C72" s="450">
        <v>43466</v>
      </c>
      <c r="D72" s="492" t="e">
        <v>#N/A</v>
      </c>
      <c r="E72" s="138">
        <v>4.5946980000000002</v>
      </c>
      <c r="F72" s="491"/>
      <c r="G72" s="491">
        <v>4.5946980000000002</v>
      </c>
      <c r="H72" s="140"/>
    </row>
    <row r="73" spans="2:8" x14ac:dyDescent="0.25">
      <c r="B73" s="149">
        <f t="shared" si="4"/>
        <v>2019</v>
      </c>
      <c r="C73" s="450">
        <v>43497</v>
      </c>
      <c r="D73" s="492" t="e">
        <v>#N/A</v>
      </c>
      <c r="E73" s="138">
        <v>4.6773530000000001</v>
      </c>
      <c r="F73" s="491">
        <f t="shared" ref="F73:F82" si="8">AVERAGEIF($B$36:$B$97,B73,$G$36:$G$97)</f>
        <v>4.8577399166666666</v>
      </c>
      <c r="G73" s="491">
        <v>4.6773530000000001</v>
      </c>
      <c r="H73" s="140"/>
    </row>
    <row r="74" spans="2:8" x14ac:dyDescent="0.25">
      <c r="B74" s="149">
        <f t="shared" si="4"/>
        <v>2019</v>
      </c>
      <c r="C74" s="450">
        <v>43525</v>
      </c>
      <c r="D74" s="492" t="e">
        <v>#N/A</v>
      </c>
      <c r="E74" s="138">
        <v>4.7673139999999998</v>
      </c>
      <c r="F74" s="491">
        <f t="shared" si="8"/>
        <v>4.8577399166666666</v>
      </c>
      <c r="G74" s="491">
        <v>4.7673139999999998</v>
      </c>
      <c r="H74" s="140"/>
    </row>
    <row r="75" spans="2:8" x14ac:dyDescent="0.25">
      <c r="B75" s="149">
        <f t="shared" si="4"/>
        <v>2019</v>
      </c>
      <c r="C75" s="450">
        <v>43556</v>
      </c>
      <c r="D75" s="492" t="e">
        <v>#N/A</v>
      </c>
      <c r="E75" s="138">
        <v>4.7687189999999999</v>
      </c>
      <c r="F75" s="491">
        <f t="shared" si="8"/>
        <v>4.8577399166666666</v>
      </c>
      <c r="G75" s="491">
        <v>4.7687189999999999</v>
      </c>
      <c r="H75" s="140"/>
    </row>
    <row r="76" spans="2:8" x14ac:dyDescent="0.25">
      <c r="B76" s="149">
        <f t="shared" si="4"/>
        <v>2019</v>
      </c>
      <c r="C76" s="450">
        <v>43586</v>
      </c>
      <c r="D76" s="492" t="e">
        <v>#N/A</v>
      </c>
      <c r="E76" s="138">
        <v>4.818327</v>
      </c>
      <c r="F76" s="491">
        <f t="shared" si="8"/>
        <v>4.8577399166666666</v>
      </c>
      <c r="G76" s="491">
        <v>4.818327</v>
      </c>
      <c r="H76" s="140"/>
    </row>
    <row r="77" spans="2:8" x14ac:dyDescent="0.25">
      <c r="B77" s="149">
        <f t="shared" si="4"/>
        <v>2019</v>
      </c>
      <c r="C77" s="450">
        <v>43617</v>
      </c>
      <c r="D77" s="492" t="e">
        <v>#N/A</v>
      </c>
      <c r="E77" s="138">
        <v>4.836036</v>
      </c>
      <c r="F77" s="491">
        <f t="shared" si="8"/>
        <v>4.8577399166666666</v>
      </c>
      <c r="G77" s="491">
        <v>4.836036</v>
      </c>
      <c r="H77" s="140"/>
    </row>
    <row r="78" spans="2:8" x14ac:dyDescent="0.25">
      <c r="B78" s="149">
        <f t="shared" si="4"/>
        <v>2019</v>
      </c>
      <c r="C78" s="450">
        <v>43647</v>
      </c>
      <c r="D78" s="492" t="e">
        <v>#N/A</v>
      </c>
      <c r="E78" s="138">
        <v>4.853186</v>
      </c>
      <c r="F78" s="491">
        <f t="shared" si="8"/>
        <v>4.8577399166666666</v>
      </c>
      <c r="G78" s="491">
        <v>4.853186</v>
      </c>
      <c r="H78" s="140"/>
    </row>
    <row r="79" spans="2:8" x14ac:dyDescent="0.25">
      <c r="B79" s="149">
        <f t="shared" si="4"/>
        <v>2019</v>
      </c>
      <c r="C79" s="450">
        <v>43678</v>
      </c>
      <c r="D79" s="492" t="e">
        <v>#N/A</v>
      </c>
      <c r="E79" s="138">
        <v>4.9602120000000003</v>
      </c>
      <c r="F79" s="491">
        <f t="shared" si="8"/>
        <v>4.8577399166666666</v>
      </c>
      <c r="G79" s="491">
        <v>4.9602120000000003</v>
      </c>
      <c r="H79" s="140"/>
    </row>
    <row r="80" spans="2:8" x14ac:dyDescent="0.25">
      <c r="B80" s="149">
        <f t="shared" si="4"/>
        <v>2019</v>
      </c>
      <c r="C80" s="450">
        <v>43709</v>
      </c>
      <c r="D80" s="492" t="e">
        <v>#N/A</v>
      </c>
      <c r="E80" s="138">
        <v>4.9898110000000004</v>
      </c>
      <c r="F80" s="491">
        <f t="shared" si="8"/>
        <v>4.8577399166666666</v>
      </c>
      <c r="G80" s="491">
        <v>4.9898110000000004</v>
      </c>
      <c r="H80" s="140"/>
    </row>
    <row r="81" spans="2:8" x14ac:dyDescent="0.25">
      <c r="B81" s="149">
        <f t="shared" si="4"/>
        <v>2019</v>
      </c>
      <c r="C81" s="450">
        <v>43739</v>
      </c>
      <c r="D81" s="492" t="e">
        <v>#N/A</v>
      </c>
      <c r="E81" s="138">
        <v>5.0151940000000002</v>
      </c>
      <c r="F81" s="491">
        <f t="shared" si="8"/>
        <v>4.8577399166666666</v>
      </c>
      <c r="G81" s="491">
        <v>5.0151940000000002</v>
      </c>
      <c r="H81" s="140"/>
    </row>
    <row r="82" spans="2:8" x14ac:dyDescent="0.25">
      <c r="B82" s="149">
        <f t="shared" si="4"/>
        <v>2019</v>
      </c>
      <c r="C82" s="450">
        <v>43770</v>
      </c>
      <c r="D82" s="492" t="e">
        <v>#N/A</v>
      </c>
      <c r="E82" s="138">
        <v>5.0565179999999996</v>
      </c>
      <c r="F82" s="491">
        <f t="shared" si="8"/>
        <v>4.8577399166666666</v>
      </c>
      <c r="G82" s="491">
        <v>5.0565179999999996</v>
      </c>
      <c r="H82" s="140"/>
    </row>
    <row r="83" spans="2:8" x14ac:dyDescent="0.25">
      <c r="B83" s="149">
        <f t="shared" si="4"/>
        <v>2019</v>
      </c>
      <c r="C83" s="450">
        <v>43800</v>
      </c>
      <c r="D83" s="492" t="e">
        <v>#N/A</v>
      </c>
      <c r="E83" s="138">
        <v>4.9555110000000004</v>
      </c>
      <c r="F83" s="491"/>
      <c r="G83" s="491">
        <v>4.9555110000000004</v>
      </c>
      <c r="H83" s="140"/>
    </row>
    <row r="84" spans="2:8" x14ac:dyDescent="0.25">
      <c r="C84" s="136"/>
      <c r="E84" s="142"/>
      <c r="F84" s="140"/>
      <c r="G84" s="142"/>
      <c r="H84" s="140"/>
    </row>
    <row r="85" spans="2:8" x14ac:dyDescent="0.25">
      <c r="C85" s="136"/>
      <c r="E85" s="142"/>
      <c r="F85" s="140"/>
      <c r="G85" s="142"/>
      <c r="H85" s="140"/>
    </row>
    <row r="86" spans="2:8" x14ac:dyDescent="0.25">
      <c r="C86" s="136"/>
      <c r="E86" s="142"/>
      <c r="F86" s="140"/>
      <c r="G86" s="142"/>
      <c r="H86" s="140"/>
    </row>
    <row r="87" spans="2:8" x14ac:dyDescent="0.25">
      <c r="C87" s="136"/>
      <c r="E87" s="142"/>
      <c r="F87" s="140"/>
      <c r="G87" s="142"/>
      <c r="H87" s="140"/>
    </row>
    <row r="88" spans="2:8" x14ac:dyDescent="0.25">
      <c r="C88" s="136"/>
      <c r="E88" s="142"/>
      <c r="F88" s="140"/>
      <c r="G88" s="142"/>
      <c r="H88" s="140"/>
    </row>
    <row r="89" spans="2:8" x14ac:dyDescent="0.25">
      <c r="B89" s="5"/>
      <c r="C89" s="5" t="s">
        <v>0</v>
      </c>
      <c r="E89" s="142"/>
      <c r="F89" s="140"/>
      <c r="G89" s="142"/>
      <c r="H89" s="140"/>
    </row>
    <row r="90" spans="2:8" x14ac:dyDescent="0.25">
      <c r="B90">
        <v>2.5</v>
      </c>
      <c r="C90" s="6">
        <v>0</v>
      </c>
      <c r="E90" s="142"/>
      <c r="F90" s="140"/>
      <c r="G90" s="142"/>
      <c r="H90" s="140"/>
    </row>
    <row r="91" spans="2:8" x14ac:dyDescent="0.25">
      <c r="B91">
        <v>2.5</v>
      </c>
      <c r="C91" s="6">
        <v>1</v>
      </c>
      <c r="E91" s="142"/>
      <c r="F91" s="140"/>
      <c r="G91" s="142"/>
      <c r="H91" s="140"/>
    </row>
    <row r="92" spans="2:8" x14ac:dyDescent="0.25">
      <c r="C92" s="136"/>
      <c r="E92" s="142"/>
      <c r="F92" s="140"/>
      <c r="G92" s="142"/>
      <c r="H92" s="140"/>
    </row>
    <row r="93" spans="2:8" x14ac:dyDescent="0.25">
      <c r="C93" s="136"/>
      <c r="E93" s="142"/>
      <c r="F93" s="140"/>
      <c r="G93" s="142"/>
      <c r="H93" s="140"/>
    </row>
    <row r="94" spans="2:8" x14ac:dyDescent="0.25">
      <c r="C94" s="136"/>
      <c r="E94" s="142"/>
      <c r="F94" s="140"/>
      <c r="G94" s="142"/>
      <c r="H94" s="140"/>
    </row>
    <row r="95" spans="2:8" x14ac:dyDescent="0.25">
      <c r="C95" s="136"/>
      <c r="E95" s="142"/>
      <c r="F95" s="140"/>
      <c r="G95" s="142"/>
      <c r="H95" s="140"/>
    </row>
    <row r="96" spans="2:8" x14ac:dyDescent="0.25">
      <c r="C96" s="136"/>
      <c r="E96" s="142"/>
      <c r="F96" s="140"/>
      <c r="G96" s="142"/>
      <c r="H96" s="140"/>
    </row>
    <row r="97" spans="3:8" x14ac:dyDescent="0.25">
      <c r="C97" s="136"/>
      <c r="E97" s="142"/>
      <c r="F97" s="140"/>
      <c r="G97" s="142"/>
      <c r="H97" s="140"/>
    </row>
    <row r="98" spans="3:8" x14ac:dyDescent="0.25">
      <c r="G98" s="142"/>
      <c r="H98" s="140"/>
    </row>
    <row r="99" spans="3:8" x14ac:dyDescent="0.25">
      <c r="G99" s="142"/>
      <c r="H99" s="140"/>
    </row>
    <row r="100" spans="3:8" x14ac:dyDescent="0.25">
      <c r="G100" s="142"/>
      <c r="H100" s="140"/>
    </row>
    <row r="101" spans="3:8" x14ac:dyDescent="0.25">
      <c r="G101" s="142"/>
      <c r="H101" s="140"/>
    </row>
    <row r="102" spans="3:8" x14ac:dyDescent="0.25">
      <c r="G102" s="142"/>
      <c r="H102" s="140"/>
    </row>
    <row r="103" spans="3:8" x14ac:dyDescent="0.25">
      <c r="G103" s="142"/>
      <c r="H103" s="140"/>
    </row>
    <row r="104" spans="3:8" x14ac:dyDescent="0.25">
      <c r="G104" s="142"/>
      <c r="H104" s="140"/>
    </row>
    <row r="105" spans="3:8" x14ac:dyDescent="0.25">
      <c r="G105" s="142"/>
      <c r="H105" s="140"/>
    </row>
    <row r="106" spans="3:8" x14ac:dyDescent="0.25">
      <c r="G106" s="142"/>
      <c r="H106" s="140"/>
    </row>
    <row r="107" spans="3:8" x14ac:dyDescent="0.25">
      <c r="G107" s="142"/>
    </row>
    <row r="108" spans="3:8" x14ac:dyDescent="0.25">
      <c r="G108" s="142"/>
    </row>
    <row r="109" spans="3:8" x14ac:dyDescent="0.25">
      <c r="G109" s="142"/>
    </row>
    <row r="110" spans="3:8" x14ac:dyDescent="0.25">
      <c r="G110" s="142"/>
    </row>
    <row r="111" spans="3:8" x14ac:dyDescent="0.25">
      <c r="G111" s="142"/>
    </row>
    <row r="112" spans="3:8" x14ac:dyDescent="0.25">
      <c r="G112" s="142"/>
    </row>
    <row r="113" spans="7:7" x14ac:dyDescent="0.25">
      <c r="G113" s="142"/>
    </row>
    <row r="114" spans="7:7" x14ac:dyDescent="0.25">
      <c r="G114" s="142"/>
    </row>
    <row r="115" spans="7:7" x14ac:dyDescent="0.25">
      <c r="G115" s="142"/>
    </row>
    <row r="116" spans="7:7" x14ac:dyDescent="0.25">
      <c r="G116" s="142"/>
    </row>
    <row r="117" spans="7:7" x14ac:dyDescent="0.25">
      <c r="G117" s="142"/>
    </row>
    <row r="118" spans="7:7" x14ac:dyDescent="0.25">
      <c r="G118" s="142"/>
    </row>
    <row r="119" spans="7:7" x14ac:dyDescent="0.25">
      <c r="G119" s="142"/>
    </row>
    <row r="120" spans="7:7" x14ac:dyDescent="0.25">
      <c r="G120" s="142"/>
    </row>
    <row r="121" spans="7:7" x14ac:dyDescent="0.25">
      <c r="G121" s="142"/>
    </row>
    <row r="122" spans="7:7" x14ac:dyDescent="0.25">
      <c r="G122" s="142"/>
    </row>
    <row r="123" spans="7:7" x14ac:dyDescent="0.25">
      <c r="G123" s="142"/>
    </row>
    <row r="124" spans="7:7" x14ac:dyDescent="0.25">
      <c r="G124" s="142"/>
    </row>
    <row r="125" spans="7:7" x14ac:dyDescent="0.25">
      <c r="G125" s="142"/>
    </row>
    <row r="126" spans="7:7" x14ac:dyDescent="0.25">
      <c r="G126" s="142"/>
    </row>
    <row r="127" spans="7:7" x14ac:dyDescent="0.25">
      <c r="G127" s="142"/>
    </row>
    <row r="128" spans="7:7" x14ac:dyDescent="0.25">
      <c r="G128" s="142"/>
    </row>
    <row r="129" spans="7:7" x14ac:dyDescent="0.25">
      <c r="G129" s="142"/>
    </row>
    <row r="130" spans="7:7" x14ac:dyDescent="0.25">
      <c r="G130" s="142"/>
    </row>
    <row r="131" spans="7:7" x14ac:dyDescent="0.25">
      <c r="G131" s="142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42.28515625" style="133" customWidth="1"/>
    <col min="18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C3" s="396"/>
      <c r="D3" s="396"/>
      <c r="E3" s="396"/>
      <c r="F3" s="396"/>
      <c r="G3" s="396"/>
      <c r="H3" s="396"/>
      <c r="I3" s="396"/>
      <c r="J3" s="396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Q6" s="235" t="s">
        <v>255</v>
      </c>
      <c r="R6" s="237" t="s">
        <v>267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Q7" s="236" t="s">
        <v>252</v>
      </c>
      <c r="R7" s="238" t="s">
        <v>268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Q8" s="236" t="s">
        <v>253</v>
      </c>
      <c r="R8" s="238" t="s">
        <v>269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Q9" s="236" t="s">
        <v>254</v>
      </c>
      <c r="R9" s="238" t="s">
        <v>270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Q10" s="497" t="s">
        <v>462</v>
      </c>
      <c r="R10" s="347" t="s">
        <v>463</v>
      </c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</row>
    <row r="17" spans="1:14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4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</row>
    <row r="19" spans="1:14" x14ac:dyDescent="0.25">
      <c r="A19" s="146"/>
      <c r="B19" s="146"/>
      <c r="C19" s="146"/>
      <c r="D19" s="146"/>
      <c r="E19" s="146"/>
      <c r="F19" s="146"/>
      <c r="G19" s="146"/>
      <c r="H19" s="146"/>
      <c r="I19" s="146"/>
      <c r="J19" s="146"/>
    </row>
    <row r="20" spans="1:14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</row>
    <row r="21" spans="1:14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</row>
    <row r="24" spans="1:14" x14ac:dyDescent="0.25">
      <c r="A24"/>
      <c r="B24"/>
      <c r="C24" s="569" t="s">
        <v>295</v>
      </c>
      <c r="D24" s="569"/>
      <c r="E24" s="569"/>
      <c r="F24" s="569"/>
      <c r="G24" s="569"/>
      <c r="H24" s="32"/>
      <c r="I24" s="569" t="s">
        <v>96</v>
      </c>
      <c r="J24" s="569"/>
      <c r="K24" s="569"/>
      <c r="L24" s="569"/>
    </row>
    <row r="25" spans="1:14" x14ac:dyDescent="0.25"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5"/>
      <c r="I25" s="84">
        <v>2016</v>
      </c>
      <c r="J25" s="84">
        <v>2017</v>
      </c>
      <c r="K25" s="84">
        <v>2018</v>
      </c>
      <c r="L25" s="84">
        <v>2019</v>
      </c>
    </row>
    <row r="26" spans="1:14" x14ac:dyDescent="0.25">
      <c r="A26" s="428"/>
      <c r="B26" s="429" t="s">
        <v>255</v>
      </c>
      <c r="C26" s="430">
        <v>1.0749799863</v>
      </c>
      <c r="D26" s="430">
        <v>1.1302386776</v>
      </c>
      <c r="E26" s="430">
        <v>1.2410547507</v>
      </c>
      <c r="F26" s="430">
        <v>1.4852205644000001</v>
      </c>
      <c r="G26" s="430">
        <v>1.6000696986</v>
      </c>
      <c r="H26" s="430"/>
      <c r="I26" s="430">
        <f t="shared" ref="I26:L29" si="0">D26-C26</f>
        <v>5.525869129999994E-2</v>
      </c>
      <c r="J26" s="430">
        <f t="shared" si="0"/>
        <v>0.11081607310000008</v>
      </c>
      <c r="K26" s="430">
        <f t="shared" si="0"/>
        <v>0.24416581370000001</v>
      </c>
      <c r="L26" s="430">
        <f t="shared" si="0"/>
        <v>0.11484913419999998</v>
      </c>
      <c r="M26" s="142"/>
      <c r="N26" s="348"/>
    </row>
    <row r="27" spans="1:14" x14ac:dyDescent="0.25">
      <c r="A27" s="428"/>
      <c r="B27" s="429" t="s">
        <v>252</v>
      </c>
      <c r="C27" s="430">
        <v>1.1619385945</v>
      </c>
      <c r="D27" s="430">
        <v>1.1298168579000001</v>
      </c>
      <c r="E27" s="430">
        <v>1.1172210027</v>
      </c>
      <c r="F27" s="430">
        <v>1.1484324986000001</v>
      </c>
      <c r="G27" s="430">
        <v>1.1514215121</v>
      </c>
      <c r="H27" s="430"/>
      <c r="I27" s="430">
        <f t="shared" si="0"/>
        <v>-3.212173659999995E-2</v>
      </c>
      <c r="J27" s="430">
        <f t="shared" si="0"/>
        <v>-1.2595855200000061E-2</v>
      </c>
      <c r="K27" s="430">
        <f t="shared" si="0"/>
        <v>3.1211495900000052E-2</v>
      </c>
      <c r="L27" s="430">
        <f t="shared" si="0"/>
        <v>2.9890134999999152E-3</v>
      </c>
      <c r="M27" s="142"/>
    </row>
    <row r="28" spans="1:14" x14ac:dyDescent="0.25">
      <c r="A28" s="428"/>
      <c r="B28" s="429" t="s">
        <v>253</v>
      </c>
      <c r="C28" s="430">
        <v>0.21957370684999999</v>
      </c>
      <c r="D28" s="430">
        <v>0.20977568579</v>
      </c>
      <c r="E28" s="430">
        <v>0.18214805479000001</v>
      </c>
      <c r="F28" s="430">
        <v>0.21539411233</v>
      </c>
      <c r="G28" s="430">
        <v>0.22753701425</v>
      </c>
      <c r="H28" s="430"/>
      <c r="I28" s="430">
        <f t="shared" si="0"/>
        <v>-9.7980210599999951E-3</v>
      </c>
      <c r="J28" s="430">
        <f t="shared" si="0"/>
        <v>-2.7627630999999986E-2</v>
      </c>
      <c r="K28" s="430">
        <f t="shared" si="0"/>
        <v>3.3246057539999985E-2</v>
      </c>
      <c r="L28" s="430">
        <f t="shared" si="0"/>
        <v>1.2142901920000004E-2</v>
      </c>
      <c r="M28" s="142"/>
    </row>
    <row r="29" spans="1:14" x14ac:dyDescent="0.25">
      <c r="A29" s="428"/>
      <c r="B29" s="431" t="s">
        <v>254</v>
      </c>
      <c r="C29" s="432">
        <v>9.5159194520999996E-2</v>
      </c>
      <c r="D29" s="432">
        <v>6.6330035519000005E-2</v>
      </c>
      <c r="E29" s="432">
        <v>0.10243909589</v>
      </c>
      <c r="F29" s="432">
        <v>9.9344003562000002E-2</v>
      </c>
      <c r="G29" s="432">
        <v>6.9893334247000005E-2</v>
      </c>
      <c r="H29" s="432"/>
      <c r="I29" s="432">
        <f t="shared" si="0"/>
        <v>-2.882915900199999E-2</v>
      </c>
      <c r="J29" s="432">
        <f t="shared" si="0"/>
        <v>3.6109060370999993E-2</v>
      </c>
      <c r="K29" s="432">
        <f t="shared" si="0"/>
        <v>-3.0950923279999959E-3</v>
      </c>
      <c r="L29" s="432">
        <f t="shared" si="0"/>
        <v>-2.9450669314999997E-2</v>
      </c>
      <c r="M29" s="142"/>
    </row>
    <row r="30" spans="1:14" x14ac:dyDescent="0.25">
      <c r="B30" s="128" t="s">
        <v>235</v>
      </c>
      <c r="C30" s="6">
        <f t="shared" ref="C30:G30" si="1">+SUM(C26:C29)</f>
        <v>2.5516514821710001</v>
      </c>
      <c r="D30" s="6">
        <f t="shared" si="1"/>
        <v>2.5361612568090002</v>
      </c>
      <c r="E30" s="6">
        <f t="shared" si="1"/>
        <v>2.6428629040799998</v>
      </c>
      <c r="F30" s="6">
        <f t="shared" si="1"/>
        <v>2.9483911788919999</v>
      </c>
      <c r="G30" s="6">
        <f t="shared" si="1"/>
        <v>3.0489215591970003</v>
      </c>
      <c r="H30" s="6"/>
      <c r="I30" s="6">
        <f>+SUM(I26:I29)</f>
        <v>-1.5490225361999996E-2</v>
      </c>
      <c r="J30" s="6">
        <f t="shared" ref="J30:L30" si="2">+SUM(J26:J29)</f>
        <v>0.10670164727100002</v>
      </c>
      <c r="K30" s="6">
        <f t="shared" si="2"/>
        <v>0.30552827481200007</v>
      </c>
      <c r="L30" s="6">
        <f t="shared" si="2"/>
        <v>0.1005303803049999</v>
      </c>
      <c r="M30" s="142"/>
    </row>
    <row r="31" spans="1:14" x14ac:dyDescent="0.25">
      <c r="B31" s="370" t="s">
        <v>549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9"/>
      <c r="B35" s="149"/>
      <c r="C35" s="149" t="s">
        <v>271</v>
      </c>
      <c r="D35" s="149" t="s">
        <v>242</v>
      </c>
      <c r="E35" s="475" t="s">
        <v>241</v>
      </c>
      <c r="F35" s="475" t="s">
        <v>498</v>
      </c>
    </row>
    <row r="36" spans="1:7" x14ac:dyDescent="0.25">
      <c r="A36" s="149">
        <f t="shared" ref="A36:A83" si="3">YEAR(B36)</f>
        <v>2016</v>
      </c>
      <c r="B36" s="450">
        <v>42370</v>
      </c>
      <c r="C36" s="492">
        <v>2.9580700000000002</v>
      </c>
      <c r="D36" s="138" t="e">
        <v>#N/A</v>
      </c>
      <c r="E36" s="491"/>
      <c r="F36" s="491">
        <v>2.9580700000000002</v>
      </c>
      <c r="G36" s="140"/>
    </row>
    <row r="37" spans="1:7" x14ac:dyDescent="0.25">
      <c r="A37" s="149">
        <f t="shared" si="3"/>
        <v>2016</v>
      </c>
      <c r="B37" s="450">
        <v>42401</v>
      </c>
      <c r="C37" s="492">
        <v>2.7981189999999998</v>
      </c>
      <c r="D37" s="138" t="e">
        <v>#N/A</v>
      </c>
      <c r="E37" s="491">
        <f t="shared" ref="E37:E46" si="4">AVERAGEIF($A$36:$A$97,A37,$F$36:$F$97)</f>
        <v>2.5361611666666666</v>
      </c>
      <c r="F37" s="491">
        <v>2.7981189999999998</v>
      </c>
      <c r="G37" s="140"/>
    </row>
    <row r="38" spans="1:7" x14ac:dyDescent="0.25">
      <c r="A38" s="149">
        <f t="shared" si="3"/>
        <v>2016</v>
      </c>
      <c r="B38" s="450">
        <v>42430</v>
      </c>
      <c r="C38" s="492">
        <v>2.613194</v>
      </c>
      <c r="D38" s="138" t="e">
        <v>#N/A</v>
      </c>
      <c r="E38" s="491">
        <f t="shared" si="4"/>
        <v>2.5361611666666666</v>
      </c>
      <c r="F38" s="491">
        <v>2.613194</v>
      </c>
      <c r="G38" s="140"/>
    </row>
    <row r="39" spans="1:7" x14ac:dyDescent="0.25">
      <c r="A39" s="149">
        <f t="shared" si="3"/>
        <v>2016</v>
      </c>
      <c r="B39" s="450">
        <v>42461</v>
      </c>
      <c r="C39" s="492">
        <v>2.402549</v>
      </c>
      <c r="D39" s="138" t="e">
        <v>#N/A</v>
      </c>
      <c r="E39" s="491">
        <f t="shared" si="4"/>
        <v>2.5361611666666666</v>
      </c>
      <c r="F39" s="491">
        <v>2.402549</v>
      </c>
      <c r="G39" s="140"/>
    </row>
    <row r="40" spans="1:7" x14ac:dyDescent="0.25">
      <c r="A40" s="149">
        <f t="shared" si="3"/>
        <v>2016</v>
      </c>
      <c r="B40" s="450">
        <v>42491</v>
      </c>
      <c r="C40" s="492">
        <v>2.3829880000000001</v>
      </c>
      <c r="D40" s="138" t="e">
        <v>#N/A</v>
      </c>
      <c r="E40" s="491">
        <f t="shared" si="4"/>
        <v>2.5361611666666666</v>
      </c>
      <c r="F40" s="491">
        <v>2.3829880000000001</v>
      </c>
      <c r="G40" s="140"/>
    </row>
    <row r="41" spans="1:7" x14ac:dyDescent="0.25">
      <c r="A41" s="149">
        <f t="shared" si="3"/>
        <v>2016</v>
      </c>
      <c r="B41" s="450">
        <v>42522</v>
      </c>
      <c r="C41" s="492">
        <v>2.2693880000000002</v>
      </c>
      <c r="D41" s="138" t="e">
        <v>#N/A</v>
      </c>
      <c r="E41" s="491">
        <f t="shared" si="4"/>
        <v>2.5361611666666666</v>
      </c>
      <c r="F41" s="491">
        <v>2.2693880000000002</v>
      </c>
      <c r="G41" s="140"/>
    </row>
    <row r="42" spans="1:7" x14ac:dyDescent="0.25">
      <c r="A42" s="149">
        <f t="shared" si="3"/>
        <v>2016</v>
      </c>
      <c r="B42" s="450">
        <v>42552</v>
      </c>
      <c r="C42" s="492">
        <v>2.4212579999999999</v>
      </c>
      <c r="D42" s="138" t="e">
        <v>#N/A</v>
      </c>
      <c r="E42" s="491">
        <f t="shared" si="4"/>
        <v>2.5361611666666666</v>
      </c>
      <c r="F42" s="491">
        <v>2.4212579999999999</v>
      </c>
      <c r="G42" s="140"/>
    </row>
    <row r="43" spans="1:7" x14ac:dyDescent="0.25">
      <c r="A43" s="149">
        <f t="shared" si="3"/>
        <v>2016</v>
      </c>
      <c r="B43" s="450">
        <v>42583</v>
      </c>
      <c r="C43" s="492">
        <v>2.3081499999999999</v>
      </c>
      <c r="D43" s="138" t="e">
        <v>#N/A</v>
      </c>
      <c r="E43" s="491">
        <f t="shared" si="4"/>
        <v>2.5361611666666666</v>
      </c>
      <c r="F43" s="491">
        <v>2.3081499999999999</v>
      </c>
      <c r="G43" s="140"/>
    </row>
    <row r="44" spans="1:7" x14ac:dyDescent="0.25">
      <c r="A44" s="149">
        <f t="shared" si="3"/>
        <v>2016</v>
      </c>
      <c r="B44" s="450">
        <v>42614</v>
      </c>
      <c r="C44" s="492">
        <v>2.4291779999999998</v>
      </c>
      <c r="D44" s="138" t="e">
        <v>#N/A</v>
      </c>
      <c r="E44" s="491">
        <f t="shared" si="4"/>
        <v>2.5361611666666666</v>
      </c>
      <c r="F44" s="491">
        <v>2.4291779999999998</v>
      </c>
      <c r="G44" s="140"/>
    </row>
    <row r="45" spans="1:7" x14ac:dyDescent="0.25">
      <c r="A45" s="149">
        <f t="shared" si="3"/>
        <v>2016</v>
      </c>
      <c r="B45" s="450">
        <v>42644</v>
      </c>
      <c r="C45" s="492">
        <v>2.5566909999999998</v>
      </c>
      <c r="D45" s="138" t="e">
        <v>#N/A</v>
      </c>
      <c r="E45" s="491">
        <f t="shared" si="4"/>
        <v>2.5361611666666666</v>
      </c>
      <c r="F45" s="491">
        <v>2.5566909999999998</v>
      </c>
      <c r="G45" s="140"/>
    </row>
    <row r="46" spans="1:7" x14ac:dyDescent="0.25">
      <c r="A46" s="149">
        <f t="shared" si="3"/>
        <v>2016</v>
      </c>
      <c r="B46" s="450">
        <v>42675</v>
      </c>
      <c r="C46" s="492">
        <v>2.5195810000000001</v>
      </c>
      <c r="D46" s="138" t="e">
        <v>#N/A</v>
      </c>
      <c r="E46" s="491">
        <f t="shared" si="4"/>
        <v>2.5361611666666666</v>
      </c>
      <c r="F46" s="491">
        <v>2.5195810000000001</v>
      </c>
      <c r="G46" s="140"/>
    </row>
    <row r="47" spans="1:7" x14ac:dyDescent="0.25">
      <c r="A47" s="149">
        <f t="shared" si="3"/>
        <v>2016</v>
      </c>
      <c r="B47" s="450">
        <v>42705</v>
      </c>
      <c r="C47" s="492">
        <v>2.7747679999999999</v>
      </c>
      <c r="D47" s="138" t="e">
        <v>#N/A</v>
      </c>
      <c r="E47" s="491"/>
      <c r="F47" s="491">
        <v>2.7747679999999999</v>
      </c>
      <c r="G47" s="140"/>
    </row>
    <row r="48" spans="1:7" x14ac:dyDescent="0.25">
      <c r="A48" s="149">
        <f t="shared" si="3"/>
        <v>2017</v>
      </c>
      <c r="B48" s="450">
        <v>42736</v>
      </c>
      <c r="C48" s="492">
        <v>3.0485129999999998</v>
      </c>
      <c r="D48" s="138" t="e">
        <v>#N/A</v>
      </c>
      <c r="E48" s="491"/>
      <c r="F48" s="491">
        <v>3.0485129999999998</v>
      </c>
      <c r="G48" s="140"/>
    </row>
    <row r="49" spans="1:7" x14ac:dyDescent="0.25">
      <c r="A49" s="149">
        <f t="shared" si="3"/>
        <v>2017</v>
      </c>
      <c r="B49" s="450">
        <v>42767</v>
      </c>
      <c r="C49" s="492">
        <v>2.6554099999999998</v>
      </c>
      <c r="D49" s="138" t="e">
        <v>#N/A</v>
      </c>
      <c r="E49" s="491">
        <f t="shared" ref="E49:E58" si="5">AVERAGEIF($A$36:$A$97,A49,$F$36:$F$97)</f>
        <v>2.6421054166666664</v>
      </c>
      <c r="F49" s="491">
        <v>2.6554099999999998</v>
      </c>
      <c r="G49" s="140"/>
    </row>
    <row r="50" spans="1:7" x14ac:dyDescent="0.25">
      <c r="A50" s="149">
        <f t="shared" si="3"/>
        <v>2017</v>
      </c>
      <c r="B50" s="450">
        <v>42795</v>
      </c>
      <c r="C50" s="492">
        <v>2.7292900000000002</v>
      </c>
      <c r="D50" s="138" t="e">
        <v>#N/A</v>
      </c>
      <c r="E50" s="491">
        <f t="shared" si="5"/>
        <v>2.6421054166666664</v>
      </c>
      <c r="F50" s="491">
        <v>2.7292900000000002</v>
      </c>
      <c r="G50" s="140"/>
    </row>
    <row r="51" spans="1:7" x14ac:dyDescent="0.25">
      <c r="A51" s="149">
        <f t="shared" si="3"/>
        <v>2017</v>
      </c>
      <c r="B51" s="450">
        <v>42826</v>
      </c>
      <c r="C51" s="492">
        <v>2.5240390000000001</v>
      </c>
      <c r="D51" s="138" t="e">
        <v>#N/A</v>
      </c>
      <c r="E51" s="491">
        <f t="shared" si="5"/>
        <v>2.6421054166666664</v>
      </c>
      <c r="F51" s="491">
        <v>2.5240390000000001</v>
      </c>
      <c r="G51" s="140"/>
    </row>
    <row r="52" spans="1:7" x14ac:dyDescent="0.25">
      <c r="A52" s="149">
        <f t="shared" si="3"/>
        <v>2017</v>
      </c>
      <c r="B52" s="450">
        <v>42856</v>
      </c>
      <c r="C52" s="492">
        <v>2.4512649999999998</v>
      </c>
      <c r="D52" s="138" t="e">
        <v>#N/A</v>
      </c>
      <c r="E52" s="491">
        <f t="shared" si="5"/>
        <v>2.6421054166666664</v>
      </c>
      <c r="F52" s="491">
        <v>2.4512649999999998</v>
      </c>
      <c r="G52" s="140"/>
    </row>
    <row r="53" spans="1:7" x14ac:dyDescent="0.25">
      <c r="A53" s="149">
        <f t="shared" si="3"/>
        <v>2017</v>
      </c>
      <c r="B53" s="450">
        <v>42887</v>
      </c>
      <c r="C53" s="492">
        <v>2.478907</v>
      </c>
      <c r="D53" s="138" t="e">
        <v>#N/A</v>
      </c>
      <c r="E53" s="491">
        <f t="shared" si="5"/>
        <v>2.6421054166666664</v>
      </c>
      <c r="F53" s="491">
        <v>2.478907</v>
      </c>
      <c r="G53" s="140"/>
    </row>
    <row r="54" spans="1:7" x14ac:dyDescent="0.25">
      <c r="A54" s="149">
        <f t="shared" si="3"/>
        <v>2017</v>
      </c>
      <c r="B54" s="450">
        <v>42917</v>
      </c>
      <c r="C54" s="492">
        <v>2.587777</v>
      </c>
      <c r="D54" s="138" t="e">
        <v>#N/A</v>
      </c>
      <c r="E54" s="491">
        <f t="shared" si="5"/>
        <v>2.6421054166666664</v>
      </c>
      <c r="F54" s="491">
        <v>2.587777</v>
      </c>
      <c r="G54" s="140"/>
    </row>
    <row r="55" spans="1:7" x14ac:dyDescent="0.25">
      <c r="A55" s="149">
        <f t="shared" si="3"/>
        <v>2017</v>
      </c>
      <c r="B55" s="450">
        <v>42948</v>
      </c>
      <c r="C55" s="492">
        <v>2.2493460000000001</v>
      </c>
      <c r="D55" s="138" t="e">
        <v>#N/A</v>
      </c>
      <c r="E55" s="491">
        <f t="shared" si="5"/>
        <v>2.6421054166666664</v>
      </c>
      <c r="F55" s="491">
        <v>2.2493460000000001</v>
      </c>
      <c r="G55" s="140"/>
    </row>
    <row r="56" spans="1:7" x14ac:dyDescent="0.25">
      <c r="A56" s="149">
        <f t="shared" si="3"/>
        <v>2017</v>
      </c>
      <c r="B56" s="450">
        <v>42979</v>
      </c>
      <c r="C56" s="492">
        <v>2.3473290000000002</v>
      </c>
      <c r="D56" s="138" t="e">
        <v>#N/A</v>
      </c>
      <c r="E56" s="491">
        <f t="shared" si="5"/>
        <v>2.6421054166666664</v>
      </c>
      <c r="F56" s="491">
        <v>2.3473290000000002</v>
      </c>
      <c r="G56" s="140"/>
    </row>
    <row r="57" spans="1:7" x14ac:dyDescent="0.25">
      <c r="A57" s="149">
        <f t="shared" si="3"/>
        <v>2017</v>
      </c>
      <c r="B57" s="450">
        <v>43009</v>
      </c>
      <c r="C57" s="492">
        <v>2.6141139999999998</v>
      </c>
      <c r="D57" s="138" t="e">
        <v>#N/A</v>
      </c>
      <c r="E57" s="491">
        <f t="shared" si="5"/>
        <v>2.6421054166666664</v>
      </c>
      <c r="F57" s="491">
        <v>2.6141139999999998</v>
      </c>
      <c r="G57" s="140"/>
    </row>
    <row r="58" spans="1:7" x14ac:dyDescent="0.25">
      <c r="A58" s="149">
        <f t="shared" si="3"/>
        <v>2017</v>
      </c>
      <c r="B58" s="450">
        <v>43040</v>
      </c>
      <c r="C58" s="492">
        <v>2.9017499999999998</v>
      </c>
      <c r="D58" s="138" t="e">
        <v>#N/A</v>
      </c>
      <c r="E58" s="491">
        <f t="shared" si="5"/>
        <v>2.6421054166666664</v>
      </c>
      <c r="F58" s="491">
        <v>2.9017499999999998</v>
      </c>
      <c r="G58" s="140"/>
    </row>
    <row r="59" spans="1:7" x14ac:dyDescent="0.25">
      <c r="A59" s="149">
        <f t="shared" si="3"/>
        <v>2017</v>
      </c>
      <c r="B59" s="450">
        <v>43070</v>
      </c>
      <c r="C59" s="492">
        <v>3.1175250000000001</v>
      </c>
      <c r="D59" s="138" t="e">
        <v>#N/A</v>
      </c>
      <c r="E59" s="491"/>
      <c r="F59" s="491">
        <v>3.1175250000000001</v>
      </c>
      <c r="G59" s="140"/>
    </row>
    <row r="60" spans="1:7" x14ac:dyDescent="0.25">
      <c r="A60" s="149">
        <f t="shared" si="3"/>
        <v>2018</v>
      </c>
      <c r="B60" s="450">
        <v>43101</v>
      </c>
      <c r="C60" s="492">
        <v>3.45051</v>
      </c>
      <c r="D60" s="138" t="e">
        <v>#N/A</v>
      </c>
      <c r="E60" s="491"/>
      <c r="F60" s="491">
        <v>3.45051</v>
      </c>
      <c r="G60" s="140"/>
    </row>
    <row r="61" spans="1:7" x14ac:dyDescent="0.25">
      <c r="A61" s="149">
        <f t="shared" si="3"/>
        <v>2018</v>
      </c>
      <c r="B61" s="450">
        <v>43132</v>
      </c>
      <c r="C61" s="492">
        <v>3.119272</v>
      </c>
      <c r="D61" s="138" t="e">
        <v>#N/A</v>
      </c>
      <c r="E61" s="491">
        <f t="shared" ref="E61:E70" si="6">AVERAGEIF($A$36:$A$97,A61,$F$36:$F$97)</f>
        <v>2.9483753034916664</v>
      </c>
      <c r="F61" s="491">
        <v>3.119272</v>
      </c>
      <c r="G61" s="140"/>
    </row>
    <row r="62" spans="1:7" x14ac:dyDescent="0.25">
      <c r="A62" s="149">
        <f t="shared" si="3"/>
        <v>2018</v>
      </c>
      <c r="B62" s="450">
        <v>43160</v>
      </c>
      <c r="C62" s="492">
        <v>3.068619</v>
      </c>
      <c r="D62" s="138" t="e">
        <v>#N/A</v>
      </c>
      <c r="E62" s="491">
        <f t="shared" si="6"/>
        <v>2.9483753034916664</v>
      </c>
      <c r="F62" s="491">
        <v>3.068619</v>
      </c>
      <c r="G62" s="140"/>
    </row>
    <row r="63" spans="1:7" x14ac:dyDescent="0.25">
      <c r="A63" s="149">
        <f t="shared" si="3"/>
        <v>2018</v>
      </c>
      <c r="B63" s="450">
        <v>43191</v>
      </c>
      <c r="C63" s="492">
        <v>2.8299470000000002</v>
      </c>
      <c r="D63" s="138" t="e">
        <v>#N/A</v>
      </c>
      <c r="E63" s="491">
        <f t="shared" si="6"/>
        <v>2.9483753034916664</v>
      </c>
      <c r="F63" s="491">
        <v>2.8299470000000002</v>
      </c>
      <c r="G63" s="140"/>
    </row>
    <row r="64" spans="1:7" x14ac:dyDescent="0.25">
      <c r="A64" s="149">
        <f t="shared" si="3"/>
        <v>2018</v>
      </c>
      <c r="B64" s="450">
        <v>43221</v>
      </c>
      <c r="C64" s="492">
        <v>2.5431680000000001</v>
      </c>
      <c r="D64" s="138" t="e">
        <v>#N/A</v>
      </c>
      <c r="E64" s="491">
        <f t="shared" si="6"/>
        <v>2.9483753034916664</v>
      </c>
      <c r="F64" s="491">
        <v>2.5431680000000001</v>
      </c>
      <c r="G64" s="140"/>
    </row>
    <row r="65" spans="1:7" x14ac:dyDescent="0.25">
      <c r="A65" s="149">
        <f t="shared" si="3"/>
        <v>2018</v>
      </c>
      <c r="B65" s="450">
        <v>43252</v>
      </c>
      <c r="C65" s="492">
        <v>2.6319780000000002</v>
      </c>
      <c r="D65" s="138" t="e">
        <v>#N/A</v>
      </c>
      <c r="E65" s="491">
        <f t="shared" si="6"/>
        <v>2.9483753034916664</v>
      </c>
      <c r="F65" s="491">
        <v>2.6319780000000002</v>
      </c>
      <c r="G65" s="140"/>
    </row>
    <row r="66" spans="1:7" x14ac:dyDescent="0.25">
      <c r="A66" s="149">
        <f t="shared" si="3"/>
        <v>2018</v>
      </c>
      <c r="B66" s="450">
        <v>43282</v>
      </c>
      <c r="C66" s="492">
        <v>2.80559</v>
      </c>
      <c r="D66" s="138" t="e">
        <v>#N/A</v>
      </c>
      <c r="E66" s="491">
        <f t="shared" si="6"/>
        <v>2.9483753034916664</v>
      </c>
      <c r="F66" s="491">
        <v>2.80559</v>
      </c>
      <c r="G66" s="140"/>
    </row>
    <row r="67" spans="1:7" x14ac:dyDescent="0.25">
      <c r="A67" s="149">
        <f t="shared" si="3"/>
        <v>2018</v>
      </c>
      <c r="B67" s="450">
        <v>43313</v>
      </c>
      <c r="C67" s="492">
        <v>2.8889369999999999</v>
      </c>
      <c r="D67" s="138" t="e">
        <v>#N/A</v>
      </c>
      <c r="E67" s="491">
        <f t="shared" si="6"/>
        <v>2.9483753034916664</v>
      </c>
      <c r="F67" s="491">
        <v>2.8889369999999999</v>
      </c>
      <c r="G67" s="140"/>
    </row>
    <row r="68" spans="1:7" x14ac:dyDescent="0.25">
      <c r="A68" s="149">
        <f t="shared" si="3"/>
        <v>2018</v>
      </c>
      <c r="B68" s="450">
        <v>43344</v>
      </c>
      <c r="C68" s="492">
        <v>2.7435304999999999</v>
      </c>
      <c r="D68" s="138" t="e">
        <v>#N/A</v>
      </c>
      <c r="E68" s="491">
        <f t="shared" si="6"/>
        <v>2.9483753034916664</v>
      </c>
      <c r="F68" s="491">
        <v>2.7435304999999999</v>
      </c>
      <c r="G68" s="140"/>
    </row>
    <row r="69" spans="1:7" x14ac:dyDescent="0.25">
      <c r="A69" s="149">
        <f t="shared" si="3"/>
        <v>2018</v>
      </c>
      <c r="B69" s="450">
        <v>43374</v>
      </c>
      <c r="C69" s="492">
        <v>2.9473621418999998</v>
      </c>
      <c r="D69" s="138">
        <v>2.9473621418999998</v>
      </c>
      <c r="E69" s="491">
        <f t="shared" si="6"/>
        <v>2.9483753034916664</v>
      </c>
      <c r="F69" s="491">
        <v>2.9473621418999998</v>
      </c>
      <c r="G69" s="140"/>
    </row>
    <row r="70" spans="1:7" x14ac:dyDescent="0.25">
      <c r="A70" s="149">
        <f t="shared" si="3"/>
        <v>2018</v>
      </c>
      <c r="B70" s="450">
        <v>43405</v>
      </c>
      <c r="C70" s="492" t="e">
        <v>#N/A</v>
      </c>
      <c r="D70" s="138">
        <v>3.0695519999999998</v>
      </c>
      <c r="E70" s="491">
        <f t="shared" si="6"/>
        <v>2.9483753034916664</v>
      </c>
      <c r="F70" s="491">
        <v>3.0695519999999998</v>
      </c>
      <c r="G70" s="140"/>
    </row>
    <row r="71" spans="1:7" x14ac:dyDescent="0.25">
      <c r="A71" s="149">
        <f t="shared" si="3"/>
        <v>2018</v>
      </c>
      <c r="B71" s="450">
        <v>43435</v>
      </c>
      <c r="C71" s="492" t="e">
        <v>#N/A</v>
      </c>
      <c r="D71" s="138">
        <v>3.282038</v>
      </c>
      <c r="E71" s="491"/>
      <c r="F71" s="491">
        <v>3.282038</v>
      </c>
      <c r="G71" s="140"/>
    </row>
    <row r="72" spans="1:7" x14ac:dyDescent="0.25">
      <c r="A72" s="149">
        <f t="shared" si="3"/>
        <v>2019</v>
      </c>
      <c r="B72" s="450">
        <v>43466</v>
      </c>
      <c r="C72" s="492" t="e">
        <v>#N/A</v>
      </c>
      <c r="D72" s="138">
        <v>3.3773420000000001</v>
      </c>
      <c r="E72" s="491"/>
      <c r="F72" s="491">
        <v>3.3773420000000001</v>
      </c>
      <c r="G72" s="140"/>
    </row>
    <row r="73" spans="1:7" x14ac:dyDescent="0.25">
      <c r="A73" s="149">
        <f t="shared" si="3"/>
        <v>2019</v>
      </c>
      <c r="B73" s="450">
        <v>43497</v>
      </c>
      <c r="C73" s="492" t="e">
        <v>#N/A</v>
      </c>
      <c r="D73" s="138">
        <v>3.1897250000000001</v>
      </c>
      <c r="E73" s="491">
        <f t="shared" ref="E73:E82" si="7">AVERAGEIF($A$36:$A$97,A73,$F$36:$F$97)</f>
        <v>3.049193666666667</v>
      </c>
      <c r="F73" s="491">
        <v>3.1897250000000001</v>
      </c>
      <c r="G73" s="140"/>
    </row>
    <row r="74" spans="1:7" x14ac:dyDescent="0.25">
      <c r="A74" s="149">
        <f t="shared" si="3"/>
        <v>2019</v>
      </c>
      <c r="B74" s="450">
        <v>43525</v>
      </c>
      <c r="C74" s="492" t="e">
        <v>#N/A</v>
      </c>
      <c r="D74" s="138">
        <v>3.0175179999999999</v>
      </c>
      <c r="E74" s="491">
        <f t="shared" si="7"/>
        <v>3.049193666666667</v>
      </c>
      <c r="F74" s="491">
        <v>3.0175179999999999</v>
      </c>
      <c r="G74" s="140"/>
    </row>
    <row r="75" spans="1:7" x14ac:dyDescent="0.25">
      <c r="A75" s="149">
        <f t="shared" si="3"/>
        <v>2019</v>
      </c>
      <c r="B75" s="450">
        <v>43556</v>
      </c>
      <c r="C75" s="492" t="e">
        <v>#N/A</v>
      </c>
      <c r="D75" s="138">
        <v>2.8018580000000002</v>
      </c>
      <c r="E75" s="491">
        <f t="shared" si="7"/>
        <v>3.049193666666667</v>
      </c>
      <c r="F75" s="491">
        <v>2.8018580000000002</v>
      </c>
      <c r="G75" s="140"/>
    </row>
    <row r="76" spans="1:7" x14ac:dyDescent="0.25">
      <c r="A76" s="149">
        <f t="shared" si="3"/>
        <v>2019</v>
      </c>
      <c r="B76" s="450">
        <v>43586</v>
      </c>
      <c r="C76" s="492" t="e">
        <v>#N/A</v>
      </c>
      <c r="D76" s="138">
        <v>2.7184759999999999</v>
      </c>
      <c r="E76" s="491">
        <f t="shared" si="7"/>
        <v>3.049193666666667</v>
      </c>
      <c r="F76" s="491">
        <v>2.7184759999999999</v>
      </c>
      <c r="G76" s="140"/>
    </row>
    <row r="77" spans="1:7" x14ac:dyDescent="0.25">
      <c r="A77" s="149">
        <f t="shared" si="3"/>
        <v>2019</v>
      </c>
      <c r="B77" s="450">
        <v>43617</v>
      </c>
      <c r="C77" s="492" t="e">
        <v>#N/A</v>
      </c>
      <c r="D77" s="138">
        <v>2.773968</v>
      </c>
      <c r="E77" s="491">
        <f t="shared" si="7"/>
        <v>3.049193666666667</v>
      </c>
      <c r="F77" s="491">
        <v>2.773968</v>
      </c>
      <c r="G77" s="140"/>
    </row>
    <row r="78" spans="1:7" x14ac:dyDescent="0.25">
      <c r="A78" s="149">
        <f t="shared" si="3"/>
        <v>2019</v>
      </c>
      <c r="B78" s="450">
        <v>43647</v>
      </c>
      <c r="C78" s="492" t="e">
        <v>#N/A</v>
      </c>
      <c r="D78" s="138">
        <v>2.896544</v>
      </c>
      <c r="E78" s="491">
        <f t="shared" si="7"/>
        <v>3.049193666666667</v>
      </c>
      <c r="F78" s="491">
        <v>2.896544</v>
      </c>
      <c r="G78" s="140"/>
    </row>
    <row r="79" spans="1:7" x14ac:dyDescent="0.25">
      <c r="A79" s="149">
        <f t="shared" si="3"/>
        <v>2019</v>
      </c>
      <c r="B79" s="450">
        <v>43678</v>
      </c>
      <c r="C79" s="492" t="e">
        <v>#N/A</v>
      </c>
      <c r="D79" s="138">
        <v>2.8686940000000001</v>
      </c>
      <c r="E79" s="491">
        <f t="shared" si="7"/>
        <v>3.049193666666667</v>
      </c>
      <c r="F79" s="491">
        <v>2.8686940000000001</v>
      </c>
      <c r="G79" s="140"/>
    </row>
    <row r="80" spans="1:7" x14ac:dyDescent="0.25">
      <c r="A80" s="149">
        <f t="shared" si="3"/>
        <v>2019</v>
      </c>
      <c r="B80" s="450">
        <v>43709</v>
      </c>
      <c r="C80" s="492" t="e">
        <v>#N/A</v>
      </c>
      <c r="D80" s="138">
        <v>3.0307780000000002</v>
      </c>
      <c r="E80" s="491">
        <f t="shared" si="7"/>
        <v>3.049193666666667</v>
      </c>
      <c r="F80" s="491">
        <v>3.0307780000000002</v>
      </c>
      <c r="G80" s="140"/>
    </row>
    <row r="81" spans="1:7" x14ac:dyDescent="0.25">
      <c r="A81" s="149">
        <f t="shared" si="3"/>
        <v>2019</v>
      </c>
      <c r="B81" s="450">
        <v>43739</v>
      </c>
      <c r="C81" s="492" t="e">
        <v>#N/A</v>
      </c>
      <c r="D81" s="138">
        <v>3.167484</v>
      </c>
      <c r="E81" s="491">
        <f t="shared" si="7"/>
        <v>3.049193666666667</v>
      </c>
      <c r="F81" s="491">
        <v>3.167484</v>
      </c>
      <c r="G81" s="140"/>
    </row>
    <row r="82" spans="1:7" x14ac:dyDescent="0.25">
      <c r="A82" s="149">
        <f t="shared" si="3"/>
        <v>2019</v>
      </c>
      <c r="B82" s="450">
        <v>43770</v>
      </c>
      <c r="C82" s="492" t="e">
        <v>#N/A</v>
      </c>
      <c r="D82" s="138">
        <v>3.2678989999999999</v>
      </c>
      <c r="E82" s="491">
        <f t="shared" si="7"/>
        <v>3.049193666666667</v>
      </c>
      <c r="F82" s="491">
        <v>3.2678989999999999</v>
      </c>
      <c r="G82" s="140"/>
    </row>
    <row r="83" spans="1:7" x14ac:dyDescent="0.25">
      <c r="A83" s="149">
        <f t="shared" si="3"/>
        <v>2019</v>
      </c>
      <c r="B83" s="450">
        <v>43800</v>
      </c>
      <c r="C83" s="492" t="e">
        <v>#N/A</v>
      </c>
      <c r="D83" s="138">
        <v>3.480038</v>
      </c>
      <c r="E83" s="491"/>
      <c r="F83" s="491">
        <v>3.480038</v>
      </c>
      <c r="G83" s="140"/>
    </row>
    <row r="84" spans="1:7" x14ac:dyDescent="0.25">
      <c r="B84" s="136"/>
      <c r="D84" s="142"/>
      <c r="F84" s="142"/>
      <c r="G84" s="140"/>
    </row>
    <row r="85" spans="1:7" x14ac:dyDescent="0.25">
      <c r="B85" s="136"/>
      <c r="D85" s="142"/>
      <c r="F85" s="142"/>
      <c r="G85" s="140"/>
    </row>
    <row r="86" spans="1:7" x14ac:dyDescent="0.25">
      <c r="B86" s="136"/>
      <c r="D86" s="142"/>
      <c r="F86" s="142"/>
      <c r="G86" s="140"/>
    </row>
    <row r="87" spans="1:7" x14ac:dyDescent="0.25">
      <c r="B87" s="136"/>
      <c r="D87" s="142"/>
      <c r="F87" s="142"/>
      <c r="G87" s="140"/>
    </row>
    <row r="88" spans="1:7" x14ac:dyDescent="0.25">
      <c r="B88" s="136"/>
      <c r="D88" s="142"/>
      <c r="F88" s="142"/>
      <c r="G88" s="140"/>
    </row>
    <row r="89" spans="1:7" x14ac:dyDescent="0.25">
      <c r="A89" s="5"/>
      <c r="B89" s="5" t="s">
        <v>0</v>
      </c>
      <c r="D89" s="142"/>
      <c r="F89" s="142"/>
      <c r="G89" s="140"/>
    </row>
    <row r="90" spans="1:7" x14ac:dyDescent="0.25">
      <c r="A90">
        <v>2.5</v>
      </c>
      <c r="B90" s="6">
        <v>-0.25</v>
      </c>
      <c r="D90" s="142"/>
      <c r="F90" s="142"/>
      <c r="G90" s="140"/>
    </row>
    <row r="91" spans="1:7" x14ac:dyDescent="0.25">
      <c r="A91">
        <v>2.5</v>
      </c>
      <c r="B91" s="6">
        <v>0.5</v>
      </c>
      <c r="D91" s="142"/>
      <c r="F91" s="142"/>
      <c r="G91" s="140"/>
    </row>
    <row r="92" spans="1:7" x14ac:dyDescent="0.25">
      <c r="B92" s="136"/>
      <c r="D92" s="142"/>
      <c r="F92" s="142"/>
      <c r="G92" s="140"/>
    </row>
    <row r="93" spans="1:7" x14ac:dyDescent="0.25">
      <c r="B93" s="136"/>
      <c r="D93" s="142"/>
      <c r="F93" s="142"/>
      <c r="G93" s="140"/>
    </row>
    <row r="94" spans="1:7" x14ac:dyDescent="0.25">
      <c r="B94" s="136"/>
      <c r="D94" s="142"/>
      <c r="F94" s="142"/>
      <c r="G94" s="140"/>
    </row>
    <row r="95" spans="1:7" x14ac:dyDescent="0.25">
      <c r="B95" s="136"/>
      <c r="D95" s="142"/>
      <c r="F95" s="142"/>
      <c r="G95" s="140"/>
    </row>
    <row r="96" spans="1:7" x14ac:dyDescent="0.25">
      <c r="B96" s="136"/>
      <c r="D96" s="142"/>
      <c r="F96" s="142"/>
      <c r="G96" s="140"/>
    </row>
    <row r="97" spans="2:7" x14ac:dyDescent="0.25">
      <c r="B97" s="136"/>
      <c r="C97" s="137"/>
      <c r="D97" s="138"/>
      <c r="F97" s="142"/>
      <c r="G97" s="140"/>
    </row>
    <row r="98" spans="2:7" x14ac:dyDescent="0.25">
      <c r="F98" s="142"/>
      <c r="G98" s="140"/>
    </row>
    <row r="99" spans="2:7" x14ac:dyDescent="0.25">
      <c r="F99" s="142"/>
      <c r="G99" s="140"/>
    </row>
    <row r="100" spans="2:7" x14ac:dyDescent="0.25">
      <c r="F100" s="142"/>
      <c r="G100" s="140"/>
    </row>
    <row r="101" spans="2:7" x14ac:dyDescent="0.25">
      <c r="F101" s="142"/>
      <c r="G101" s="140"/>
    </row>
    <row r="102" spans="2:7" x14ac:dyDescent="0.25">
      <c r="F102" s="142"/>
      <c r="G102" s="140"/>
    </row>
    <row r="103" spans="2:7" x14ac:dyDescent="0.25">
      <c r="F103" s="142"/>
      <c r="G103" s="140"/>
    </row>
    <row r="104" spans="2:7" x14ac:dyDescent="0.25">
      <c r="F104" s="142"/>
      <c r="G104" s="140"/>
    </row>
    <row r="105" spans="2:7" x14ac:dyDescent="0.25">
      <c r="F105" s="142"/>
      <c r="G105" s="140"/>
    </row>
    <row r="106" spans="2:7" x14ac:dyDescent="0.25">
      <c r="F106" s="142"/>
      <c r="G106" s="140"/>
    </row>
    <row r="107" spans="2:7" x14ac:dyDescent="0.25">
      <c r="F107" s="142"/>
    </row>
    <row r="108" spans="2:7" x14ac:dyDescent="0.25">
      <c r="F108" s="142"/>
    </row>
    <row r="109" spans="2:7" x14ac:dyDescent="0.25">
      <c r="F109" s="142"/>
    </row>
    <row r="110" spans="2:7" x14ac:dyDescent="0.25">
      <c r="F110" s="142"/>
    </row>
    <row r="111" spans="2:7" x14ac:dyDescent="0.25">
      <c r="F111" s="142"/>
    </row>
    <row r="112" spans="2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  <row r="125" spans="6:6" x14ac:dyDescent="0.25">
      <c r="F125" s="142"/>
    </row>
    <row r="126" spans="6:6" x14ac:dyDescent="0.25">
      <c r="F126" s="142"/>
    </row>
    <row r="127" spans="6:6" x14ac:dyDescent="0.25">
      <c r="F127" s="142"/>
    </row>
    <row r="128" spans="6:6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RowHeight="15" x14ac:dyDescent="0.25"/>
  <cols>
    <col min="1" max="1" width="9.140625" style="173"/>
    <col min="2" max="2" width="13.85546875" style="173" customWidth="1"/>
    <col min="3" max="3" width="15" style="173" customWidth="1"/>
    <col min="4" max="4" width="7.85546875" style="173" customWidth="1"/>
    <col min="5" max="5" width="6" style="173" customWidth="1"/>
    <col min="6" max="6" width="7.7109375" style="173" customWidth="1"/>
    <col min="7" max="7" width="6" style="173" customWidth="1"/>
    <col min="8" max="8" width="6.140625" style="173" customWidth="1"/>
    <col min="9" max="16" width="9.140625" style="173"/>
    <col min="17" max="17" width="15.7109375" style="173" customWidth="1"/>
    <col min="18" max="24" width="9.140625" style="173"/>
    <col min="25" max="25" width="27" style="173" customWidth="1"/>
    <col min="26" max="16384" width="9.140625" style="173"/>
  </cols>
  <sheetData>
    <row r="2" spans="1:25" ht="15.75" x14ac:dyDescent="0.25">
      <c r="A2" s="44" t="s">
        <v>547</v>
      </c>
      <c r="N2" s="385"/>
    </row>
    <row r="3" spans="1:25" x14ac:dyDescent="0.25">
      <c r="A3" s="22" t="s">
        <v>16</v>
      </c>
      <c r="C3" s="408"/>
      <c r="D3" s="408"/>
      <c r="E3" s="408"/>
      <c r="F3" s="408"/>
      <c r="G3" s="408"/>
      <c r="H3" s="408"/>
      <c r="I3" s="408"/>
      <c r="J3" s="408"/>
      <c r="K3" s="408"/>
      <c r="N3"/>
    </row>
    <row r="4" spans="1:25" x14ac:dyDescent="0.25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190"/>
      <c r="Y4" s="175"/>
    </row>
    <row r="5" spans="1:25" x14ac:dyDescent="0.25">
      <c r="A5" s="190"/>
      <c r="B5" s="190"/>
      <c r="C5" s="190"/>
      <c r="D5" s="190"/>
      <c r="E5" s="190"/>
      <c r="F5" s="190"/>
      <c r="G5" s="190"/>
      <c r="H5" s="190"/>
      <c r="I5" s="190"/>
      <c r="J5" s="190"/>
      <c r="K5" s="190"/>
      <c r="Q5" s="182" t="s">
        <v>369</v>
      </c>
      <c r="R5" s="183"/>
      <c r="Y5" s="176"/>
    </row>
    <row r="6" spans="1:25" x14ac:dyDescent="0.25">
      <c r="A6" s="190"/>
      <c r="B6" s="190"/>
      <c r="C6" s="190"/>
      <c r="D6" s="190"/>
      <c r="E6" s="190"/>
      <c r="F6" s="190"/>
      <c r="G6" s="190"/>
      <c r="H6" s="190"/>
      <c r="I6" s="190"/>
      <c r="J6" s="190"/>
      <c r="K6" s="190"/>
      <c r="Q6" s="304" t="s">
        <v>371</v>
      </c>
      <c r="R6" s="305" t="s">
        <v>370</v>
      </c>
      <c r="Y6" s="176"/>
    </row>
    <row r="7" spans="1:25" x14ac:dyDescent="0.25">
      <c r="A7" s="190"/>
      <c r="B7" s="190"/>
      <c r="C7" s="190"/>
      <c r="D7" s="190"/>
      <c r="E7" s="190"/>
      <c r="F7" s="190"/>
      <c r="G7" s="190"/>
      <c r="H7" s="190"/>
      <c r="I7" s="190"/>
      <c r="J7" s="190"/>
      <c r="K7" s="190"/>
      <c r="Q7" s="306" t="s">
        <v>255</v>
      </c>
      <c r="R7" s="307" t="s">
        <v>372</v>
      </c>
      <c r="Y7" s="176"/>
    </row>
    <row r="8" spans="1:25" x14ac:dyDescent="0.25">
      <c r="A8" s="190"/>
      <c r="B8" s="190"/>
      <c r="C8" s="190"/>
      <c r="D8" s="190"/>
      <c r="E8" s="190"/>
      <c r="F8" s="190"/>
      <c r="G8" s="190"/>
      <c r="H8" s="190"/>
      <c r="I8" s="190"/>
      <c r="J8" s="190"/>
      <c r="K8" s="190"/>
      <c r="Q8" s="306" t="s">
        <v>253</v>
      </c>
      <c r="R8" s="307" t="s">
        <v>373</v>
      </c>
      <c r="Y8" s="176"/>
    </row>
    <row r="9" spans="1:25" x14ac:dyDescent="0.25">
      <c r="A9" s="190"/>
      <c r="B9" s="190"/>
      <c r="C9" s="190"/>
      <c r="D9" s="190"/>
      <c r="E9" s="190"/>
      <c r="F9" s="190"/>
      <c r="G9" s="190"/>
      <c r="H9" s="190"/>
      <c r="I9" s="190"/>
      <c r="J9" s="190"/>
      <c r="K9" s="190"/>
      <c r="Q9" s="308" t="s">
        <v>254</v>
      </c>
      <c r="R9" s="309" t="s">
        <v>374</v>
      </c>
      <c r="Y9" s="176"/>
    </row>
    <row r="10" spans="1:25" x14ac:dyDescent="0.25">
      <c r="A10" s="190"/>
      <c r="B10" s="190"/>
      <c r="C10" s="190"/>
      <c r="D10" s="190"/>
      <c r="E10" s="190"/>
      <c r="F10" s="190"/>
      <c r="G10" s="190"/>
      <c r="H10" s="190"/>
      <c r="I10" s="190"/>
      <c r="J10" s="190"/>
      <c r="K10" s="190"/>
      <c r="Y10" s="176"/>
    </row>
    <row r="11" spans="1:25" x14ac:dyDescent="0.25">
      <c r="A11" s="190"/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Y11" s="176"/>
    </row>
    <row r="12" spans="1:25" x14ac:dyDescent="0.25">
      <c r="A12" s="190"/>
      <c r="B12" s="190"/>
      <c r="C12" s="190"/>
      <c r="D12" s="190"/>
      <c r="E12" s="190"/>
      <c r="F12" s="190"/>
      <c r="G12" s="190"/>
      <c r="H12" s="190"/>
      <c r="I12" s="190"/>
      <c r="J12" s="190"/>
      <c r="K12" s="190"/>
      <c r="Y12" s="176"/>
    </row>
    <row r="13" spans="1:25" x14ac:dyDescent="0.25">
      <c r="A13" s="190"/>
      <c r="B13" s="190"/>
      <c r="C13" s="190"/>
      <c r="D13" s="190"/>
      <c r="E13" s="190"/>
      <c r="F13" s="190"/>
      <c r="G13" s="190"/>
      <c r="H13" s="190"/>
      <c r="I13" s="190"/>
      <c r="J13" s="190"/>
      <c r="K13" s="190"/>
      <c r="Y13" s="176"/>
    </row>
    <row r="14" spans="1:25" x14ac:dyDescent="0.25">
      <c r="A14" s="190"/>
      <c r="B14" s="190"/>
      <c r="C14" s="190"/>
      <c r="D14" s="190"/>
      <c r="E14" s="190"/>
      <c r="F14" s="190"/>
      <c r="G14" s="190"/>
      <c r="H14" s="190"/>
      <c r="I14" s="190"/>
      <c r="J14" s="190"/>
      <c r="K14" s="190"/>
      <c r="Y14" s="176"/>
    </row>
    <row r="15" spans="1:25" x14ac:dyDescent="0.25">
      <c r="A15" s="190"/>
      <c r="B15" s="190"/>
      <c r="C15" s="190"/>
      <c r="D15" s="190"/>
      <c r="E15" s="190"/>
      <c r="F15" s="190"/>
      <c r="G15" s="190"/>
      <c r="H15" s="190"/>
      <c r="I15" s="190"/>
      <c r="J15" s="190"/>
      <c r="K15" s="190"/>
      <c r="Y15" s="176"/>
    </row>
    <row r="16" spans="1:25" x14ac:dyDescent="0.25">
      <c r="A16" s="190"/>
      <c r="B16" s="190"/>
      <c r="C16" s="190"/>
      <c r="D16" s="190"/>
      <c r="E16" s="190"/>
      <c r="F16" s="190"/>
      <c r="G16" s="190"/>
      <c r="H16" s="190"/>
      <c r="I16" s="190"/>
      <c r="J16" s="190"/>
      <c r="K16" s="190"/>
      <c r="Y16" s="176"/>
    </row>
    <row r="17" spans="1:25" x14ac:dyDescent="0.25">
      <c r="A17" s="190"/>
      <c r="B17" s="190"/>
      <c r="C17" s="190"/>
      <c r="D17" s="190"/>
      <c r="E17" s="190"/>
      <c r="F17" s="190"/>
      <c r="G17" s="190"/>
      <c r="H17" s="190"/>
      <c r="I17" s="190"/>
      <c r="J17" s="190"/>
      <c r="K17" s="190"/>
      <c r="Y17" s="176"/>
    </row>
    <row r="18" spans="1:25" x14ac:dyDescent="0.25">
      <c r="A18" s="190"/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Y18" s="176"/>
    </row>
    <row r="19" spans="1:25" x14ac:dyDescent="0.25">
      <c r="A19" s="190"/>
      <c r="B19" s="190"/>
      <c r="C19" s="190"/>
      <c r="D19" s="190"/>
      <c r="E19" s="190"/>
      <c r="F19" s="190"/>
      <c r="G19" s="190"/>
      <c r="H19" s="190"/>
      <c r="I19" s="190"/>
      <c r="J19" s="190"/>
      <c r="K19" s="190"/>
      <c r="Y19" s="176"/>
    </row>
    <row r="20" spans="1:25" x14ac:dyDescent="0.25">
      <c r="A20" s="190"/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Y20" s="177"/>
    </row>
    <row r="21" spans="1:25" x14ac:dyDescent="0.25">
      <c r="A21" s="190"/>
      <c r="B21" s="190"/>
      <c r="C21" s="190"/>
      <c r="D21" s="190"/>
      <c r="E21" s="190"/>
      <c r="F21" s="190"/>
      <c r="G21" s="190"/>
      <c r="H21" s="190"/>
      <c r="I21" s="190"/>
      <c r="J21" s="190"/>
      <c r="K21" s="190"/>
      <c r="Y21" s="176"/>
    </row>
    <row r="22" spans="1:25" x14ac:dyDescent="0.25">
      <c r="Y22" s="176"/>
    </row>
    <row r="23" spans="1:25" x14ac:dyDescent="0.25">
      <c r="Y23" s="176"/>
    </row>
    <row r="24" spans="1:25" x14ac:dyDescent="0.25">
      <c r="Y24" s="176"/>
    </row>
    <row r="25" spans="1:25" x14ac:dyDescent="0.25">
      <c r="B25" s="173" t="s">
        <v>12</v>
      </c>
      <c r="C25" s="173">
        <v>2000</v>
      </c>
      <c r="D25" s="173">
        <v>2001</v>
      </c>
      <c r="E25" s="173">
        <v>2002</v>
      </c>
      <c r="F25" s="173">
        <v>2003</v>
      </c>
      <c r="G25" s="173">
        <v>2004</v>
      </c>
      <c r="H25" s="173">
        <v>2005</v>
      </c>
      <c r="I25" s="173">
        <v>2006</v>
      </c>
      <c r="J25" s="173">
        <v>2007</v>
      </c>
      <c r="K25" s="173">
        <v>2008</v>
      </c>
      <c r="L25" s="173">
        <v>2009</v>
      </c>
      <c r="M25" s="173">
        <v>2010</v>
      </c>
      <c r="N25" s="173">
        <v>2011</v>
      </c>
      <c r="O25" s="173">
        <v>2012</v>
      </c>
      <c r="P25" s="173">
        <v>2013</v>
      </c>
      <c r="Q25" s="173">
        <v>2014</v>
      </c>
      <c r="R25" s="173">
        <v>2015</v>
      </c>
      <c r="S25" s="173">
        <v>2016</v>
      </c>
      <c r="T25" s="173">
        <v>2017</v>
      </c>
      <c r="U25" s="173">
        <v>2018</v>
      </c>
      <c r="V25" s="173">
        <v>2019</v>
      </c>
      <c r="Y25" s="176"/>
    </row>
    <row r="26" spans="1:25" x14ac:dyDescent="0.25">
      <c r="A26" s="195"/>
      <c r="B26" s="349" t="s">
        <v>371</v>
      </c>
      <c r="C26" s="350">
        <v>0.10768759562999999</v>
      </c>
      <c r="D26" s="350">
        <v>0.11430879452000001</v>
      </c>
      <c r="E26" s="350">
        <v>9.0456027396999997E-2</v>
      </c>
      <c r="F26" s="350">
        <v>0.13054520548000001</v>
      </c>
      <c r="G26" s="350">
        <v>0.18103860383000001</v>
      </c>
      <c r="H26" s="350">
        <v>0.19568473973</v>
      </c>
      <c r="I26" s="350">
        <v>0.18233403288</v>
      </c>
      <c r="J26" s="350">
        <v>0.13933212603</v>
      </c>
      <c r="K26" s="350">
        <v>0.13245945081999999</v>
      </c>
      <c r="L26" s="350">
        <v>6.2311679452000002E-2</v>
      </c>
      <c r="M26" s="350">
        <v>1.1957284932E-2</v>
      </c>
      <c r="N26" s="350">
        <v>-1.4400742466E-2</v>
      </c>
      <c r="O26" s="350">
        <v>-5.4726745902000003E-2</v>
      </c>
      <c r="P26" s="350">
        <v>-0.17501223288000001</v>
      </c>
      <c r="Q26" s="350">
        <v>-0.31520172055000001</v>
      </c>
      <c r="R26" s="350">
        <v>-0.49121172329000001</v>
      </c>
      <c r="S26" s="350">
        <v>-0.65689627321999999</v>
      </c>
      <c r="T26" s="350">
        <v>-0.75761514794999996</v>
      </c>
      <c r="U26" s="350">
        <v>-0.83106877589000006</v>
      </c>
      <c r="V26" s="350">
        <v>-0.93914023425000004</v>
      </c>
      <c r="Y26" s="176"/>
    </row>
    <row r="27" spans="1:25" x14ac:dyDescent="0.25">
      <c r="A27" s="195"/>
      <c r="B27" s="195" t="s">
        <v>255</v>
      </c>
      <c r="C27" s="174">
        <v>2.0838797813999999E-2</v>
      </c>
      <c r="D27" s="174">
        <v>4.3315068492999998E-3</v>
      </c>
      <c r="E27" s="174">
        <v>0</v>
      </c>
      <c r="F27" s="174">
        <v>2.5205479452000001E-4</v>
      </c>
      <c r="G27" s="174">
        <v>4.0382786885000002E-4</v>
      </c>
      <c r="H27" s="174">
        <v>6.3250958904E-4</v>
      </c>
      <c r="I27" s="174">
        <v>4.1865753424999999E-4</v>
      </c>
      <c r="J27" s="174">
        <v>3.2271780822000002E-4</v>
      </c>
      <c r="K27" s="174">
        <v>3.3015027321999998E-4</v>
      </c>
      <c r="L27" s="174">
        <v>3.5024383561999998E-4</v>
      </c>
      <c r="M27" s="174">
        <v>3.6958904110000001E-4</v>
      </c>
      <c r="N27" s="174">
        <v>3.2556164384000001E-4</v>
      </c>
      <c r="O27" s="174">
        <v>3.1379781420999998E-4</v>
      </c>
      <c r="P27" s="174">
        <v>3.3655616438000002E-4</v>
      </c>
      <c r="Q27" s="174">
        <v>-3.7509539725999998E-2</v>
      </c>
      <c r="R27" s="174">
        <v>-6.4610758904000004E-2</v>
      </c>
      <c r="S27" s="174">
        <v>-9.4826969945000006E-2</v>
      </c>
      <c r="T27" s="174">
        <v>-0.17759363013999999</v>
      </c>
      <c r="U27" s="174">
        <v>-0.26878154356</v>
      </c>
      <c r="V27" s="174">
        <v>-0.31258103096000001</v>
      </c>
      <c r="Y27" s="176"/>
    </row>
    <row r="28" spans="1:25" x14ac:dyDescent="0.25">
      <c r="A28" s="195"/>
      <c r="B28" s="195" t="s">
        <v>253</v>
      </c>
      <c r="C28" s="174">
        <v>1.1940819671999999E-2</v>
      </c>
      <c r="D28" s="174">
        <v>4.3356958904000001E-2</v>
      </c>
      <c r="E28" s="174">
        <v>2.5012443836000001E-2</v>
      </c>
      <c r="F28" s="174">
        <v>3.8761643835999997E-2</v>
      </c>
      <c r="G28" s="174">
        <v>3.8184125683000003E-2</v>
      </c>
      <c r="H28" s="174">
        <v>7.8523120547999994E-2</v>
      </c>
      <c r="I28" s="174">
        <v>9.3106786301E-2</v>
      </c>
      <c r="J28" s="174">
        <v>5.0729624658000003E-2</v>
      </c>
      <c r="K28" s="174">
        <v>5.3002699453999998E-2</v>
      </c>
      <c r="L28" s="174">
        <v>1.9929290411E-2</v>
      </c>
      <c r="M28" s="174">
        <v>8.9503780822000004E-3</v>
      </c>
      <c r="N28" s="174">
        <v>4.8418904110000003E-4</v>
      </c>
      <c r="O28" s="174">
        <v>-1.3420355191000001E-3</v>
      </c>
      <c r="P28" s="174">
        <v>-8.9106547944999993E-3</v>
      </c>
      <c r="Q28" s="174">
        <v>-5.6081345205000001E-2</v>
      </c>
      <c r="R28" s="174">
        <v>-8.3071287670999999E-2</v>
      </c>
      <c r="S28" s="174">
        <v>-9.1469770492000002E-2</v>
      </c>
      <c r="T28" s="174">
        <v>-0.10744479726</v>
      </c>
      <c r="U28" s="174">
        <v>-0.16491098246999999</v>
      </c>
      <c r="V28" s="174">
        <v>-0.26676512438</v>
      </c>
      <c r="Y28" s="178"/>
    </row>
    <row r="29" spans="1:25" x14ac:dyDescent="0.25">
      <c r="A29" s="195"/>
      <c r="B29" s="195" t="s">
        <v>254</v>
      </c>
      <c r="C29" s="174">
        <v>3.7838306011000002E-2</v>
      </c>
      <c r="D29" s="174">
        <v>4.2933783561999998E-2</v>
      </c>
      <c r="E29" s="174">
        <v>1.5747345204999999E-2</v>
      </c>
      <c r="F29" s="174">
        <v>4.3139224657999999E-2</v>
      </c>
      <c r="G29" s="174">
        <v>4.0103338798000002E-2</v>
      </c>
      <c r="H29" s="174">
        <v>4.0064265752999997E-2</v>
      </c>
      <c r="I29" s="174">
        <v>1.5807350684999999E-2</v>
      </c>
      <c r="J29" s="174">
        <v>1.5858863014E-2</v>
      </c>
      <c r="K29" s="174">
        <v>-1.2047642076999999E-2</v>
      </c>
      <c r="L29" s="174">
        <v>-2.748810137E-2</v>
      </c>
      <c r="M29" s="174">
        <v>-6.2860712329000003E-3</v>
      </c>
      <c r="N29" s="174">
        <v>-5.2482468492999999E-2</v>
      </c>
      <c r="O29" s="174">
        <v>-8.8676931693999997E-2</v>
      </c>
      <c r="P29" s="174">
        <v>-0.1031292137</v>
      </c>
      <c r="Q29" s="174">
        <v>-0.15163423562</v>
      </c>
      <c r="R29" s="174">
        <v>-0.17159679725999999</v>
      </c>
      <c r="S29" s="174">
        <v>-0.18785296721</v>
      </c>
      <c r="T29" s="174">
        <v>-0.16575221370000001</v>
      </c>
      <c r="U29" s="174">
        <v>-0.20415960959000001</v>
      </c>
      <c r="V29" s="174">
        <v>-0.27559512301</v>
      </c>
      <c r="Y29" s="178"/>
    </row>
    <row r="30" spans="1:25" x14ac:dyDescent="0.25">
      <c r="B30" s="351" t="s">
        <v>375</v>
      </c>
      <c r="C30" s="352">
        <f t="shared" ref="C30" si="0">+SUM(C26:C29)</f>
        <v>0.17830551912699999</v>
      </c>
      <c r="D30" s="352">
        <f t="shared" ref="D30" si="1">+SUM(D26:D29)</f>
        <v>0.20493104383530003</v>
      </c>
      <c r="E30" s="352">
        <f t="shared" ref="E30" si="2">+SUM(E26:E29)</f>
        <v>0.13121581643800001</v>
      </c>
      <c r="F30" s="352">
        <f t="shared" ref="F30" si="3">+SUM(F26:F29)</f>
        <v>0.21269812876852001</v>
      </c>
      <c r="G30" s="352">
        <f t="shared" ref="G30" si="4">+SUM(G26:G29)</f>
        <v>0.25972989617984998</v>
      </c>
      <c r="H30" s="352">
        <f t="shared" ref="H30" si="5">+SUM(H26:H29)</f>
        <v>0.31490463562003995</v>
      </c>
      <c r="I30" s="352">
        <f t="shared" ref="I30" si="6">+SUM(I26:I29)</f>
        <v>0.29166682740025002</v>
      </c>
      <c r="J30" s="352">
        <f t="shared" ref="J30" si="7">+SUM(J26:J29)</f>
        <v>0.20624333151021998</v>
      </c>
      <c r="K30" s="352">
        <f t="shared" ref="K30" si="8">+SUM(K26:K29)</f>
        <v>0.17374465847022</v>
      </c>
      <c r="L30" s="352">
        <f t="shared" ref="L30" si="9">+SUM(L26:L29)</f>
        <v>5.5103112328620002E-2</v>
      </c>
      <c r="M30" s="352">
        <f t="shared" ref="M30" si="10">+SUM(M26:M29)</f>
        <v>1.49911808224E-2</v>
      </c>
      <c r="N30" s="352">
        <f t="shared" ref="N30" si="11">+SUM(N26:N29)</f>
        <v>-6.6073460274059997E-2</v>
      </c>
      <c r="O30" s="352">
        <f t="shared" ref="O30" si="12">+SUM(O26:O29)</f>
        <v>-0.14443191530089</v>
      </c>
      <c r="P30" s="352">
        <f t="shared" ref="P30" si="13">+SUM(P26:P29)</f>
        <v>-0.28671554521011999</v>
      </c>
      <c r="Q30" s="352">
        <f t="shared" ref="Q30" si="14">+SUM(Q26:Q29)</f>
        <v>-0.56042684110100005</v>
      </c>
      <c r="R30" s="352">
        <f>+SUM(R26:R29)</f>
        <v>-0.81049056712500001</v>
      </c>
      <c r="S30" s="352">
        <f t="shared" ref="S30:V30" si="15">+SUM(S26:S29)</f>
        <v>-1.0310459808670001</v>
      </c>
      <c r="T30" s="352">
        <f t="shared" si="15"/>
        <v>-1.20840578905</v>
      </c>
      <c r="U30" s="352">
        <f t="shared" si="15"/>
        <v>-1.4689209115099999</v>
      </c>
      <c r="V30" s="352">
        <f t="shared" si="15"/>
        <v>-1.7940815126</v>
      </c>
      <c r="Y30" s="179"/>
    </row>
    <row r="31" spans="1:25" x14ac:dyDescent="0.25">
      <c r="Y31" s="176"/>
    </row>
    <row r="32" spans="1:25" x14ac:dyDescent="0.25">
      <c r="B32" s="370" t="s">
        <v>549</v>
      </c>
    </row>
    <row r="42" spans="2:3" x14ac:dyDescent="0.25">
      <c r="B42" s="5"/>
      <c r="C42" s="5" t="s">
        <v>368</v>
      </c>
    </row>
    <row r="43" spans="2:3" x14ac:dyDescent="0.25">
      <c r="B43">
        <v>18.5</v>
      </c>
      <c r="C43" s="6">
        <v>0</v>
      </c>
    </row>
    <row r="44" spans="2:3" x14ac:dyDescent="0.25">
      <c r="B44">
        <v>18.5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140625" customWidth="1"/>
    <col min="17" max="17" width="9.85546875" customWidth="1"/>
  </cols>
  <sheetData>
    <row r="1" spans="1:17" x14ac:dyDescent="0.2">
      <c r="M1" s="119"/>
    </row>
    <row r="2" spans="1:17" ht="15.75" x14ac:dyDescent="0.25">
      <c r="A2" s="44" t="s">
        <v>547</v>
      </c>
    </row>
    <row r="3" spans="1:17" x14ac:dyDescent="0.2">
      <c r="A3" s="22" t="s">
        <v>16</v>
      </c>
    </row>
    <row r="4" spans="1:17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7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P5" s="182" t="s">
        <v>369</v>
      </c>
      <c r="Q5" s="183"/>
    </row>
    <row r="6" spans="1:17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P6" s="248" t="s">
        <v>519</v>
      </c>
      <c r="Q6" s="249" t="s">
        <v>518</v>
      </c>
    </row>
    <row r="7" spans="1:17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P7" s="201"/>
    </row>
    <row r="8" spans="1:17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7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7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7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7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7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7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7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7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ht="12.75" customHeight="1" x14ac:dyDescent="0.2">
      <c r="A25" s="384"/>
      <c r="B25" s="384"/>
      <c r="C25" s="384"/>
      <c r="D25" s="384"/>
      <c r="E25" s="384"/>
      <c r="F25" s="384"/>
      <c r="G25" s="384"/>
      <c r="H25" s="384"/>
      <c r="I25" s="384"/>
      <c r="J25" s="384"/>
      <c r="K25" s="384"/>
    </row>
    <row r="26" spans="1:11" x14ac:dyDescent="0.2">
      <c r="B26" s="36"/>
      <c r="C26" s="582" t="s">
        <v>40</v>
      </c>
      <c r="D26" s="582"/>
      <c r="E26" s="582"/>
    </row>
    <row r="27" spans="1:11" x14ac:dyDescent="0.2">
      <c r="A27" s="3"/>
      <c r="B27" s="37" t="s">
        <v>38</v>
      </c>
      <c r="C27" s="196" t="s">
        <v>580</v>
      </c>
      <c r="D27" s="196"/>
      <c r="E27" s="196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41275</v>
      </c>
      <c r="B29" s="12">
        <v>51.564999999999998</v>
      </c>
      <c r="C29" s="43">
        <f>+MIN($B$29,$B$41,$B$53,$B$65,$B$77)</f>
        <v>26.88</v>
      </c>
      <c r="D29" s="43">
        <f>+MAX($B$29,$B$41,$B$53,$B$65,$B$77)</f>
        <v>74.698999999999998</v>
      </c>
      <c r="E29" s="17">
        <f t="shared" ref="E29:E92" si="0">D29-C29</f>
        <v>47.819000000000003</v>
      </c>
      <c r="G29" s="43"/>
      <c r="H29" s="17"/>
    </row>
    <row r="30" spans="1:11" x14ac:dyDescent="0.2">
      <c r="A30" s="1">
        <v>41306</v>
      </c>
      <c r="B30" s="12">
        <v>42.808</v>
      </c>
      <c r="C30" s="43">
        <f>+MIN($B$30,$B$42,$B$54,$B$66,$B$78)</f>
        <v>23.622</v>
      </c>
      <c r="D30" s="43">
        <f>+MAX($B$30,$B$42,$B$54,$B$66,$B$78)</f>
        <v>61.234999999999999</v>
      </c>
      <c r="E30" s="17">
        <f t="shared" si="0"/>
        <v>37.613</v>
      </c>
      <c r="G30" s="43"/>
      <c r="H30" s="17"/>
    </row>
    <row r="31" spans="1:11" x14ac:dyDescent="0.2">
      <c r="A31" s="1">
        <v>41334</v>
      </c>
      <c r="B31" s="12">
        <v>35.853999999999999</v>
      </c>
      <c r="C31" s="43">
        <f>+MIN($B$31,$B$43,$B$55,$B$67,$B$79)</f>
        <v>24.407</v>
      </c>
      <c r="D31" s="43">
        <f>+MAX($B$31,$B$43,$B$55,$B$67,$B$79)</f>
        <v>61.761000000000003</v>
      </c>
      <c r="E31" s="17">
        <f t="shared" si="0"/>
        <v>37.353999999999999</v>
      </c>
      <c r="G31" s="43"/>
      <c r="H31" s="17"/>
    </row>
    <row r="32" spans="1:11" x14ac:dyDescent="0.2">
      <c r="A32" s="1">
        <v>41365</v>
      </c>
      <c r="B32" s="12">
        <v>35.506</v>
      </c>
      <c r="C32" s="43">
        <f>+MIN($B$32,$B$44,$B$56,$B$68,$B$80)</f>
        <v>30.382000000000001</v>
      </c>
      <c r="D32" s="43">
        <f>+MAX($B$32,$B$44,$B$56,$B$68,$B$80)</f>
        <v>68.766000000000005</v>
      </c>
      <c r="E32" s="17">
        <f t="shared" si="0"/>
        <v>38.384</v>
      </c>
      <c r="G32" s="43"/>
      <c r="H32" s="17"/>
    </row>
    <row r="33" spans="1:8" x14ac:dyDescent="0.2">
      <c r="A33" s="1">
        <v>41395</v>
      </c>
      <c r="B33" s="12">
        <v>42.506999999999998</v>
      </c>
      <c r="C33" s="43">
        <f>+MIN($B$33,$B$45,$B$57,$B$69,$B$81)</f>
        <v>41.997</v>
      </c>
      <c r="D33" s="43">
        <f>+MAX($B$33,$B$45,$B$57,$B$69,$B$81)</f>
        <v>71.649000000000001</v>
      </c>
      <c r="E33" s="17">
        <f t="shared" si="0"/>
        <v>29.652000000000001</v>
      </c>
      <c r="G33" s="43"/>
      <c r="H33" s="17"/>
    </row>
    <row r="34" spans="1:8" x14ac:dyDescent="0.2">
      <c r="A34" s="1">
        <v>41426</v>
      </c>
      <c r="B34" s="12">
        <v>50.439</v>
      </c>
      <c r="C34" s="43">
        <f>+MIN($B$34,$B$46,$B$58,$B$70,$B$82)</f>
        <v>50.439</v>
      </c>
      <c r="D34" s="43">
        <f>+MAX($B$34,$B$46,$B$58,$B$70,$B$82)</f>
        <v>79.819999999999993</v>
      </c>
      <c r="E34" s="17">
        <f t="shared" si="0"/>
        <v>29.380999999999993</v>
      </c>
      <c r="G34" s="43"/>
      <c r="H34" s="17"/>
    </row>
    <row r="35" spans="1:8" x14ac:dyDescent="0.2">
      <c r="A35" s="1">
        <v>41456</v>
      </c>
      <c r="B35" s="12">
        <v>55.261000000000003</v>
      </c>
      <c r="C35" s="43">
        <f>+MIN($B$35,$B$47,$B$59,$B$71,$B$83)</f>
        <v>55.261000000000003</v>
      </c>
      <c r="D35" s="43">
        <f>+MAX($B$35,$B$47,$B$59,$B$71,$B$83)</f>
        <v>85.808000000000007</v>
      </c>
      <c r="E35" s="17">
        <f t="shared" si="0"/>
        <v>30.547000000000004</v>
      </c>
      <c r="G35" s="43"/>
      <c r="H35" s="17"/>
    </row>
    <row r="36" spans="1:8" x14ac:dyDescent="0.2">
      <c r="A36" s="1">
        <v>41487</v>
      </c>
      <c r="B36" s="12">
        <v>60.87</v>
      </c>
      <c r="C36" s="43">
        <f>+MIN($B$36,$B$48,$B$60,$B$72,$B$84)</f>
        <v>60.87</v>
      </c>
      <c r="D36" s="43">
        <f>+MAX($B$36,$B$48,$B$60,$B$72,$B$84)</f>
        <v>94.159000000000006</v>
      </c>
      <c r="E36" s="17">
        <f t="shared" si="0"/>
        <v>33.289000000000009</v>
      </c>
      <c r="G36" s="43"/>
      <c r="H36" s="17"/>
    </row>
    <row r="37" spans="1:8" x14ac:dyDescent="0.2">
      <c r="A37" s="1">
        <v>41518</v>
      </c>
      <c r="B37" s="12">
        <v>63.12</v>
      </c>
      <c r="C37" s="43">
        <f>+MIN($B$37,$B$49,$B$61,$B$73,$B$85)</f>
        <v>63.12</v>
      </c>
      <c r="D37" s="43">
        <f>+MAX($B$37,$B$49,$B$61,$B$73,$B$85)</f>
        <v>98.974999999999994</v>
      </c>
      <c r="E37" s="17">
        <f t="shared" si="0"/>
        <v>35.854999999999997</v>
      </c>
      <c r="G37" s="43"/>
      <c r="H37" s="17"/>
    </row>
    <row r="38" spans="1:8" x14ac:dyDescent="0.2">
      <c r="A38" s="1">
        <v>41548</v>
      </c>
      <c r="B38" s="12">
        <v>58.127000000000002</v>
      </c>
      <c r="C38" s="43">
        <f>+MIN($B$38,$B$50,$B$62,$B$74,$B$86)</f>
        <v>58.127000000000002</v>
      </c>
      <c r="D38" s="43">
        <f>+MAX($B$38,$B$50,$B$62,$B$74,$B$86)</f>
        <v>99.213999999999999</v>
      </c>
      <c r="E38" s="17">
        <f t="shared" si="0"/>
        <v>41.086999999999996</v>
      </c>
      <c r="G38" s="43"/>
      <c r="H38" s="17"/>
    </row>
    <row r="39" spans="1:8" x14ac:dyDescent="0.2">
      <c r="A39" s="1">
        <v>41579</v>
      </c>
      <c r="B39" s="12">
        <v>51.600999999999999</v>
      </c>
      <c r="C39" s="43">
        <f>+MIN($B$39,$B$51,$B$63,$B$75,$B$87)</f>
        <v>51.600999999999999</v>
      </c>
      <c r="D39" s="43">
        <f>+MAX($B$39,$B$51,$B$63,$B$75,$B$87)</f>
        <v>99.777000000000001</v>
      </c>
      <c r="E39" s="17">
        <f t="shared" si="0"/>
        <v>48.176000000000002</v>
      </c>
      <c r="G39" s="43"/>
      <c r="H39" s="17"/>
    </row>
    <row r="40" spans="1:8" x14ac:dyDescent="0.2">
      <c r="A40" s="1">
        <v>41609</v>
      </c>
      <c r="B40" s="12">
        <v>40.341999999999999</v>
      </c>
      <c r="C40" s="43">
        <f>+MIN($B$40,$B$52,$B$64,$B$76,$B$88)</f>
        <v>40.341999999999999</v>
      </c>
      <c r="D40" s="43">
        <f>+MAX($B$40,$B$52,$B$64,$B$76,$B$88)</f>
        <v>91.379000000000005</v>
      </c>
      <c r="E40" s="17">
        <f t="shared" si="0"/>
        <v>51.037000000000006</v>
      </c>
      <c r="G40" s="43"/>
      <c r="H40" s="17"/>
    </row>
    <row r="41" spans="1:8" x14ac:dyDescent="0.2">
      <c r="A41" s="1">
        <v>41640</v>
      </c>
      <c r="B41" s="12">
        <v>26.88</v>
      </c>
      <c r="C41" s="43">
        <f>+MIN($B$29,$B$41,$B$53,$B$65,$B$77)</f>
        <v>26.88</v>
      </c>
      <c r="D41" s="43">
        <f>+MAX($B$29,$B$41,$B$53,$B$65,$B$77)</f>
        <v>74.698999999999998</v>
      </c>
      <c r="E41" s="17">
        <f t="shared" si="0"/>
        <v>47.819000000000003</v>
      </c>
      <c r="G41" s="43"/>
      <c r="H41" s="17"/>
    </row>
    <row r="42" spans="1:8" x14ac:dyDescent="0.2">
      <c r="A42" s="1">
        <v>41671</v>
      </c>
      <c r="B42" s="12">
        <v>23.622</v>
      </c>
      <c r="C42" s="43">
        <f>+MIN($B$30,$B$42,$B$54,$B$66,$B$78)</f>
        <v>23.622</v>
      </c>
      <c r="D42" s="43">
        <f>+MAX($B$30,$B$42,$B$54,$B$66,$B$78)</f>
        <v>61.234999999999999</v>
      </c>
      <c r="E42" s="17">
        <f t="shared" si="0"/>
        <v>37.613</v>
      </c>
      <c r="G42" s="43"/>
      <c r="H42" s="17"/>
    </row>
    <row r="43" spans="1:8" x14ac:dyDescent="0.2">
      <c r="A43" s="1">
        <v>41699</v>
      </c>
      <c r="B43" s="12">
        <v>24.407</v>
      </c>
      <c r="C43" s="43">
        <f>+MIN($B$31,$B$43,$B$55,$B$67,$B$79)</f>
        <v>24.407</v>
      </c>
      <c r="D43" s="43">
        <f>+MAX($B$31,$B$43,$B$55,$B$67,$B$79)</f>
        <v>61.761000000000003</v>
      </c>
      <c r="E43" s="17">
        <f t="shared" si="0"/>
        <v>37.353999999999999</v>
      </c>
      <c r="G43" s="43"/>
      <c r="H43" s="17"/>
    </row>
    <row r="44" spans="1:8" x14ac:dyDescent="0.2">
      <c r="A44" s="1">
        <v>41730</v>
      </c>
      <c r="B44" s="12">
        <v>30.382000000000001</v>
      </c>
      <c r="C44" s="43">
        <f>+MIN($B$32,$B$44,$B$56,$B$68,$B$80)</f>
        <v>30.382000000000001</v>
      </c>
      <c r="D44" s="43">
        <f>+MAX($B$32,$B$44,$B$56,$B$68,$B$80)</f>
        <v>68.766000000000005</v>
      </c>
      <c r="E44" s="17">
        <f t="shared" si="0"/>
        <v>38.384</v>
      </c>
      <c r="G44" s="43"/>
      <c r="H44" s="17"/>
    </row>
    <row r="45" spans="1:8" x14ac:dyDescent="0.2">
      <c r="A45" s="1">
        <v>41760</v>
      </c>
      <c r="B45" s="12">
        <v>41.997</v>
      </c>
      <c r="C45" s="43">
        <f>+MIN($B$33,$B$45,$B$57,$B$69,$B$81)</f>
        <v>41.997</v>
      </c>
      <c r="D45" s="43">
        <f>+MAX($B$33,$B$45,$B$57,$B$69,$B$81)</f>
        <v>71.649000000000001</v>
      </c>
      <c r="E45" s="17">
        <f t="shared" si="0"/>
        <v>29.652000000000001</v>
      </c>
      <c r="G45" s="43"/>
      <c r="H45" s="17"/>
    </row>
    <row r="46" spans="1:8" x14ac:dyDescent="0.2">
      <c r="A46" s="1">
        <v>41791</v>
      </c>
      <c r="B46" s="12">
        <v>52.515000000000001</v>
      </c>
      <c r="C46" s="43">
        <f>+MIN($B$34,$B$46,$B$58,$B$70,$B$82)</f>
        <v>50.439</v>
      </c>
      <c r="D46" s="43">
        <f>+MAX($B$34,$B$46,$B$58,$B$70,$B$82)</f>
        <v>79.819999999999993</v>
      </c>
      <c r="E46" s="17">
        <f t="shared" si="0"/>
        <v>29.380999999999993</v>
      </c>
      <c r="G46" s="43"/>
      <c r="H46" s="17"/>
    </row>
    <row r="47" spans="1:8" x14ac:dyDescent="0.2">
      <c r="A47" s="1">
        <v>41821</v>
      </c>
      <c r="B47" s="12">
        <v>62.774999999999999</v>
      </c>
      <c r="C47" s="43">
        <f>+MIN($B$35,$B$47,$B$59,$B$71,$B$83)</f>
        <v>55.261000000000003</v>
      </c>
      <c r="D47" s="43">
        <f>+MAX($B$35,$B$47,$B$59,$B$71,$B$83)</f>
        <v>85.808000000000007</v>
      </c>
      <c r="E47" s="17">
        <f t="shared" si="0"/>
        <v>30.547000000000004</v>
      </c>
      <c r="G47" s="43"/>
      <c r="H47" s="17"/>
    </row>
    <row r="48" spans="1:8" x14ac:dyDescent="0.2">
      <c r="A48" s="1">
        <v>41852</v>
      </c>
      <c r="B48" s="12">
        <v>71.921999999999997</v>
      </c>
      <c r="C48" s="43">
        <f>+MIN($B$36,$B$48,$B$60,$B$72,$B$84)</f>
        <v>60.87</v>
      </c>
      <c r="D48" s="43">
        <f>+MAX($B$36,$B$48,$B$60,$B$72,$B$84)</f>
        <v>94.159000000000006</v>
      </c>
      <c r="E48" s="17">
        <f t="shared" si="0"/>
        <v>33.289000000000009</v>
      </c>
      <c r="G48" s="43"/>
      <c r="H48" s="17"/>
    </row>
    <row r="49" spans="1:8" x14ac:dyDescent="0.2">
      <c r="A49" s="1">
        <v>41883</v>
      </c>
      <c r="B49" s="12">
        <v>76.191000000000003</v>
      </c>
      <c r="C49" s="43">
        <f>+MIN($B$37,$B$49,$B$61,$B$73,$B$85)</f>
        <v>63.12</v>
      </c>
      <c r="D49" s="43">
        <f>+MAX($B$37,$B$49,$B$61,$B$73,$B$85)</f>
        <v>98.974999999999994</v>
      </c>
      <c r="E49" s="17">
        <f t="shared" si="0"/>
        <v>35.854999999999997</v>
      </c>
      <c r="G49" s="43"/>
      <c r="H49" s="17"/>
    </row>
    <row r="50" spans="1:8" x14ac:dyDescent="0.2">
      <c r="A50" s="1">
        <v>41913</v>
      </c>
      <c r="B50" s="12">
        <v>76.733999999999995</v>
      </c>
      <c r="C50" s="43">
        <f>+MIN($B$38,$B$50,$B$62,$B$74,$B$86)</f>
        <v>58.127000000000002</v>
      </c>
      <c r="D50" s="43">
        <f>+MAX($B$38,$B$50,$B$62,$B$74,$B$86)</f>
        <v>99.213999999999999</v>
      </c>
      <c r="E50" s="17">
        <f t="shared" si="0"/>
        <v>41.086999999999996</v>
      </c>
      <c r="G50" s="43"/>
      <c r="H50" s="17"/>
    </row>
    <row r="51" spans="1:8" x14ac:dyDescent="0.2">
      <c r="A51" s="1">
        <v>41944</v>
      </c>
      <c r="B51" s="12">
        <v>75.091999999999999</v>
      </c>
      <c r="C51" s="43">
        <f>+MIN($B$39,$B$51,$B$63,$B$75,$B$87)</f>
        <v>51.600999999999999</v>
      </c>
      <c r="D51" s="43">
        <f>+MAX($B$39,$B$51,$B$63,$B$75,$B$87)</f>
        <v>99.777000000000001</v>
      </c>
      <c r="E51" s="17">
        <f t="shared" si="0"/>
        <v>48.176000000000002</v>
      </c>
      <c r="G51" s="43"/>
      <c r="H51" s="17"/>
    </row>
    <row r="52" spans="1:8" x14ac:dyDescent="0.2">
      <c r="A52" s="1">
        <v>41974</v>
      </c>
      <c r="B52" s="12">
        <v>72.296999999999997</v>
      </c>
      <c r="C52" s="43">
        <f>+MIN($B$40,$B$52,$B$64,$B$76,$B$88)</f>
        <v>40.341999999999999</v>
      </c>
      <c r="D52" s="43">
        <f>+MAX($B$40,$B$52,$B$64,$B$76,$B$88)</f>
        <v>91.379000000000005</v>
      </c>
      <c r="E52" s="17">
        <f t="shared" si="0"/>
        <v>51.037000000000006</v>
      </c>
      <c r="G52" s="43"/>
      <c r="H52" s="17"/>
    </row>
    <row r="53" spans="1:8" x14ac:dyDescent="0.2">
      <c r="A53" s="1">
        <v>42005</v>
      </c>
      <c r="B53" s="12">
        <v>62.917999999999999</v>
      </c>
      <c r="C53" s="43">
        <f>+MIN($B$29,$B$41,$B$53,$B$65,$B$77)</f>
        <v>26.88</v>
      </c>
      <c r="D53" s="43">
        <f>+MAX($B$29,$B$41,$B$53,$B$65,$B$77)</f>
        <v>74.698999999999998</v>
      </c>
      <c r="E53" s="17">
        <f t="shared" si="0"/>
        <v>47.819000000000003</v>
      </c>
      <c r="G53" s="43"/>
      <c r="H53" s="17"/>
    </row>
    <row r="54" spans="1:8" x14ac:dyDescent="0.2">
      <c r="A54" s="1">
        <v>42036</v>
      </c>
      <c r="B54" s="12">
        <v>50.23</v>
      </c>
      <c r="C54" s="43">
        <f>+MIN($B$30,$B$42,$B$54,$B$66,$B$78)</f>
        <v>23.622</v>
      </c>
      <c r="D54" s="43">
        <f>+MAX($B$30,$B$42,$B$54,$B$66,$B$78)</f>
        <v>61.234999999999999</v>
      </c>
      <c r="E54" s="17">
        <f t="shared" si="0"/>
        <v>37.613</v>
      </c>
      <c r="G54" s="43"/>
      <c r="H54" s="17"/>
    </row>
    <row r="55" spans="1:8" x14ac:dyDescent="0.2">
      <c r="A55" s="1">
        <v>42064</v>
      </c>
      <c r="B55" s="12">
        <v>53.320999999999998</v>
      </c>
      <c r="C55" s="43">
        <f>+MIN($B$31,$B$43,$B$55,$B$67,$B$79)</f>
        <v>24.407</v>
      </c>
      <c r="D55" s="43">
        <f>+MAX($B$31,$B$43,$B$55,$B$67,$B$79)</f>
        <v>61.761000000000003</v>
      </c>
      <c r="E55" s="17">
        <f t="shared" si="0"/>
        <v>37.353999999999999</v>
      </c>
      <c r="G55" s="43"/>
      <c r="H55" s="17"/>
    </row>
    <row r="56" spans="1:8" x14ac:dyDescent="0.2">
      <c r="A56" s="1">
        <v>42095</v>
      </c>
      <c r="B56" s="12">
        <v>61.402000000000001</v>
      </c>
      <c r="C56" s="43">
        <f>+MIN($B$32,$B$44,$B$56,$B$68,$B$80)</f>
        <v>30.382000000000001</v>
      </c>
      <c r="D56" s="43">
        <f>+MAX($B$32,$B$44,$B$56,$B$68,$B$80)</f>
        <v>68.766000000000005</v>
      </c>
      <c r="E56" s="17">
        <f t="shared" si="0"/>
        <v>38.384</v>
      </c>
      <c r="G56" s="43"/>
      <c r="H56" s="17"/>
    </row>
    <row r="57" spans="1:8" x14ac:dyDescent="0.2">
      <c r="A57" s="1">
        <v>42125</v>
      </c>
      <c r="B57" s="12">
        <v>71.649000000000001</v>
      </c>
      <c r="C57" s="43">
        <f>+MIN($B$33,$B$45,$B$57,$B$69,$B$81)</f>
        <v>41.997</v>
      </c>
      <c r="D57" s="43">
        <f>+MAX($B$33,$B$45,$B$57,$B$69,$B$81)</f>
        <v>71.649000000000001</v>
      </c>
      <c r="E57" s="17">
        <f t="shared" si="0"/>
        <v>29.652000000000001</v>
      </c>
      <c r="G57" s="43"/>
      <c r="H57" s="17"/>
    </row>
    <row r="58" spans="1:8" x14ac:dyDescent="0.2">
      <c r="A58" s="1">
        <v>42156</v>
      </c>
      <c r="B58" s="12">
        <v>78.064999999999998</v>
      </c>
      <c r="C58" s="43">
        <f>+MIN($B$34,$B$46,$B$58,$B$70,$B$82)</f>
        <v>50.439</v>
      </c>
      <c r="D58" s="43">
        <f>+MAX($B$34,$B$46,$B$58,$B$70,$B$82)</f>
        <v>79.819999999999993</v>
      </c>
      <c r="E58" s="17">
        <f t="shared" si="0"/>
        <v>29.380999999999993</v>
      </c>
      <c r="G58" s="43"/>
      <c r="H58" s="17"/>
    </row>
    <row r="59" spans="1:8" x14ac:dyDescent="0.2">
      <c r="A59" s="1">
        <v>42186</v>
      </c>
      <c r="B59" s="12">
        <v>84.828000000000003</v>
      </c>
      <c r="C59" s="43">
        <f>+MIN($B$35,$B$47,$B$59,$B$71,$B$83)</f>
        <v>55.261000000000003</v>
      </c>
      <c r="D59" s="43">
        <f>+MAX($B$35,$B$47,$B$59,$B$71,$B$83)</f>
        <v>85.808000000000007</v>
      </c>
      <c r="E59" s="17">
        <f t="shared" si="0"/>
        <v>30.547000000000004</v>
      </c>
      <c r="G59" s="43"/>
      <c r="H59" s="17"/>
    </row>
    <row r="60" spans="1:8" x14ac:dyDescent="0.2">
      <c r="A60" s="1">
        <v>42217</v>
      </c>
      <c r="B60" s="12">
        <v>91.41</v>
      </c>
      <c r="C60" s="43">
        <f>+MIN($B$36,$B$48,$B$60,$B$72,$B$84)</f>
        <v>60.87</v>
      </c>
      <c r="D60" s="43">
        <f>+MAX($B$36,$B$48,$B$60,$B$72,$B$84)</f>
        <v>94.159000000000006</v>
      </c>
      <c r="E60" s="17">
        <f t="shared" si="0"/>
        <v>33.289000000000009</v>
      </c>
      <c r="G60" s="43"/>
      <c r="H60" s="17"/>
    </row>
    <row r="61" spans="1:8" x14ac:dyDescent="0.2">
      <c r="A61" s="1">
        <v>42248</v>
      </c>
      <c r="B61" s="12">
        <v>94.433999999999997</v>
      </c>
      <c r="C61" s="43">
        <f>+MIN($B$37,$B$49,$B$61,$B$73,$B$85)</f>
        <v>63.12</v>
      </c>
      <c r="D61" s="43">
        <f>+MAX($B$37,$B$49,$B$61,$B$73,$B$85)</f>
        <v>98.974999999999994</v>
      </c>
      <c r="E61" s="17">
        <f t="shared" si="0"/>
        <v>35.854999999999997</v>
      </c>
      <c r="G61" s="43"/>
      <c r="H61" s="17"/>
    </row>
    <row r="62" spans="1:8" x14ac:dyDescent="0.2">
      <c r="A62" s="1">
        <v>42278</v>
      </c>
      <c r="B62" s="12">
        <v>99.213999999999999</v>
      </c>
      <c r="C62" s="43">
        <f>+MIN($B$38,$B$50,$B$62,$B$74,$B$86)</f>
        <v>58.127000000000002</v>
      </c>
      <c r="D62" s="43">
        <f>+MAX($B$38,$B$50,$B$62,$B$74,$B$86)</f>
        <v>99.213999999999999</v>
      </c>
      <c r="E62" s="17">
        <f t="shared" si="0"/>
        <v>41.086999999999996</v>
      </c>
      <c r="G62" s="43"/>
      <c r="H62" s="17"/>
    </row>
    <row r="63" spans="1:8" x14ac:dyDescent="0.2">
      <c r="A63" s="1">
        <v>42309</v>
      </c>
      <c r="B63" s="12">
        <v>99.777000000000001</v>
      </c>
      <c r="C63" s="43">
        <f>+MIN($B$39,$B$51,$B$63,$B$75,$B$87)</f>
        <v>51.600999999999999</v>
      </c>
      <c r="D63" s="43">
        <f>+MAX($B$39,$B$51,$B$63,$B$75,$B$87)</f>
        <v>99.777000000000001</v>
      </c>
      <c r="E63" s="17">
        <f t="shared" si="0"/>
        <v>48.176000000000002</v>
      </c>
      <c r="G63" s="43"/>
      <c r="H63" s="17"/>
    </row>
    <row r="64" spans="1:8" x14ac:dyDescent="0.2">
      <c r="A64" s="1">
        <v>42339</v>
      </c>
      <c r="B64" s="12">
        <v>91.379000000000005</v>
      </c>
      <c r="C64" s="43">
        <f>+MIN($B$40,$B$52,$B$64,$B$76,$B$88)</f>
        <v>40.341999999999999</v>
      </c>
      <c r="D64" s="43">
        <f>+MAX($B$40,$B$52,$B$64,$B$76,$B$88)</f>
        <v>91.379000000000005</v>
      </c>
      <c r="E64" s="17">
        <f t="shared" si="0"/>
        <v>51.037000000000006</v>
      </c>
      <c r="G64" s="43"/>
      <c r="H64" s="17"/>
    </row>
    <row r="65" spans="1:8" x14ac:dyDescent="0.2">
      <c r="A65" s="1">
        <v>42370</v>
      </c>
      <c r="B65" s="12">
        <v>74.698999999999998</v>
      </c>
      <c r="C65" s="43">
        <f>+MIN($B$29,$B$41,$B$53,$B$65,$B$77)</f>
        <v>26.88</v>
      </c>
      <c r="D65" s="43">
        <f>+MAX($B$29,$B$41,$B$53,$B$65,$B$77)</f>
        <v>74.698999999999998</v>
      </c>
      <c r="E65" s="17">
        <f t="shared" si="0"/>
        <v>47.819000000000003</v>
      </c>
      <c r="G65" s="43"/>
      <c r="H65" s="17"/>
    </row>
    <row r="66" spans="1:8" x14ac:dyDescent="0.2">
      <c r="A66" s="1">
        <v>42401</v>
      </c>
      <c r="B66" s="12">
        <v>61.234999999999999</v>
      </c>
      <c r="C66" s="43">
        <f>+MIN($B$30,$B$42,$B$54,$B$66,$B$78)</f>
        <v>23.622</v>
      </c>
      <c r="D66" s="43">
        <f>+MAX($B$30,$B$42,$B$54,$B$66,$B$78)</f>
        <v>61.234999999999999</v>
      </c>
      <c r="E66" s="17">
        <f t="shared" si="0"/>
        <v>37.613</v>
      </c>
      <c r="G66" s="43"/>
      <c r="H66" s="17"/>
    </row>
    <row r="67" spans="1:8" x14ac:dyDescent="0.2">
      <c r="A67" s="1">
        <v>42430</v>
      </c>
      <c r="B67" s="12">
        <v>61.761000000000003</v>
      </c>
      <c r="C67" s="43">
        <f>+MIN($B$31,$B$43,$B$55,$B$67,$B$79)</f>
        <v>24.407</v>
      </c>
      <c r="D67" s="43">
        <f>+MAX($B$31,$B$43,$B$55,$B$67,$B$79)</f>
        <v>61.761000000000003</v>
      </c>
      <c r="E67" s="17">
        <f t="shared" si="0"/>
        <v>37.353999999999999</v>
      </c>
      <c r="G67" s="43"/>
      <c r="H67" s="17"/>
    </row>
    <row r="68" spans="1:8" x14ac:dyDescent="0.2">
      <c r="A68" s="1">
        <v>42461</v>
      </c>
      <c r="B68" s="12">
        <v>68.766000000000005</v>
      </c>
      <c r="C68" s="43">
        <f>+MIN($B$32,$B$44,$B$56,$B$68,$B$80)</f>
        <v>30.382000000000001</v>
      </c>
      <c r="D68" s="43">
        <f>+MAX($B$32,$B$44,$B$56,$B$68,$B$80)</f>
        <v>68.766000000000005</v>
      </c>
      <c r="E68" s="17">
        <f t="shared" si="0"/>
        <v>38.384</v>
      </c>
      <c r="G68" s="43"/>
      <c r="H68" s="17"/>
    </row>
    <row r="69" spans="1:8" x14ac:dyDescent="0.2">
      <c r="A69" s="1">
        <v>42491</v>
      </c>
      <c r="B69" s="12">
        <v>71.302000000000007</v>
      </c>
      <c r="C69" s="43">
        <f>+MIN($B$33,$B$45,$B$57,$B$69,$B$81)</f>
        <v>41.997</v>
      </c>
      <c r="D69" s="43">
        <f>+MAX($B$33,$B$45,$B$57,$B$69,$B$81)</f>
        <v>71.649000000000001</v>
      </c>
      <c r="E69" s="17">
        <f t="shared" si="0"/>
        <v>29.652000000000001</v>
      </c>
      <c r="G69" s="43"/>
      <c r="H69" s="17"/>
    </row>
    <row r="70" spans="1:8" x14ac:dyDescent="0.2">
      <c r="A70" s="1">
        <v>42522</v>
      </c>
      <c r="B70" s="12">
        <v>79.819999999999993</v>
      </c>
      <c r="C70" s="43">
        <f>+MIN($B$34,$B$46,$B$58,$B$70,$B$82)</f>
        <v>50.439</v>
      </c>
      <c r="D70" s="43">
        <f>+MAX($B$34,$B$46,$B$58,$B$70,$B$82)</f>
        <v>79.819999999999993</v>
      </c>
      <c r="E70" s="17">
        <f t="shared" si="0"/>
        <v>29.380999999999993</v>
      </c>
      <c r="G70" s="43"/>
      <c r="H70" s="17"/>
    </row>
    <row r="71" spans="1:8" x14ac:dyDescent="0.2">
      <c r="A71" s="1">
        <v>42552</v>
      </c>
      <c r="B71" s="12">
        <v>85.808000000000007</v>
      </c>
      <c r="C71" s="43">
        <f>+MIN($B$35,$B$47,$B$59,$B$71,$B$83)</f>
        <v>55.261000000000003</v>
      </c>
      <c r="D71" s="43">
        <f>+MAX($B$35,$B$47,$B$59,$B$71,$B$83)</f>
        <v>85.808000000000007</v>
      </c>
      <c r="E71" s="17">
        <f t="shared" si="0"/>
        <v>30.547000000000004</v>
      </c>
      <c r="G71" s="43"/>
      <c r="H71" s="17"/>
    </row>
    <row r="72" spans="1:8" x14ac:dyDescent="0.2">
      <c r="A72" s="1">
        <v>42583</v>
      </c>
      <c r="B72" s="12">
        <v>94.159000000000006</v>
      </c>
      <c r="C72" s="43">
        <f>+MIN($B$36,$B$48,$B$60,$B$72,$B$84)</f>
        <v>60.87</v>
      </c>
      <c r="D72" s="43">
        <f>+MAX($B$36,$B$48,$B$60,$B$72,$B$84)</f>
        <v>94.159000000000006</v>
      </c>
      <c r="E72" s="17">
        <f t="shared" si="0"/>
        <v>33.289000000000009</v>
      </c>
      <c r="G72" s="43"/>
      <c r="H72" s="17"/>
    </row>
    <row r="73" spans="1:8" x14ac:dyDescent="0.2">
      <c r="A73" s="1">
        <v>42614</v>
      </c>
      <c r="B73" s="12">
        <v>98.974999999999994</v>
      </c>
      <c r="C73" s="43">
        <f>+MIN($B$37,$B$49,$B$61,$B$73,$B$85)</f>
        <v>63.12</v>
      </c>
      <c r="D73" s="43">
        <f>+MAX($B$37,$B$49,$B$61,$B$73,$B$85)</f>
        <v>98.974999999999994</v>
      </c>
      <c r="E73" s="17">
        <f t="shared" si="0"/>
        <v>35.854999999999997</v>
      </c>
      <c r="G73" s="43"/>
      <c r="H73" s="17"/>
    </row>
    <row r="74" spans="1:8" x14ac:dyDescent="0.2">
      <c r="A74" s="1">
        <v>42644</v>
      </c>
      <c r="B74" s="12">
        <v>96.251999999999995</v>
      </c>
      <c r="C74" s="43">
        <f>+MIN($B$38,$B$50,$B$62,$B$74,$B$86)</f>
        <v>58.127000000000002</v>
      </c>
      <c r="D74" s="43">
        <f>+MAX($B$38,$B$50,$B$62,$B$74,$B$86)</f>
        <v>99.213999999999999</v>
      </c>
      <c r="E74" s="17">
        <f t="shared" si="0"/>
        <v>41.086999999999996</v>
      </c>
      <c r="G74" s="43"/>
      <c r="H74" s="17"/>
    </row>
    <row r="75" spans="1:8" x14ac:dyDescent="0.2">
      <c r="A75" s="1">
        <v>42675</v>
      </c>
      <c r="B75" s="12">
        <v>94.394000000000005</v>
      </c>
      <c r="C75" s="43">
        <f>+MIN($B$39,$B$51,$B$63,$B$75,$B$87)</f>
        <v>51.600999999999999</v>
      </c>
      <c r="D75" s="43">
        <f>+MAX($B$39,$B$51,$B$63,$B$75,$B$87)</f>
        <v>99.777000000000001</v>
      </c>
      <c r="E75" s="17">
        <f t="shared" si="0"/>
        <v>48.176000000000002</v>
      </c>
      <c r="G75" s="43"/>
      <c r="H75" s="17"/>
    </row>
    <row r="76" spans="1:8" x14ac:dyDescent="0.2">
      <c r="A76" s="1">
        <v>42705</v>
      </c>
      <c r="B76" s="12">
        <v>77.046999999999997</v>
      </c>
      <c r="C76" s="43">
        <f>+MIN($B$40,$B$52,$B$64,$B$76,$B$88)</f>
        <v>40.341999999999999</v>
      </c>
      <c r="D76" s="43">
        <f>+MAX($B$40,$B$52,$B$64,$B$76,$B$88)</f>
        <v>91.379000000000005</v>
      </c>
      <c r="E76" s="17">
        <f t="shared" si="0"/>
        <v>51.037000000000006</v>
      </c>
      <c r="G76" s="43"/>
      <c r="H76" s="17"/>
    </row>
    <row r="77" spans="1:8" x14ac:dyDescent="0.2">
      <c r="A77" s="1">
        <v>42736</v>
      </c>
      <c r="B77" s="12">
        <v>53.362000000000002</v>
      </c>
      <c r="C77" s="43">
        <f>+MIN($B$29,$B$41,$B$53,$B$65,$B$77)</f>
        <v>26.88</v>
      </c>
      <c r="D77" s="43">
        <f>+MAX($B$29,$B$41,$B$53,$B$65,$B$77)</f>
        <v>74.698999999999998</v>
      </c>
      <c r="E77" s="17">
        <f t="shared" si="0"/>
        <v>47.819000000000003</v>
      </c>
      <c r="G77" s="43"/>
      <c r="H77" s="17"/>
    </row>
    <row r="78" spans="1:8" x14ac:dyDescent="0.2">
      <c r="A78" s="1">
        <v>42767</v>
      </c>
      <c r="B78" s="12">
        <v>47.26</v>
      </c>
      <c r="C78" s="43">
        <f>+MIN($B$30,$B$42,$B$54,$B$66,$B$78)</f>
        <v>23.622</v>
      </c>
      <c r="D78" s="43">
        <f>+MAX($B$30,$B$42,$B$54,$B$66,$B$78)</f>
        <v>61.234999999999999</v>
      </c>
      <c r="E78" s="17">
        <f t="shared" si="0"/>
        <v>37.613</v>
      </c>
      <c r="G78" s="43"/>
      <c r="H78" s="17"/>
    </row>
    <row r="79" spans="1:8" x14ac:dyDescent="0.2">
      <c r="A79" s="1">
        <v>42795</v>
      </c>
      <c r="B79" s="12">
        <v>40.182000000000002</v>
      </c>
      <c r="C79" s="43">
        <f>+MIN($B$31,$B$43,$B$55,$B$67,$B$79)</f>
        <v>24.407</v>
      </c>
      <c r="D79" s="43">
        <f>+MAX($B$31,$B$43,$B$55,$B$67,$B$79)</f>
        <v>61.761000000000003</v>
      </c>
      <c r="E79" s="17">
        <f t="shared" si="0"/>
        <v>37.353999999999999</v>
      </c>
      <c r="G79" s="43"/>
      <c r="H79" s="17"/>
    </row>
    <row r="80" spans="1:8" x14ac:dyDescent="0.2">
      <c r="A80" s="1">
        <v>42826</v>
      </c>
      <c r="B80" s="12">
        <v>38.515000000000001</v>
      </c>
      <c r="C80" s="43">
        <f>+MIN($B$32,$B$44,$B$56,$B$68,$B$80)</f>
        <v>30.382000000000001</v>
      </c>
      <c r="D80" s="43">
        <f>+MAX($B$32,$B$44,$B$56,$B$68,$B$80)</f>
        <v>68.766000000000005</v>
      </c>
      <c r="E80" s="17">
        <f t="shared" si="0"/>
        <v>38.384</v>
      </c>
      <c r="G80" s="43"/>
      <c r="H80" s="17"/>
    </row>
    <row r="81" spans="1:8" x14ac:dyDescent="0.2">
      <c r="A81" s="1">
        <v>42856</v>
      </c>
      <c r="B81" s="12">
        <v>46.17</v>
      </c>
      <c r="C81" s="43">
        <f>+MIN($B$33,$B$45,$B$57,$B$69,$B$81)</f>
        <v>41.997</v>
      </c>
      <c r="D81" s="43">
        <f>+MAX($B$33,$B$45,$B$57,$B$69,$B$81)</f>
        <v>71.649000000000001</v>
      </c>
      <c r="E81" s="17">
        <f t="shared" si="0"/>
        <v>29.652000000000001</v>
      </c>
      <c r="G81" s="43"/>
      <c r="H81" s="17"/>
    </row>
    <row r="82" spans="1:8" x14ac:dyDescent="0.2">
      <c r="A82" s="1">
        <v>42887</v>
      </c>
      <c r="B82" s="12">
        <v>56.920999999999999</v>
      </c>
      <c r="C82" s="43">
        <f>+MIN($B$34,$B$46,$B$58,$B$70,$B$82)</f>
        <v>50.439</v>
      </c>
      <c r="D82" s="43">
        <f>+MAX($B$34,$B$46,$B$58,$B$70,$B$82)</f>
        <v>79.819999999999993</v>
      </c>
      <c r="E82" s="17">
        <f t="shared" si="0"/>
        <v>29.380999999999993</v>
      </c>
      <c r="G82" s="43"/>
      <c r="H82" s="17"/>
    </row>
    <row r="83" spans="1:8" x14ac:dyDescent="0.2">
      <c r="A83" s="1">
        <v>42917</v>
      </c>
      <c r="B83" s="12">
        <v>63.698</v>
      </c>
      <c r="C83" s="43">
        <f>+MIN($B$35,$B$47,$B$59,$B$71,$B$83)</f>
        <v>55.261000000000003</v>
      </c>
      <c r="D83" s="43">
        <f>+MAX($B$35,$B$47,$B$59,$B$71,$B$83)</f>
        <v>85.808000000000007</v>
      </c>
      <c r="E83" s="17">
        <f t="shared" si="0"/>
        <v>30.547000000000004</v>
      </c>
      <c r="G83" s="43"/>
      <c r="H83" s="17"/>
    </row>
    <row r="84" spans="1:8" x14ac:dyDescent="0.2">
      <c r="A84" s="1">
        <v>42948</v>
      </c>
      <c r="B84" s="12">
        <v>73.896000000000001</v>
      </c>
      <c r="C84" s="43">
        <f>+MIN($B$36,$B$48,$B$60,$B$72,$B$84)</f>
        <v>60.87</v>
      </c>
      <c r="D84" s="43">
        <f>+MAX($B$36,$B$48,$B$60,$B$72,$B$84)</f>
        <v>94.159000000000006</v>
      </c>
      <c r="E84" s="17">
        <f t="shared" si="0"/>
        <v>33.289000000000009</v>
      </c>
      <c r="G84" s="43"/>
      <c r="H84" s="17"/>
    </row>
    <row r="85" spans="1:8" x14ac:dyDescent="0.2">
      <c r="A85" s="1">
        <v>42979</v>
      </c>
      <c r="B85" s="12">
        <v>71.418000000000006</v>
      </c>
      <c r="C85" s="43">
        <f>+MIN($B$37,$B$49,$B$61,$B$73,$B$85)</f>
        <v>63.12</v>
      </c>
      <c r="D85" s="43">
        <f>+MAX($B$37,$B$49,$B$61,$B$73,$B$85)</f>
        <v>98.974999999999994</v>
      </c>
      <c r="E85" s="17">
        <f t="shared" si="0"/>
        <v>35.854999999999997</v>
      </c>
      <c r="G85" s="43"/>
      <c r="H85" s="17"/>
    </row>
    <row r="86" spans="1:8" x14ac:dyDescent="0.2">
      <c r="A86" s="1">
        <v>43009</v>
      </c>
      <c r="B86" s="12">
        <v>72.965999999999994</v>
      </c>
      <c r="C86" s="43">
        <f>+MIN($B$38,$B$50,$B$62,$B$74,$B$86)</f>
        <v>58.127000000000002</v>
      </c>
      <c r="D86" s="43">
        <f>+MAX($B$38,$B$50,$B$62,$B$74,$B$86)</f>
        <v>99.213999999999999</v>
      </c>
      <c r="E86" s="17">
        <f t="shared" si="0"/>
        <v>41.086999999999996</v>
      </c>
      <c r="G86" s="43"/>
      <c r="H86" s="17"/>
    </row>
    <row r="87" spans="1:8" x14ac:dyDescent="0.2">
      <c r="A87" s="1">
        <v>43040</v>
      </c>
      <c r="B87" s="12">
        <v>69.951999999999998</v>
      </c>
      <c r="C87" s="43">
        <f>+MIN($B$39,$B$51,$B$63,$B$75,$B$87)</f>
        <v>51.600999999999999</v>
      </c>
      <c r="D87" s="43">
        <f>+MAX($B$39,$B$51,$B$63,$B$75,$B$87)</f>
        <v>99.777000000000001</v>
      </c>
      <c r="E87" s="17">
        <f t="shared" si="0"/>
        <v>48.176000000000002</v>
      </c>
      <c r="G87" s="43"/>
      <c r="H87" s="17"/>
    </row>
    <row r="88" spans="1:8" x14ac:dyDescent="0.2">
      <c r="A88" s="1">
        <v>43070</v>
      </c>
      <c r="B88" s="12">
        <v>62.21</v>
      </c>
      <c r="C88" s="43">
        <f>+MIN($B$40,$B$52,$B$64,$B$76,$B$88)</f>
        <v>40.341999999999999</v>
      </c>
      <c r="D88" s="43">
        <f>+MAX($B$40,$B$52,$B$64,$B$76,$B$88)</f>
        <v>91.379000000000005</v>
      </c>
      <c r="E88" s="17">
        <f t="shared" si="0"/>
        <v>51.037000000000006</v>
      </c>
      <c r="G88" s="43"/>
      <c r="H88" s="17"/>
    </row>
    <row r="89" spans="1:8" x14ac:dyDescent="0.2">
      <c r="A89" s="1">
        <v>43101</v>
      </c>
      <c r="B89" s="12">
        <v>45.719000000000001</v>
      </c>
      <c r="C89" s="43">
        <f>+MIN($B$29,$B$41,$B$53,$B$65,$B$77)</f>
        <v>26.88</v>
      </c>
      <c r="D89" s="43">
        <f>+MAX($B$29,$B$41,$B$53,$B$65,$B$77)</f>
        <v>74.698999999999998</v>
      </c>
      <c r="E89" s="17">
        <f t="shared" si="0"/>
        <v>47.819000000000003</v>
      </c>
      <c r="G89" s="43"/>
      <c r="H89" s="17"/>
    </row>
    <row r="90" spans="1:8" x14ac:dyDescent="0.2">
      <c r="A90" s="1">
        <v>43132</v>
      </c>
      <c r="B90" s="12">
        <v>38.656999999999996</v>
      </c>
      <c r="C90" s="43">
        <f>+MIN($B$30,$B$42,$B$54,$B$66,$B$78)</f>
        <v>23.622</v>
      </c>
      <c r="D90" s="43">
        <f>+MAX($B$30,$B$42,$B$54,$B$66,$B$78)</f>
        <v>61.234999999999999</v>
      </c>
      <c r="E90" s="17">
        <f t="shared" si="0"/>
        <v>37.613</v>
      </c>
      <c r="G90" s="43"/>
      <c r="H90" s="17"/>
    </row>
    <row r="91" spans="1:8" x14ac:dyDescent="0.2">
      <c r="A91" s="1">
        <v>43160</v>
      </c>
      <c r="B91" s="12">
        <v>33.825000000000003</v>
      </c>
      <c r="C91" s="43">
        <f>+MIN($B$31,$B$43,$B$55,$B$67,$B$79)</f>
        <v>24.407</v>
      </c>
      <c r="D91" s="43">
        <f>+MAX($B$31,$B$43,$B$55,$B$67,$B$79)</f>
        <v>61.761000000000003</v>
      </c>
      <c r="E91" s="17">
        <f t="shared" si="0"/>
        <v>37.353999999999999</v>
      </c>
      <c r="G91" s="43"/>
      <c r="H91" s="17"/>
    </row>
    <row r="92" spans="1:8" x14ac:dyDescent="0.2">
      <c r="A92" s="1">
        <v>43191</v>
      </c>
      <c r="B92" s="12">
        <v>34.874000000000002</v>
      </c>
      <c r="C92" s="43">
        <f>+MIN($B$32,$B$44,$B$56,$B$68,$B$80)</f>
        <v>30.382000000000001</v>
      </c>
      <c r="D92" s="43">
        <f>+MAX($B$32,$B$44,$B$56,$B$68,$B$80)</f>
        <v>68.766000000000005</v>
      </c>
      <c r="E92" s="17">
        <f t="shared" si="0"/>
        <v>38.384</v>
      </c>
      <c r="G92" s="43"/>
      <c r="H92" s="17"/>
    </row>
    <row r="93" spans="1:8" x14ac:dyDescent="0.2">
      <c r="A93" s="1">
        <v>43221</v>
      </c>
      <c r="B93" s="12">
        <v>43.844000000000001</v>
      </c>
      <c r="C93" s="43">
        <f>+MIN($B$33,$B$45,$B$57,$B$69,$B$81)</f>
        <v>41.997</v>
      </c>
      <c r="D93" s="43">
        <f>+MAX($B$33,$B$45,$B$57,$B$69,$B$81)</f>
        <v>71.649000000000001</v>
      </c>
      <c r="E93" s="17">
        <f t="shared" ref="E93:E112" si="1">D93-C93</f>
        <v>29.652000000000001</v>
      </c>
      <c r="G93" s="43"/>
      <c r="H93" s="17"/>
    </row>
    <row r="94" spans="1:8" x14ac:dyDescent="0.2">
      <c r="A94" s="1">
        <v>43252</v>
      </c>
      <c r="B94" s="12">
        <v>56.505000000000003</v>
      </c>
      <c r="C94" s="43">
        <f>+MIN($B$34,$B$46,$B$58,$B$70,$B$82)</f>
        <v>50.439</v>
      </c>
      <c r="D94" s="43">
        <f>+MAX($B$34,$B$46,$B$58,$B$70,$B$82)</f>
        <v>79.819999999999993</v>
      </c>
      <c r="E94" s="17">
        <f t="shared" si="1"/>
        <v>29.380999999999993</v>
      </c>
      <c r="G94" s="43"/>
      <c r="H94" s="17"/>
    </row>
    <row r="95" spans="1:8" x14ac:dyDescent="0.2">
      <c r="A95" s="1">
        <v>43282</v>
      </c>
      <c r="B95" s="12">
        <v>60.075000000000003</v>
      </c>
      <c r="C95" s="43">
        <f>+MIN($B$35,$B$47,$B$59,$B$71,$B$83)</f>
        <v>55.261000000000003</v>
      </c>
      <c r="D95" s="43">
        <f>+MAX($B$35,$B$47,$B$59,$B$71,$B$83)</f>
        <v>85.808000000000007</v>
      </c>
      <c r="E95" s="17">
        <f t="shared" si="1"/>
        <v>30.547000000000004</v>
      </c>
      <c r="G95" s="43"/>
      <c r="H95" s="17"/>
    </row>
    <row r="96" spans="1:8" x14ac:dyDescent="0.2">
      <c r="A96" s="1">
        <v>43313</v>
      </c>
      <c r="B96" s="12">
        <v>66.531999999999996</v>
      </c>
      <c r="C96" s="43">
        <f>+MIN($B$36,$B$48,$B$60,$B$72,$B$84)</f>
        <v>60.87</v>
      </c>
      <c r="D96" s="43">
        <f>+MAX($B$36,$B$48,$B$60,$B$72,$B$84)</f>
        <v>94.159000000000006</v>
      </c>
      <c r="E96" s="17">
        <f t="shared" si="1"/>
        <v>33.289000000000009</v>
      </c>
      <c r="G96" s="43"/>
      <c r="H96" s="17"/>
    </row>
    <row r="97" spans="1:8" x14ac:dyDescent="0.2">
      <c r="A97" s="1">
        <v>43344</v>
      </c>
      <c r="B97" s="12">
        <v>72.098004228999997</v>
      </c>
      <c r="C97" s="43">
        <f>+MIN($B$37,$B$49,$B$61,$B$73,$B$85)</f>
        <v>63.12</v>
      </c>
      <c r="D97" s="43">
        <f>+MAX($B$37,$B$49,$B$61,$B$73,$B$85)</f>
        <v>98.974999999999994</v>
      </c>
      <c r="E97" s="17">
        <f t="shared" si="1"/>
        <v>35.854999999999997</v>
      </c>
      <c r="G97" s="43"/>
      <c r="H97" s="17"/>
    </row>
    <row r="98" spans="1:8" x14ac:dyDescent="0.2">
      <c r="A98" s="1">
        <v>43374</v>
      </c>
      <c r="B98" s="12">
        <v>76.478016557999993</v>
      </c>
      <c r="C98" s="43">
        <f>+MIN($B$38,$B$50,$B$62,$B$74,$B$86)</f>
        <v>58.127000000000002</v>
      </c>
      <c r="D98" s="43">
        <f>+MAX($B$38,$B$50,$B$62,$B$74,$B$86)</f>
        <v>99.213999999999999</v>
      </c>
      <c r="E98" s="17">
        <f t="shared" si="1"/>
        <v>41.086999999999996</v>
      </c>
      <c r="G98" s="43"/>
      <c r="H98" s="17"/>
    </row>
    <row r="99" spans="1:8" x14ac:dyDescent="0.2">
      <c r="A99" s="1">
        <v>43405</v>
      </c>
      <c r="B99" s="12">
        <v>73.533749999999998</v>
      </c>
      <c r="C99" s="43">
        <f>+MIN($B$39,$B$51,$B$63,$B$75,$B$87)</f>
        <v>51.600999999999999</v>
      </c>
      <c r="D99" s="43">
        <f>+MAX($B$39,$B$51,$B$63,$B$75,$B$87)</f>
        <v>99.777000000000001</v>
      </c>
      <c r="E99" s="17">
        <f t="shared" si="1"/>
        <v>48.176000000000002</v>
      </c>
      <c r="G99" s="43"/>
      <c r="H99" s="17"/>
    </row>
    <row r="100" spans="1:8" x14ac:dyDescent="0.2">
      <c r="A100" s="1">
        <v>43435</v>
      </c>
      <c r="B100" s="12">
        <v>63.377299999999998</v>
      </c>
      <c r="C100" s="43">
        <f>+MIN($B$40,$B$52,$B$64,$B$76,$B$88)</f>
        <v>40.341999999999999</v>
      </c>
      <c r="D100" s="43">
        <f>+MAX($B$40,$B$52,$B$64,$B$76,$B$88)</f>
        <v>91.379000000000005</v>
      </c>
      <c r="E100" s="17">
        <f t="shared" si="1"/>
        <v>51.037000000000006</v>
      </c>
      <c r="G100" s="43"/>
      <c r="H100" s="17"/>
    </row>
    <row r="101" spans="1:8" x14ac:dyDescent="0.2">
      <c r="A101" s="1">
        <v>43466</v>
      </c>
      <c r="B101" s="12">
        <v>48.730080000000001</v>
      </c>
      <c r="C101" s="43">
        <f>+MIN($B$29,$B$41,$B$53,$B$65,$B$77)</f>
        <v>26.88</v>
      </c>
      <c r="D101" s="17">
        <f>+MAX($B$29,$B$41,$B$53,$B$65,$B$77)</f>
        <v>74.698999999999998</v>
      </c>
      <c r="E101" s="17">
        <f t="shared" si="1"/>
        <v>47.819000000000003</v>
      </c>
      <c r="G101" s="43"/>
      <c r="H101" s="17"/>
    </row>
    <row r="102" spans="1:8" x14ac:dyDescent="0.2">
      <c r="A102" s="1">
        <v>43497</v>
      </c>
      <c r="B102" s="12">
        <v>40.577979999999997</v>
      </c>
      <c r="C102" s="43">
        <f>+MIN($B$30,$B$42,$B$54,$B$66,$B$78)</f>
        <v>23.622</v>
      </c>
      <c r="D102" s="17">
        <f>+MAX($B$30,$B$42,$B$54,$B$66,$B$78)</f>
        <v>61.234999999999999</v>
      </c>
      <c r="E102" s="17">
        <f t="shared" si="1"/>
        <v>37.613</v>
      </c>
      <c r="G102" s="43"/>
      <c r="H102" s="17"/>
    </row>
    <row r="103" spans="1:8" x14ac:dyDescent="0.2">
      <c r="A103" s="1">
        <v>43525</v>
      </c>
      <c r="B103" s="12">
        <v>40.326059999999998</v>
      </c>
      <c r="C103" s="43">
        <f>+MIN($B$31,$B$43,$B$55,$B$67,$B$79)</f>
        <v>24.407</v>
      </c>
      <c r="D103" s="17">
        <f>+MAX($B$31,$B$43,$B$55,$B$67,$B$79)</f>
        <v>61.761000000000003</v>
      </c>
      <c r="E103" s="17">
        <f t="shared" si="1"/>
        <v>37.353999999999999</v>
      </c>
      <c r="G103" s="43"/>
      <c r="H103" s="17"/>
    </row>
    <row r="104" spans="1:8" x14ac:dyDescent="0.2">
      <c r="A104" s="1">
        <v>43556</v>
      </c>
      <c r="B104" s="12">
        <v>47.093330000000002</v>
      </c>
      <c r="C104" s="43">
        <f>+MIN($B$32,$B$44,$B$56,$B$68,$B$80)</f>
        <v>30.382000000000001</v>
      </c>
      <c r="D104" s="17">
        <f>+MAX($B$32,$B$44,$B$56,$B$68,$B$80)</f>
        <v>68.766000000000005</v>
      </c>
      <c r="E104" s="17">
        <f t="shared" si="1"/>
        <v>38.384</v>
      </c>
      <c r="G104" s="43"/>
      <c r="H104" s="17"/>
    </row>
    <row r="105" spans="1:8" x14ac:dyDescent="0.2">
      <c r="A105" s="1">
        <v>43586</v>
      </c>
      <c r="B105" s="12">
        <v>57.376950000000001</v>
      </c>
      <c r="C105" s="43">
        <f>+MIN($B$33,$B$45,$B$57,$B$69,$B$81)</f>
        <v>41.997</v>
      </c>
      <c r="D105" s="17">
        <f>+MAX($B$33,$B$45,$B$57,$B$69,$B$81)</f>
        <v>71.649000000000001</v>
      </c>
      <c r="E105" s="17">
        <f t="shared" si="1"/>
        <v>29.652000000000001</v>
      </c>
      <c r="G105" s="43"/>
      <c r="H105" s="17"/>
    </row>
    <row r="106" spans="1:8" x14ac:dyDescent="0.2">
      <c r="A106" s="1">
        <v>43617</v>
      </c>
      <c r="B106" s="12">
        <v>67.013620000000003</v>
      </c>
      <c r="C106" s="43">
        <f>+MIN($B$34,$B$46,$B$58,$B$70,$B$82)</f>
        <v>50.439</v>
      </c>
      <c r="D106" s="17">
        <f>+MAX($B$34,$B$46,$B$58,$B$70,$B$82)</f>
        <v>79.819999999999993</v>
      </c>
      <c r="E106" s="17">
        <f t="shared" si="1"/>
        <v>29.380999999999993</v>
      </c>
      <c r="G106" s="43"/>
      <c r="H106" s="17"/>
    </row>
    <row r="107" spans="1:8" x14ac:dyDescent="0.2">
      <c r="A107" s="1">
        <v>43647</v>
      </c>
      <c r="B107" s="12">
        <v>76.020499999999998</v>
      </c>
      <c r="C107" s="43">
        <f>+MIN($B$35,$B$47,$B$59,$B$71,$B$83)</f>
        <v>55.261000000000003</v>
      </c>
      <c r="D107" s="17">
        <f>+MAX($B$35,$B$47,$B$59,$B$71,$B$83)</f>
        <v>85.808000000000007</v>
      </c>
      <c r="E107" s="17">
        <f t="shared" si="1"/>
        <v>30.547000000000004</v>
      </c>
      <c r="G107" s="43"/>
      <c r="H107" s="17"/>
    </row>
    <row r="108" spans="1:8" x14ac:dyDescent="0.2">
      <c r="A108" s="1">
        <v>43678</v>
      </c>
      <c r="B108" s="12">
        <v>84.949979999999996</v>
      </c>
      <c r="C108" s="43">
        <f>+MIN($B$36,$B$48,$B$60,$B$72,$B$84)</f>
        <v>60.87</v>
      </c>
      <c r="D108" s="17">
        <f>+MAX($B$36,$B$48,$B$60,$B$72,$B$84)</f>
        <v>94.159000000000006</v>
      </c>
      <c r="E108" s="17">
        <f t="shared" si="1"/>
        <v>33.289000000000009</v>
      </c>
      <c r="G108" s="43"/>
      <c r="H108" s="17"/>
    </row>
    <row r="109" spans="1:8" x14ac:dyDescent="0.2">
      <c r="A109" s="1">
        <v>43709</v>
      </c>
      <c r="B109" s="12">
        <v>90.083669999999998</v>
      </c>
      <c r="C109" s="43">
        <f>+MIN($B$37,$B$49,$B$61,$B$73,$B$85)</f>
        <v>63.12</v>
      </c>
      <c r="D109" s="17">
        <f>+MAX($B$37,$B$49,$B$61,$B$73,$B$85)</f>
        <v>98.974999999999994</v>
      </c>
      <c r="E109" s="17">
        <f t="shared" si="1"/>
        <v>35.854999999999997</v>
      </c>
      <c r="G109" s="43"/>
      <c r="H109" s="17"/>
    </row>
    <row r="110" spans="1:8" x14ac:dyDescent="0.2">
      <c r="A110" s="1">
        <v>43739</v>
      </c>
      <c r="B110" s="12">
        <v>91.649559999999994</v>
      </c>
      <c r="C110" s="43">
        <f>+MIN($B$38,$B$50,$B$62,$B$74,$B$86)</f>
        <v>58.127000000000002</v>
      </c>
      <c r="D110" s="17">
        <f>+MAX($B$38,$B$50,$B$62,$B$74,$B$86)</f>
        <v>99.213999999999999</v>
      </c>
      <c r="E110" s="17">
        <f t="shared" si="1"/>
        <v>41.086999999999996</v>
      </c>
      <c r="G110" s="43"/>
      <c r="H110" s="17"/>
    </row>
    <row r="111" spans="1:8" x14ac:dyDescent="0.2">
      <c r="A111" s="1">
        <v>43770</v>
      </c>
      <c r="B111" s="12">
        <v>90.533829999999995</v>
      </c>
      <c r="C111" s="43">
        <f>+MIN($B$39,$B$51,$B$63,$B$75,$B$87)</f>
        <v>51.600999999999999</v>
      </c>
      <c r="D111" s="17">
        <f>+MAX($B$39,$B$51,$B$63,$B$75,$B$87)</f>
        <v>99.777000000000001</v>
      </c>
      <c r="E111" s="17">
        <f t="shared" si="1"/>
        <v>48.176000000000002</v>
      </c>
      <c r="G111" s="43"/>
      <c r="H111" s="17"/>
    </row>
    <row r="112" spans="1:8" x14ac:dyDescent="0.2">
      <c r="A112" s="65">
        <v>43800</v>
      </c>
      <c r="B112" s="12">
        <v>81.355919999999998</v>
      </c>
      <c r="C112" s="70">
        <f>+MIN($B$40,$B$52,$B$64,$B$76,$B$88)</f>
        <v>40.341999999999999</v>
      </c>
      <c r="D112" s="69">
        <f>+MAX($B$40,$B$52,$B$64,$B$76,$B$88)</f>
        <v>91.379000000000005</v>
      </c>
      <c r="E112" s="69">
        <f t="shared" si="1"/>
        <v>51.037000000000006</v>
      </c>
      <c r="G112" s="43"/>
      <c r="H112" s="17"/>
    </row>
    <row r="113" spans="1:2" x14ac:dyDescent="0.2">
      <c r="A113" s="370" t="s">
        <v>549</v>
      </c>
    </row>
    <row r="114" spans="1:2" x14ac:dyDescent="0.2">
      <c r="A114" s="32" t="s">
        <v>585</v>
      </c>
    </row>
    <row r="115" spans="1:2" x14ac:dyDescent="0.2">
      <c r="A115" s="383" t="s">
        <v>582</v>
      </c>
    </row>
    <row r="116" spans="1:2" x14ac:dyDescent="0.2">
      <c r="A116" s="4"/>
      <c r="B116" s="75" t="s">
        <v>368</v>
      </c>
    </row>
    <row r="117" spans="1:2" x14ac:dyDescent="0.2">
      <c r="A117" s="2">
        <v>70</v>
      </c>
      <c r="B117">
        <v>0</v>
      </c>
    </row>
    <row r="118" spans="1:2" x14ac:dyDescent="0.2">
      <c r="A118" s="2">
        <v>70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RowHeight="15" x14ac:dyDescent="0.25"/>
  <cols>
    <col min="1" max="1" width="9.140625" style="133"/>
    <col min="2" max="2" width="20.85546875" style="133" customWidth="1"/>
    <col min="3" max="13" width="9.140625" style="133"/>
    <col min="14" max="15" width="9.140625" style="135"/>
    <col min="16" max="16" width="9.140625" style="133"/>
    <col min="17" max="17" width="25" style="133" customWidth="1"/>
    <col min="18" max="18" width="14.42578125" style="133" customWidth="1"/>
    <col min="19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C3" s="396"/>
      <c r="D3" s="396"/>
      <c r="E3" s="396"/>
      <c r="F3" s="396"/>
      <c r="G3" s="396"/>
      <c r="H3" s="396"/>
      <c r="I3" s="396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Q6" s="300" t="s">
        <v>86</v>
      </c>
      <c r="R6" s="353" t="s">
        <v>313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Q7" s="301" t="s">
        <v>87</v>
      </c>
      <c r="R7" s="354" t="s">
        <v>314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Q8" s="303" t="s">
        <v>504</v>
      </c>
      <c r="R8" s="552" t="s">
        <v>315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</row>
    <row r="17" spans="1:12" x14ac:dyDescent="0.25">
      <c r="A17" s="146"/>
      <c r="B17" s="146"/>
      <c r="C17" s="146"/>
      <c r="D17" s="146"/>
      <c r="E17" s="146"/>
      <c r="F17" s="146"/>
      <c r="G17" s="146"/>
      <c r="H17" s="146"/>
      <c r="I17" s="146"/>
    </row>
    <row r="18" spans="1:12" x14ac:dyDescent="0.25">
      <c r="A18" s="146"/>
      <c r="B18" s="146"/>
      <c r="C18" s="146"/>
      <c r="D18" s="146"/>
      <c r="E18" s="146"/>
      <c r="F18" s="146"/>
      <c r="G18" s="146"/>
      <c r="H18" s="146"/>
      <c r="I18" s="146"/>
    </row>
    <row r="19" spans="1:12" x14ac:dyDescent="0.25">
      <c r="A19" s="146"/>
      <c r="B19" s="146"/>
      <c r="C19" s="146"/>
      <c r="D19" s="146"/>
      <c r="E19" s="146"/>
      <c r="F19" s="146"/>
      <c r="G19" s="146"/>
      <c r="H19" s="146"/>
      <c r="I19" s="146"/>
    </row>
    <row r="20" spans="1:12" x14ac:dyDescent="0.25">
      <c r="A20" s="146"/>
      <c r="B20" s="146"/>
      <c r="C20" s="146"/>
      <c r="D20" s="146"/>
      <c r="E20" s="146"/>
      <c r="F20" s="146"/>
      <c r="G20" s="146"/>
      <c r="H20" s="146"/>
      <c r="I20" s="146"/>
    </row>
    <row r="21" spans="1:12" x14ac:dyDescent="0.25">
      <c r="A21" s="146"/>
      <c r="B21" s="146"/>
      <c r="C21" s="146"/>
      <c r="D21" s="146"/>
      <c r="E21" s="146"/>
      <c r="F21" s="146"/>
      <c r="G21" s="146"/>
      <c r="H21" s="146"/>
      <c r="I21" s="146"/>
    </row>
    <row r="24" spans="1:12" x14ac:dyDescent="0.25">
      <c r="C24" s="575" t="s">
        <v>499</v>
      </c>
      <c r="D24" s="575"/>
      <c r="E24" s="575"/>
      <c r="F24" s="575"/>
      <c r="G24" s="575"/>
      <c r="H24" s="32"/>
      <c r="I24" s="575" t="s">
        <v>500</v>
      </c>
      <c r="J24" s="575"/>
      <c r="K24" s="575"/>
      <c r="L24" s="575"/>
    </row>
    <row r="25" spans="1:12" x14ac:dyDescent="0.25">
      <c r="A25" s="135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5"/>
      <c r="I25" s="84">
        <v>2016</v>
      </c>
      <c r="J25" s="84">
        <v>2017</v>
      </c>
      <c r="K25" s="84">
        <v>2018</v>
      </c>
      <c r="L25" s="84">
        <v>2019</v>
      </c>
    </row>
    <row r="26" spans="1:12" x14ac:dyDescent="0.25">
      <c r="A26" s="135"/>
      <c r="B26" s="500" t="s">
        <v>86</v>
      </c>
      <c r="C26" s="85">
        <v>3.5395753479000001</v>
      </c>
      <c r="D26" s="85">
        <v>3.2805167486000002</v>
      </c>
      <c r="E26" s="85">
        <v>2.9049302739999998</v>
      </c>
      <c r="F26" s="85">
        <v>2.7206906547999998</v>
      </c>
      <c r="G26" s="85">
        <v>3.0001831506999999</v>
      </c>
      <c r="H26" s="156" t="s">
        <v>86</v>
      </c>
      <c r="I26" s="20">
        <f t="shared" ref="I26:L27" si="0">D26-C26</f>
        <v>-0.25905859929999986</v>
      </c>
      <c r="J26" s="20">
        <f t="shared" si="0"/>
        <v>-0.37558647460000039</v>
      </c>
      <c r="K26" s="20">
        <f t="shared" si="0"/>
        <v>-0.18423961919999998</v>
      </c>
      <c r="L26" s="20">
        <f t="shared" si="0"/>
        <v>0.27949249590000003</v>
      </c>
    </row>
    <row r="27" spans="1:12" ht="26.25" x14ac:dyDescent="0.25">
      <c r="A27" s="135"/>
      <c r="B27" s="502" t="s">
        <v>87</v>
      </c>
      <c r="C27" s="86">
        <v>74.346503413999997</v>
      </c>
      <c r="D27" s="86">
        <v>73.406096473000005</v>
      </c>
      <c r="E27" s="86">
        <v>76.143443848999993</v>
      </c>
      <c r="F27" s="86">
        <v>85.900805707000004</v>
      </c>
      <c r="G27" s="86">
        <v>92.748963396999997</v>
      </c>
      <c r="H27" s="503" t="s">
        <v>87</v>
      </c>
      <c r="I27" s="68">
        <f t="shared" si="0"/>
        <v>-0.940406940999992</v>
      </c>
      <c r="J27" s="68">
        <f t="shared" si="0"/>
        <v>2.7373473759999882</v>
      </c>
      <c r="K27" s="68">
        <f t="shared" si="0"/>
        <v>9.7573618580000101</v>
      </c>
      <c r="L27" s="68">
        <f t="shared" si="0"/>
        <v>6.8481576899999936</v>
      </c>
    </row>
    <row r="28" spans="1:12" x14ac:dyDescent="0.25">
      <c r="A28"/>
      <c r="B28" s="501" t="s">
        <v>317</v>
      </c>
      <c r="C28" s="85">
        <f>+C27+C26</f>
        <v>77.886078761899995</v>
      </c>
      <c r="D28" s="85">
        <f>+D27+D26</f>
        <v>76.686613221599998</v>
      </c>
      <c r="E28" s="85">
        <f>+E27+E26</f>
        <v>79.048374122999988</v>
      </c>
      <c r="F28" s="85">
        <f>+F27+F26</f>
        <v>88.621496361799998</v>
      </c>
      <c r="G28" s="85">
        <f>+G27+G26</f>
        <v>95.749146547699993</v>
      </c>
      <c r="H28" s="30" t="s">
        <v>457</v>
      </c>
      <c r="I28" s="12">
        <f>+SUM(I26:I27)</f>
        <v>-1.1994655402999919</v>
      </c>
      <c r="J28" s="12">
        <f>+SUM(J26:J27)</f>
        <v>2.3617609013999878</v>
      </c>
      <c r="K28" s="12">
        <f>+SUM(K26:K27)</f>
        <v>9.5731222388000106</v>
      </c>
      <c r="L28" s="12">
        <f>+SUM(L26:L27)</f>
        <v>7.1276501858999932</v>
      </c>
    </row>
    <row r="29" spans="1:12" x14ac:dyDescent="0.25">
      <c r="A29" s="370" t="s">
        <v>549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55" t="s">
        <v>316</v>
      </c>
      <c r="D33" s="134" t="s">
        <v>242</v>
      </c>
      <c r="E33" s="475" t="s">
        <v>241</v>
      </c>
      <c r="F33" s="475" t="s">
        <v>498</v>
      </c>
    </row>
    <row r="34" spans="1:7" x14ac:dyDescent="0.25">
      <c r="A34" s="149">
        <f t="shared" ref="A34:A81" si="1">YEAR(B34)</f>
        <v>2016</v>
      </c>
      <c r="B34" s="450">
        <v>42370</v>
      </c>
      <c r="C34" s="451">
        <v>78.560495516000003</v>
      </c>
      <c r="D34" s="143" t="e">
        <v>#N/A</v>
      </c>
      <c r="E34" s="452"/>
      <c r="F34" s="452">
        <v>78.560495516000003</v>
      </c>
      <c r="G34" s="140"/>
    </row>
    <row r="35" spans="1:7" x14ac:dyDescent="0.25">
      <c r="A35" s="149">
        <f t="shared" si="1"/>
        <v>2016</v>
      </c>
      <c r="B35" s="450">
        <v>42401</v>
      </c>
      <c r="C35" s="451">
        <v>79.673152793</v>
      </c>
      <c r="D35" s="143" t="e">
        <v>#N/A</v>
      </c>
      <c r="E35" s="452">
        <f t="shared" ref="E35:E44" si="2">AVERAGEIF($A$34:$A$95,A35,$F$34:$F$95)</f>
        <v>77.603996198666664</v>
      </c>
      <c r="F35" s="452">
        <v>79.673152793</v>
      </c>
      <c r="G35" s="140"/>
    </row>
    <row r="36" spans="1:7" x14ac:dyDescent="0.25">
      <c r="A36" s="149">
        <f t="shared" si="1"/>
        <v>2016</v>
      </c>
      <c r="B36" s="450">
        <v>42430</v>
      </c>
      <c r="C36" s="451">
        <v>78.773416452000006</v>
      </c>
      <c r="D36" s="143" t="e">
        <v>#N/A</v>
      </c>
      <c r="E36" s="452">
        <f t="shared" si="2"/>
        <v>77.603996198666664</v>
      </c>
      <c r="F36" s="452">
        <v>78.773416452000006</v>
      </c>
      <c r="G36" s="140"/>
    </row>
    <row r="37" spans="1:7" x14ac:dyDescent="0.25">
      <c r="A37" s="149">
        <f t="shared" si="1"/>
        <v>2016</v>
      </c>
      <c r="B37" s="450">
        <v>42461</v>
      </c>
      <c r="C37" s="451">
        <v>78.718453533000002</v>
      </c>
      <c r="D37" s="143" t="e">
        <v>#N/A</v>
      </c>
      <c r="E37" s="452">
        <f t="shared" si="2"/>
        <v>77.603996198666664</v>
      </c>
      <c r="F37" s="452">
        <v>78.718453533000002</v>
      </c>
      <c r="G37" s="140"/>
    </row>
    <row r="38" spans="1:7" x14ac:dyDescent="0.25">
      <c r="A38" s="149">
        <f t="shared" si="1"/>
        <v>2016</v>
      </c>
      <c r="B38" s="450">
        <v>42491</v>
      </c>
      <c r="C38" s="451">
        <v>77.821785289999994</v>
      </c>
      <c r="D38" s="143" t="e">
        <v>#N/A</v>
      </c>
      <c r="E38" s="452">
        <f t="shared" si="2"/>
        <v>77.603996198666664</v>
      </c>
      <c r="F38" s="452">
        <v>77.821785289999994</v>
      </c>
      <c r="G38" s="140"/>
    </row>
    <row r="39" spans="1:7" x14ac:dyDescent="0.25">
      <c r="A39" s="149">
        <f t="shared" si="1"/>
        <v>2016</v>
      </c>
      <c r="B39" s="450">
        <v>42522</v>
      </c>
      <c r="C39" s="451">
        <v>77.076280967000002</v>
      </c>
      <c r="D39" s="143" t="e">
        <v>#N/A</v>
      </c>
      <c r="E39" s="452">
        <f t="shared" si="2"/>
        <v>77.603996198666664</v>
      </c>
      <c r="F39" s="452">
        <v>77.076280967000002</v>
      </c>
      <c r="G39" s="140"/>
    </row>
    <row r="40" spans="1:7" x14ac:dyDescent="0.25">
      <c r="A40" s="149">
        <f t="shared" si="1"/>
        <v>2016</v>
      </c>
      <c r="B40" s="450">
        <v>42552</v>
      </c>
      <c r="C40" s="451">
        <v>77.706927194000002</v>
      </c>
      <c r="D40" s="143" t="e">
        <v>#N/A</v>
      </c>
      <c r="E40" s="452">
        <f t="shared" si="2"/>
        <v>77.603996198666664</v>
      </c>
      <c r="F40" s="452">
        <v>77.706927194000002</v>
      </c>
      <c r="G40" s="140"/>
    </row>
    <row r="41" spans="1:7" x14ac:dyDescent="0.25">
      <c r="A41" s="149">
        <f t="shared" si="1"/>
        <v>2016</v>
      </c>
      <c r="B41" s="450">
        <v>42583</v>
      </c>
      <c r="C41" s="451">
        <v>77.090734257999998</v>
      </c>
      <c r="D41" s="143" t="e">
        <v>#N/A</v>
      </c>
      <c r="E41" s="452">
        <f t="shared" si="2"/>
        <v>77.603996198666664</v>
      </c>
      <c r="F41" s="452">
        <v>77.090734257999998</v>
      </c>
      <c r="G41" s="140"/>
    </row>
    <row r="42" spans="1:7" x14ac:dyDescent="0.25">
      <c r="A42" s="149">
        <f t="shared" si="1"/>
        <v>2016</v>
      </c>
      <c r="B42" s="450">
        <v>42614</v>
      </c>
      <c r="C42" s="451">
        <v>76.580057832999998</v>
      </c>
      <c r="D42" s="143" t="e">
        <v>#N/A</v>
      </c>
      <c r="E42" s="452">
        <f t="shared" si="2"/>
        <v>77.603996198666664</v>
      </c>
      <c r="F42" s="452">
        <v>76.580057832999998</v>
      </c>
      <c r="G42" s="140"/>
    </row>
    <row r="43" spans="1:7" x14ac:dyDescent="0.25">
      <c r="A43" s="149">
        <f t="shared" si="1"/>
        <v>2016</v>
      </c>
      <c r="B43" s="450">
        <v>42644</v>
      </c>
      <c r="C43" s="451">
        <v>76.279981226000004</v>
      </c>
      <c r="D43" s="143" t="e">
        <v>#N/A</v>
      </c>
      <c r="E43" s="452">
        <f t="shared" si="2"/>
        <v>77.603996198666664</v>
      </c>
      <c r="F43" s="452">
        <v>76.279981226000004</v>
      </c>
      <c r="G43" s="140"/>
    </row>
    <row r="44" spans="1:7" x14ac:dyDescent="0.25">
      <c r="A44" s="149">
        <f t="shared" si="1"/>
        <v>2016</v>
      </c>
      <c r="B44" s="450">
        <v>42675</v>
      </c>
      <c r="C44" s="451">
        <v>76.916482966999993</v>
      </c>
      <c r="D44" s="143" t="e">
        <v>#N/A</v>
      </c>
      <c r="E44" s="452">
        <f t="shared" si="2"/>
        <v>77.603996198666664</v>
      </c>
      <c r="F44" s="452">
        <v>76.916482966999993</v>
      </c>
      <c r="G44" s="140"/>
    </row>
    <row r="45" spans="1:7" x14ac:dyDescent="0.25">
      <c r="A45" s="149">
        <f t="shared" si="1"/>
        <v>2016</v>
      </c>
      <c r="B45" s="450">
        <v>42705</v>
      </c>
      <c r="C45" s="451">
        <v>76.050186354999994</v>
      </c>
      <c r="D45" s="143" t="e">
        <v>#N/A</v>
      </c>
      <c r="E45" s="452"/>
      <c r="F45" s="452">
        <v>76.050186354999994</v>
      </c>
      <c r="G45" s="140"/>
    </row>
    <row r="46" spans="1:7" x14ac:dyDescent="0.25">
      <c r="A46" s="149">
        <f t="shared" si="1"/>
        <v>2017</v>
      </c>
      <c r="B46" s="450">
        <v>42736</v>
      </c>
      <c r="C46" s="451">
        <v>75.979681515999999</v>
      </c>
      <c r="D46" s="143" t="e">
        <v>#N/A</v>
      </c>
      <c r="E46" s="452"/>
      <c r="F46" s="452">
        <v>75.979681515999999</v>
      </c>
      <c r="G46" s="140"/>
    </row>
    <row r="47" spans="1:7" x14ac:dyDescent="0.25">
      <c r="A47" s="149">
        <f t="shared" si="1"/>
        <v>2017</v>
      </c>
      <c r="B47" s="450">
        <v>42767</v>
      </c>
      <c r="C47" s="451">
        <v>76.625913749999995</v>
      </c>
      <c r="D47" s="143" t="e">
        <v>#N/A</v>
      </c>
      <c r="E47" s="452">
        <f t="shared" ref="E47" si="3">AVERAGEIF($A$34:$A$95,A47,$F$34:$F$95)</f>
        <v>79.973231072749996</v>
      </c>
      <c r="F47" s="452">
        <v>76.625913749999995</v>
      </c>
      <c r="G47" s="140"/>
    </row>
    <row r="48" spans="1:7" x14ac:dyDescent="0.25">
      <c r="A48" s="149">
        <f t="shared" si="1"/>
        <v>2017</v>
      </c>
      <c r="B48" s="450">
        <v>42795</v>
      </c>
      <c r="C48" s="451">
        <v>78.418810065000002</v>
      </c>
      <c r="D48" s="143" t="e">
        <v>#N/A</v>
      </c>
      <c r="E48" s="452">
        <f t="shared" ref="E48:E56" si="4">AVERAGEIF($A$34:$A$95,A48,$F$34:$F$95)</f>
        <v>79.973231072749996</v>
      </c>
      <c r="F48" s="452">
        <v>78.418810065000002</v>
      </c>
      <c r="G48" s="140"/>
    </row>
    <row r="49" spans="1:7" x14ac:dyDescent="0.25">
      <c r="A49" s="149">
        <f t="shared" si="1"/>
        <v>2017</v>
      </c>
      <c r="B49" s="450">
        <v>42826</v>
      </c>
      <c r="C49" s="451">
        <v>78.502159832999993</v>
      </c>
      <c r="D49" s="143" t="e">
        <v>#N/A</v>
      </c>
      <c r="E49" s="452">
        <f t="shared" si="4"/>
        <v>79.973231072749996</v>
      </c>
      <c r="F49" s="452">
        <v>78.502159832999993</v>
      </c>
      <c r="G49" s="140"/>
    </row>
    <row r="50" spans="1:7" x14ac:dyDescent="0.25">
      <c r="A50" s="149">
        <f t="shared" si="1"/>
        <v>2017</v>
      </c>
      <c r="B50" s="450">
        <v>42856</v>
      </c>
      <c r="C50" s="451">
        <v>78.371707870999998</v>
      </c>
      <c r="D50" s="143" t="e">
        <v>#N/A</v>
      </c>
      <c r="E50" s="452">
        <f t="shared" si="4"/>
        <v>79.973231072749996</v>
      </c>
      <c r="F50" s="452">
        <v>78.371707870999998</v>
      </c>
      <c r="G50" s="140"/>
    </row>
    <row r="51" spans="1:7" x14ac:dyDescent="0.25">
      <c r="A51" s="149">
        <f t="shared" si="1"/>
        <v>2017</v>
      </c>
      <c r="B51" s="450">
        <v>42887</v>
      </c>
      <c r="C51" s="451">
        <v>78.987322599999999</v>
      </c>
      <c r="D51" s="143" t="e">
        <v>#N/A</v>
      </c>
      <c r="E51" s="452">
        <f t="shared" si="4"/>
        <v>79.973231072749996</v>
      </c>
      <c r="F51" s="452">
        <v>78.987322599999999</v>
      </c>
      <c r="G51" s="140"/>
    </row>
    <row r="52" spans="1:7" x14ac:dyDescent="0.25">
      <c r="A52" s="149">
        <f t="shared" si="1"/>
        <v>2017</v>
      </c>
      <c r="B52" s="450">
        <v>42917</v>
      </c>
      <c r="C52" s="451">
        <v>79.955689226000004</v>
      </c>
      <c r="D52" s="143" t="e">
        <v>#N/A</v>
      </c>
      <c r="E52" s="452">
        <f t="shared" si="4"/>
        <v>79.973231072749996</v>
      </c>
      <c r="F52" s="452">
        <v>79.955689226000004</v>
      </c>
      <c r="G52" s="140"/>
    </row>
    <row r="53" spans="1:7" x14ac:dyDescent="0.25">
      <c r="A53" s="149">
        <f t="shared" si="1"/>
        <v>2017</v>
      </c>
      <c r="B53" s="450">
        <v>42948</v>
      </c>
      <c r="C53" s="451">
        <v>79.936718225999996</v>
      </c>
      <c r="D53" s="143" t="e">
        <v>#N/A</v>
      </c>
      <c r="E53" s="452">
        <f t="shared" si="4"/>
        <v>79.973231072749996</v>
      </c>
      <c r="F53" s="452">
        <v>79.936718225999996</v>
      </c>
      <c r="G53" s="140"/>
    </row>
    <row r="54" spans="1:7" x14ac:dyDescent="0.25">
      <c r="A54" s="149">
        <f t="shared" si="1"/>
        <v>2017</v>
      </c>
      <c r="B54" s="450">
        <v>42979</v>
      </c>
      <c r="C54" s="451">
        <v>81.133553966999997</v>
      </c>
      <c r="D54" s="143" t="e">
        <v>#N/A</v>
      </c>
      <c r="E54" s="452">
        <f t="shared" si="4"/>
        <v>79.973231072749996</v>
      </c>
      <c r="F54" s="452">
        <v>81.133553966999997</v>
      </c>
      <c r="G54" s="140"/>
    </row>
    <row r="55" spans="1:7" x14ac:dyDescent="0.25">
      <c r="A55" s="149">
        <f t="shared" si="1"/>
        <v>2017</v>
      </c>
      <c r="B55" s="450">
        <v>43009</v>
      </c>
      <c r="C55" s="451">
        <v>82.268117064999998</v>
      </c>
      <c r="D55" s="143" t="e">
        <v>#N/A</v>
      </c>
      <c r="E55" s="452">
        <f t="shared" si="4"/>
        <v>79.973231072749996</v>
      </c>
      <c r="F55" s="452">
        <v>82.268117064999998</v>
      </c>
      <c r="G55" s="140"/>
    </row>
    <row r="56" spans="1:7" x14ac:dyDescent="0.25">
      <c r="A56" s="149">
        <f t="shared" si="1"/>
        <v>2017</v>
      </c>
      <c r="B56" s="450">
        <v>43040</v>
      </c>
      <c r="C56" s="451">
        <v>84.499417367000007</v>
      </c>
      <c r="D56" s="143" t="e">
        <v>#N/A</v>
      </c>
      <c r="E56" s="452">
        <f t="shared" si="4"/>
        <v>79.973231072749996</v>
      </c>
      <c r="F56" s="452">
        <v>84.499417367000007</v>
      </c>
      <c r="G56" s="140"/>
    </row>
    <row r="57" spans="1:7" x14ac:dyDescent="0.25">
      <c r="A57" s="149">
        <f t="shared" si="1"/>
        <v>2017</v>
      </c>
      <c r="B57" s="450">
        <v>43070</v>
      </c>
      <c r="C57" s="451">
        <v>84.999681386999995</v>
      </c>
      <c r="D57" s="143" t="e">
        <v>#N/A</v>
      </c>
      <c r="E57" s="452"/>
      <c r="F57" s="452">
        <v>84.999681386999995</v>
      </c>
      <c r="G57" s="140"/>
    </row>
    <row r="58" spans="1:7" x14ac:dyDescent="0.25">
      <c r="A58" s="149">
        <f t="shared" si="1"/>
        <v>2018</v>
      </c>
      <c r="B58" s="450">
        <v>43101</v>
      </c>
      <c r="C58" s="451">
        <v>83.432426323000001</v>
      </c>
      <c r="D58" s="143" t="e">
        <v>#N/A</v>
      </c>
      <c r="E58" s="452"/>
      <c r="F58" s="452">
        <v>83.432426323000001</v>
      </c>
      <c r="G58" s="140"/>
    </row>
    <row r="59" spans="1:7" x14ac:dyDescent="0.25">
      <c r="A59" s="149">
        <f t="shared" si="1"/>
        <v>2018</v>
      </c>
      <c r="B59" s="450">
        <v>43132</v>
      </c>
      <c r="C59" s="451">
        <v>85.163614499999994</v>
      </c>
      <c r="D59" s="143" t="e">
        <v>#N/A</v>
      </c>
      <c r="E59" s="452">
        <f t="shared" ref="E59" si="5">AVERAGEIF($A$34:$A$95,A59,$F$34:$F$95)</f>
        <v>89.524227875250006</v>
      </c>
      <c r="F59" s="452">
        <v>85.163614499999994</v>
      </c>
      <c r="G59" s="140"/>
    </row>
    <row r="60" spans="1:7" x14ac:dyDescent="0.25">
      <c r="A60" s="149">
        <f t="shared" si="1"/>
        <v>2018</v>
      </c>
      <c r="B60" s="450">
        <v>43160</v>
      </c>
      <c r="C60" s="451">
        <v>86.223440934999999</v>
      </c>
      <c r="D60" s="143" t="e">
        <v>#N/A</v>
      </c>
      <c r="E60" s="452">
        <f t="shared" ref="E60:E68" si="6">AVERAGEIF($A$34:$A$95,A60,$F$34:$F$95)</f>
        <v>89.524227875250006</v>
      </c>
      <c r="F60" s="452">
        <v>86.223440934999999</v>
      </c>
      <c r="G60" s="140"/>
    </row>
    <row r="61" spans="1:7" x14ac:dyDescent="0.25">
      <c r="A61" s="149">
        <f t="shared" si="1"/>
        <v>2018</v>
      </c>
      <c r="B61" s="450">
        <v>43191</v>
      </c>
      <c r="C61" s="451">
        <v>86.596001200000003</v>
      </c>
      <c r="D61" s="143" t="e">
        <v>#N/A</v>
      </c>
      <c r="E61" s="452">
        <f t="shared" si="6"/>
        <v>89.524227875250006</v>
      </c>
      <c r="F61" s="452">
        <v>86.596001200000003</v>
      </c>
      <c r="G61" s="140"/>
    </row>
    <row r="62" spans="1:7" x14ac:dyDescent="0.25">
      <c r="A62" s="149">
        <f t="shared" si="1"/>
        <v>2018</v>
      </c>
      <c r="B62" s="450">
        <v>43221</v>
      </c>
      <c r="C62" s="451">
        <v>87.530164612999997</v>
      </c>
      <c r="D62" s="143" t="e">
        <v>#N/A</v>
      </c>
      <c r="E62" s="452">
        <f t="shared" si="6"/>
        <v>89.524227875250006</v>
      </c>
      <c r="F62" s="452">
        <v>87.530164612999997</v>
      </c>
      <c r="G62" s="140"/>
    </row>
    <row r="63" spans="1:7" x14ac:dyDescent="0.25">
      <c r="A63" s="149">
        <f t="shared" si="1"/>
        <v>2018</v>
      </c>
      <c r="B63" s="450">
        <v>43252</v>
      </c>
      <c r="C63" s="451">
        <v>88.033588899999998</v>
      </c>
      <c r="D63" s="143" t="e">
        <v>#N/A</v>
      </c>
      <c r="E63" s="452">
        <f t="shared" si="6"/>
        <v>89.524227875250006</v>
      </c>
      <c r="F63" s="452">
        <v>88.033588899999998</v>
      </c>
      <c r="G63" s="140"/>
    </row>
    <row r="64" spans="1:7" x14ac:dyDescent="0.25">
      <c r="A64" s="149">
        <f t="shared" si="1"/>
        <v>2018</v>
      </c>
      <c r="B64" s="450">
        <v>43282</v>
      </c>
      <c r="C64" s="451">
        <v>89.752436516000003</v>
      </c>
      <c r="D64" s="143" t="e">
        <v>#N/A</v>
      </c>
      <c r="E64" s="452">
        <f t="shared" si="6"/>
        <v>89.524227875250006</v>
      </c>
      <c r="F64" s="452">
        <v>89.752436516000003</v>
      </c>
      <c r="G64" s="140"/>
    </row>
    <row r="65" spans="1:7" x14ac:dyDescent="0.25">
      <c r="A65" s="149">
        <f t="shared" si="1"/>
        <v>2018</v>
      </c>
      <c r="B65" s="450">
        <v>43313</v>
      </c>
      <c r="C65" s="451">
        <v>91.733751515999998</v>
      </c>
      <c r="D65" s="143" t="e">
        <v>#N/A</v>
      </c>
      <c r="E65" s="452">
        <f t="shared" si="6"/>
        <v>89.524227875250006</v>
      </c>
      <c r="F65" s="452">
        <v>91.733751515999998</v>
      </c>
      <c r="G65" s="140"/>
    </row>
    <row r="66" spans="1:7" x14ac:dyDescent="0.25">
      <c r="A66" s="149">
        <f t="shared" si="1"/>
        <v>2018</v>
      </c>
      <c r="B66" s="450">
        <v>43344</v>
      </c>
      <c r="C66" s="451">
        <v>92.869169999999997</v>
      </c>
      <c r="D66" s="143" t="e">
        <v>#N/A</v>
      </c>
      <c r="E66" s="452">
        <f t="shared" si="6"/>
        <v>89.524227875250006</v>
      </c>
      <c r="F66" s="452">
        <v>92.869169999999997</v>
      </c>
      <c r="G66" s="140"/>
    </row>
    <row r="67" spans="1:7" x14ac:dyDescent="0.25">
      <c r="A67" s="149">
        <f t="shared" si="1"/>
        <v>2018</v>
      </c>
      <c r="B67" s="450">
        <v>43374</v>
      </c>
      <c r="C67" s="451">
        <v>93.661559999999994</v>
      </c>
      <c r="D67" s="143">
        <v>93.661559999999994</v>
      </c>
      <c r="E67" s="452">
        <f t="shared" si="6"/>
        <v>89.524227875250006</v>
      </c>
      <c r="F67" s="452">
        <v>93.661559999999994</v>
      </c>
      <c r="G67" s="140"/>
    </row>
    <row r="68" spans="1:7" x14ac:dyDescent="0.25">
      <c r="A68" s="149">
        <f t="shared" si="1"/>
        <v>2018</v>
      </c>
      <c r="B68" s="450">
        <v>43405</v>
      </c>
      <c r="C68" s="451" t="e">
        <v>#N/A</v>
      </c>
      <c r="D68" s="143">
        <v>94.377510000000001</v>
      </c>
      <c r="E68" s="452">
        <f t="shared" si="6"/>
        <v>89.524227875250006</v>
      </c>
      <c r="F68" s="452">
        <v>94.377510000000001</v>
      </c>
      <c r="G68" s="140"/>
    </row>
    <row r="69" spans="1:7" x14ac:dyDescent="0.25">
      <c r="A69" s="149">
        <f t="shared" si="1"/>
        <v>2018</v>
      </c>
      <c r="B69" s="450">
        <v>43435</v>
      </c>
      <c r="C69" s="451" t="e">
        <v>#N/A</v>
      </c>
      <c r="D69" s="143">
        <v>94.917069999999995</v>
      </c>
      <c r="E69" s="452"/>
      <c r="F69" s="452">
        <v>94.917069999999995</v>
      </c>
      <c r="G69" s="140"/>
    </row>
    <row r="70" spans="1:7" x14ac:dyDescent="0.25">
      <c r="A70" s="149">
        <f t="shared" si="1"/>
        <v>2019</v>
      </c>
      <c r="B70" s="450">
        <v>43466</v>
      </c>
      <c r="C70" s="451" t="e">
        <v>#N/A</v>
      </c>
      <c r="D70" s="143">
        <v>95.367239999999995</v>
      </c>
      <c r="E70" s="452"/>
      <c r="F70" s="452">
        <v>95.367239999999995</v>
      </c>
      <c r="G70" s="140"/>
    </row>
    <row r="71" spans="1:7" x14ac:dyDescent="0.25">
      <c r="A71" s="149">
        <f t="shared" si="1"/>
        <v>2019</v>
      </c>
      <c r="B71" s="450">
        <v>43497</v>
      </c>
      <c r="C71" s="451" t="e">
        <v>#N/A</v>
      </c>
      <c r="D71" s="143">
        <v>95.820930000000004</v>
      </c>
      <c r="E71" s="452">
        <f t="shared" ref="E71" si="7">AVERAGEIF($A$34:$A$95,A71,$F$34:$F$95)</f>
        <v>96.643673333333354</v>
      </c>
      <c r="F71" s="452">
        <v>95.820930000000004</v>
      </c>
      <c r="G71" s="140"/>
    </row>
    <row r="72" spans="1:7" x14ac:dyDescent="0.25">
      <c r="A72" s="149">
        <f t="shared" si="1"/>
        <v>2019</v>
      </c>
      <c r="B72" s="450">
        <v>43525</v>
      </c>
      <c r="C72" s="451" t="e">
        <v>#N/A</v>
      </c>
      <c r="D72" s="143">
        <v>96.162139999999994</v>
      </c>
      <c r="E72" s="452">
        <f t="shared" ref="E72:E80" si="8">AVERAGEIF($A$34:$A$95,A72,$F$34:$F$95)</f>
        <v>96.643673333333354</v>
      </c>
      <c r="F72" s="452">
        <v>96.162139999999994</v>
      </c>
      <c r="G72" s="140"/>
    </row>
    <row r="73" spans="1:7" x14ac:dyDescent="0.25">
      <c r="A73" s="149">
        <f t="shared" si="1"/>
        <v>2019</v>
      </c>
      <c r="B73" s="450">
        <v>43556</v>
      </c>
      <c r="C73" s="451" t="e">
        <v>#N/A</v>
      </c>
      <c r="D73" s="143">
        <v>96.369969999999995</v>
      </c>
      <c r="E73" s="452">
        <f t="shared" si="8"/>
        <v>96.643673333333354</v>
      </c>
      <c r="F73" s="452">
        <v>96.369969999999995</v>
      </c>
      <c r="G73" s="140"/>
    </row>
    <row r="74" spans="1:7" x14ac:dyDescent="0.25">
      <c r="A74" s="149">
        <f t="shared" si="1"/>
        <v>2019</v>
      </c>
      <c r="B74" s="450">
        <v>43586</v>
      </c>
      <c r="C74" s="451" t="e">
        <v>#N/A</v>
      </c>
      <c r="D74" s="143">
        <v>96.558080000000004</v>
      </c>
      <c r="E74" s="452">
        <f t="shared" si="8"/>
        <v>96.643673333333354</v>
      </c>
      <c r="F74" s="452">
        <v>96.558080000000004</v>
      </c>
      <c r="G74" s="140"/>
    </row>
    <row r="75" spans="1:7" x14ac:dyDescent="0.25">
      <c r="A75" s="149">
        <f t="shared" si="1"/>
        <v>2019</v>
      </c>
      <c r="B75" s="450">
        <v>43617</v>
      </c>
      <c r="C75" s="451" t="e">
        <v>#N/A</v>
      </c>
      <c r="D75" s="143">
        <v>96.641099999999994</v>
      </c>
      <c r="E75" s="452">
        <f t="shared" si="8"/>
        <v>96.643673333333354</v>
      </c>
      <c r="F75" s="452">
        <v>96.641099999999994</v>
      </c>
      <c r="G75" s="140"/>
    </row>
    <row r="76" spans="1:7" x14ac:dyDescent="0.25">
      <c r="A76" s="149">
        <f t="shared" si="1"/>
        <v>2019</v>
      </c>
      <c r="B76" s="450">
        <v>43647</v>
      </c>
      <c r="C76" s="451" t="e">
        <v>#N/A</v>
      </c>
      <c r="D76" s="143">
        <v>96.663920000000005</v>
      </c>
      <c r="E76" s="452">
        <f t="shared" si="8"/>
        <v>96.643673333333354</v>
      </c>
      <c r="F76" s="452">
        <v>96.663920000000005</v>
      </c>
      <c r="G76" s="140"/>
    </row>
    <row r="77" spans="1:7" x14ac:dyDescent="0.25">
      <c r="A77" s="149">
        <f t="shared" si="1"/>
        <v>2019</v>
      </c>
      <c r="B77" s="450">
        <v>43678</v>
      </c>
      <c r="C77" s="451" t="e">
        <v>#N/A</v>
      </c>
      <c r="D77" s="143">
        <v>96.957939999999994</v>
      </c>
      <c r="E77" s="452">
        <f t="shared" si="8"/>
        <v>96.643673333333354</v>
      </c>
      <c r="F77" s="452">
        <v>96.957939999999994</v>
      </c>
      <c r="G77" s="140"/>
    </row>
    <row r="78" spans="1:7" x14ac:dyDescent="0.25">
      <c r="A78" s="149">
        <f t="shared" si="1"/>
        <v>2019</v>
      </c>
      <c r="B78" s="450">
        <v>43709</v>
      </c>
      <c r="C78" s="451" t="e">
        <v>#N/A</v>
      </c>
      <c r="D78" s="143">
        <v>97.064369999999997</v>
      </c>
      <c r="E78" s="452">
        <f t="shared" si="8"/>
        <v>96.643673333333354</v>
      </c>
      <c r="F78" s="452">
        <v>97.064369999999997</v>
      </c>
      <c r="G78" s="140"/>
    </row>
    <row r="79" spans="1:7" x14ac:dyDescent="0.25">
      <c r="A79" s="149">
        <f t="shared" si="1"/>
        <v>2019</v>
      </c>
      <c r="B79" s="450">
        <v>43739</v>
      </c>
      <c r="C79" s="451" t="e">
        <v>#N/A</v>
      </c>
      <c r="D79" s="143">
        <v>97.217830000000006</v>
      </c>
      <c r="E79" s="452">
        <f t="shared" si="8"/>
        <v>96.643673333333354</v>
      </c>
      <c r="F79" s="452">
        <v>97.217830000000006</v>
      </c>
      <c r="G79" s="140"/>
    </row>
    <row r="80" spans="1:7" x14ac:dyDescent="0.25">
      <c r="A80" s="149">
        <f t="shared" si="1"/>
        <v>2019</v>
      </c>
      <c r="B80" s="450">
        <v>43770</v>
      </c>
      <c r="C80" s="451" t="e">
        <v>#N/A</v>
      </c>
      <c r="D80" s="143">
        <v>97.386880000000005</v>
      </c>
      <c r="E80" s="452">
        <f t="shared" si="8"/>
        <v>96.643673333333354</v>
      </c>
      <c r="F80" s="452">
        <v>97.386880000000005</v>
      </c>
      <c r="G80" s="140"/>
    </row>
    <row r="81" spans="1:7" x14ac:dyDescent="0.25">
      <c r="A81" s="149">
        <f t="shared" si="1"/>
        <v>2019</v>
      </c>
      <c r="B81" s="450">
        <v>43800</v>
      </c>
      <c r="C81" s="451" t="e">
        <v>#N/A</v>
      </c>
      <c r="D81" s="143">
        <v>97.513679999999994</v>
      </c>
      <c r="E81" s="452"/>
      <c r="F81" s="452">
        <v>97.513679999999994</v>
      </c>
      <c r="G81" s="140"/>
    </row>
    <row r="82" spans="1:7" x14ac:dyDescent="0.25">
      <c r="A82" s="149"/>
      <c r="B82" s="450"/>
      <c r="C82" s="149"/>
      <c r="D82" s="452"/>
      <c r="E82" s="149"/>
      <c r="F82" s="452"/>
      <c r="G82" s="140"/>
    </row>
    <row r="83" spans="1:7" x14ac:dyDescent="0.25">
      <c r="A83" s="149"/>
      <c r="B83" s="450"/>
      <c r="C83" s="149"/>
      <c r="D83" s="452"/>
      <c r="E83" s="149"/>
      <c r="F83" s="452"/>
      <c r="G83" s="140"/>
    </row>
    <row r="84" spans="1:7" x14ac:dyDescent="0.25">
      <c r="A84" s="149"/>
      <c r="B84" s="450"/>
      <c r="C84" s="149"/>
      <c r="D84" s="452"/>
      <c r="E84" s="149"/>
      <c r="F84" s="452"/>
      <c r="G84" s="140"/>
    </row>
    <row r="85" spans="1:7" x14ac:dyDescent="0.25">
      <c r="A85" s="149"/>
      <c r="B85" s="450"/>
      <c r="C85" s="149"/>
      <c r="D85" s="452"/>
      <c r="E85" s="149"/>
      <c r="F85" s="452"/>
      <c r="G85" s="140"/>
    </row>
    <row r="86" spans="1:7" x14ac:dyDescent="0.25">
      <c r="A86" s="149"/>
      <c r="B86" s="450"/>
      <c r="C86" s="149"/>
      <c r="D86" s="452"/>
      <c r="E86" s="149"/>
      <c r="F86" s="452"/>
      <c r="G86" s="140"/>
    </row>
    <row r="87" spans="1:7" x14ac:dyDescent="0.25">
      <c r="A87" s="149"/>
      <c r="B87" s="450"/>
      <c r="C87" s="149"/>
      <c r="D87" s="452"/>
      <c r="E87" s="149"/>
      <c r="F87" s="452"/>
      <c r="G87" s="140"/>
    </row>
    <row r="88" spans="1:7" x14ac:dyDescent="0.25">
      <c r="A88" s="75"/>
      <c r="B88" s="75" t="s">
        <v>0</v>
      </c>
      <c r="C88" s="149"/>
      <c r="D88" s="452"/>
      <c r="E88" s="149"/>
      <c r="F88" s="452"/>
      <c r="G88" s="140"/>
    </row>
    <row r="89" spans="1:7" x14ac:dyDescent="0.25">
      <c r="A89" s="30">
        <v>2.5</v>
      </c>
      <c r="B89" s="29">
        <v>-2</v>
      </c>
      <c r="C89" s="149"/>
      <c r="D89" s="452"/>
      <c r="E89" s="149"/>
      <c r="F89" s="452"/>
      <c r="G89" s="140"/>
    </row>
    <row r="90" spans="1:7" x14ac:dyDescent="0.25">
      <c r="A90" s="30">
        <v>2.5</v>
      </c>
      <c r="B90" s="29">
        <v>10</v>
      </c>
      <c r="C90" s="149"/>
      <c r="D90" s="452"/>
      <c r="E90" s="149"/>
      <c r="F90" s="452"/>
      <c r="G90" s="140"/>
    </row>
    <row r="91" spans="1:7" x14ac:dyDescent="0.25">
      <c r="B91" s="136"/>
      <c r="D91" s="142"/>
      <c r="F91" s="142"/>
      <c r="G91" s="140"/>
    </row>
    <row r="92" spans="1:7" x14ac:dyDescent="0.25">
      <c r="B92" s="136"/>
      <c r="D92" s="142"/>
      <c r="F92" s="142"/>
      <c r="G92" s="140"/>
    </row>
    <row r="93" spans="1:7" x14ac:dyDescent="0.25">
      <c r="B93" s="136"/>
      <c r="D93" s="142"/>
      <c r="F93" s="142"/>
      <c r="G93" s="140"/>
    </row>
    <row r="94" spans="1:7" x14ac:dyDescent="0.25">
      <c r="B94" s="136"/>
      <c r="D94" s="142"/>
      <c r="F94" s="142"/>
      <c r="G94" s="140"/>
    </row>
    <row r="95" spans="1:7" x14ac:dyDescent="0.25">
      <c r="B95" s="136"/>
      <c r="D95" s="142"/>
      <c r="F95" s="142"/>
      <c r="G95" s="140"/>
    </row>
    <row r="96" spans="1:7" x14ac:dyDescent="0.25">
      <c r="F96" s="142"/>
      <c r="G96" s="140"/>
    </row>
    <row r="97" spans="6:7" x14ac:dyDescent="0.25">
      <c r="F97" s="142"/>
      <c r="G97" s="140"/>
    </row>
    <row r="98" spans="6:7" x14ac:dyDescent="0.25">
      <c r="F98" s="142"/>
      <c r="G98" s="140"/>
    </row>
    <row r="99" spans="6:7" x14ac:dyDescent="0.25">
      <c r="F99" s="142"/>
      <c r="G99" s="140"/>
    </row>
    <row r="100" spans="6:7" x14ac:dyDescent="0.25">
      <c r="F100" s="142"/>
      <c r="G100" s="140"/>
    </row>
    <row r="101" spans="6:7" x14ac:dyDescent="0.25">
      <c r="F101" s="142"/>
      <c r="G101" s="140"/>
    </row>
    <row r="102" spans="6:7" x14ac:dyDescent="0.25">
      <c r="F102" s="142"/>
      <c r="G102" s="140"/>
    </row>
    <row r="103" spans="6:7" x14ac:dyDescent="0.25">
      <c r="F103" s="142"/>
      <c r="G103" s="140"/>
    </row>
    <row r="104" spans="6:7" x14ac:dyDescent="0.25">
      <c r="F104" s="142"/>
      <c r="G104" s="140"/>
    </row>
    <row r="105" spans="6:7" x14ac:dyDescent="0.25">
      <c r="F105" s="142"/>
    </row>
    <row r="106" spans="6:7" x14ac:dyDescent="0.25">
      <c r="F106" s="142"/>
    </row>
    <row r="107" spans="6:7" x14ac:dyDescent="0.25">
      <c r="F107" s="142"/>
    </row>
    <row r="108" spans="6:7" x14ac:dyDescent="0.25">
      <c r="F108" s="142"/>
    </row>
    <row r="109" spans="6:7" x14ac:dyDescent="0.25">
      <c r="F109" s="142"/>
    </row>
    <row r="110" spans="6:7" x14ac:dyDescent="0.25">
      <c r="F110" s="142"/>
    </row>
    <row r="111" spans="6:7" x14ac:dyDescent="0.25">
      <c r="F111" s="142"/>
    </row>
    <row r="112" spans="6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  <row r="125" spans="6:6" x14ac:dyDescent="0.25">
      <c r="F125" s="142"/>
    </row>
    <row r="126" spans="6:6" x14ac:dyDescent="0.25">
      <c r="F126" s="142"/>
    </row>
    <row r="127" spans="6:6" x14ac:dyDescent="0.25">
      <c r="F127" s="142"/>
    </row>
    <row r="128" spans="6:6" x14ac:dyDescent="0.25">
      <c r="F128" s="142"/>
    </row>
    <row r="129" spans="6:6" x14ac:dyDescent="0.25">
      <c r="F129" s="142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25.85546875" style="133" customWidth="1"/>
    <col min="18" max="18" width="11" style="133" customWidth="1"/>
    <col min="19" max="26" width="9.140625" style="133"/>
    <col min="27" max="28" width="9.140625" style="135"/>
    <col min="29" max="16384" width="9.140625" style="133"/>
  </cols>
  <sheetData>
    <row r="1" spans="1:18" x14ac:dyDescent="0.25">
      <c r="N1" s="150"/>
      <c r="Q1" s="150"/>
    </row>
    <row r="2" spans="1:18" ht="15.75" x14ac:dyDescent="0.25">
      <c r="A2" s="44" t="s">
        <v>547</v>
      </c>
    </row>
    <row r="3" spans="1:18" x14ac:dyDescent="0.25">
      <c r="A3" s="22" t="s">
        <v>16</v>
      </c>
      <c r="L3" s="135"/>
      <c r="M3" s="135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35"/>
      <c r="M4" s="135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35"/>
      <c r="M5" s="135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35"/>
      <c r="M6" s="135"/>
      <c r="Q6" s="356" t="s">
        <v>272</v>
      </c>
      <c r="R6" s="237" t="s">
        <v>277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35"/>
      <c r="M7" s="135"/>
      <c r="Q7" s="357" t="s">
        <v>273</v>
      </c>
      <c r="R7" s="238" t="s">
        <v>278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35"/>
      <c r="M8" s="135"/>
      <c r="Q8" s="357" t="s">
        <v>481</v>
      </c>
      <c r="R8" s="302" t="s">
        <v>279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35"/>
      <c r="M9" s="135"/>
      <c r="Q9" s="357" t="s">
        <v>480</v>
      </c>
      <c r="R9" s="302" t="s">
        <v>482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35"/>
      <c r="M10" s="135"/>
      <c r="Q10" s="355" t="s">
        <v>210</v>
      </c>
      <c r="R10" s="299" t="s">
        <v>276</v>
      </c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35"/>
      <c r="M11" s="135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35"/>
      <c r="M12" s="135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35"/>
      <c r="M13" s="135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35"/>
      <c r="M14" s="135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35"/>
      <c r="M15" s="135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35"/>
      <c r="M16" s="135"/>
    </row>
    <row r="17" spans="1:13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35"/>
      <c r="M17" s="135"/>
    </row>
    <row r="18" spans="1:13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35"/>
      <c r="M18" s="135"/>
    </row>
    <row r="19" spans="1:13" x14ac:dyDescent="0.25">
      <c r="A19" s="146"/>
      <c r="B19" s="146"/>
      <c r="C19" s="146"/>
      <c r="D19" s="146"/>
      <c r="E19" s="146"/>
      <c r="F19" s="146"/>
      <c r="G19" s="187"/>
      <c r="H19" s="187"/>
      <c r="I19" s="146"/>
      <c r="J19" s="146"/>
      <c r="K19" s="146"/>
      <c r="L19" s="135"/>
      <c r="M19" s="135"/>
    </row>
    <row r="20" spans="1:13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  <c r="K20" s="188"/>
      <c r="L20" s="135"/>
      <c r="M20" s="135"/>
    </row>
    <row r="21" spans="1:13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35"/>
      <c r="M21" s="135"/>
    </row>
    <row r="24" spans="1:13" x14ac:dyDescent="0.25">
      <c r="A24"/>
      <c r="B24"/>
      <c r="C24" s="575" t="s">
        <v>74</v>
      </c>
      <c r="D24" s="575"/>
      <c r="E24" s="575"/>
      <c r="F24" s="575"/>
      <c r="G24" s="575"/>
      <c r="H24" s="32"/>
      <c r="I24" s="575" t="s">
        <v>75</v>
      </c>
      <c r="J24" s="575"/>
      <c r="K24" s="575"/>
      <c r="L24" s="575"/>
    </row>
    <row r="25" spans="1:13" x14ac:dyDescent="0.25">
      <c r="A25" s="135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5"/>
      <c r="I25" s="84">
        <v>2016</v>
      </c>
      <c r="J25" s="84">
        <v>2017</v>
      </c>
      <c r="K25" s="84">
        <v>2018</v>
      </c>
      <c r="L25" s="84">
        <v>2019</v>
      </c>
    </row>
    <row r="26" spans="1:13" x14ac:dyDescent="0.25">
      <c r="A26" s="135"/>
      <c r="B26" s="144" t="s">
        <v>272</v>
      </c>
      <c r="C26" s="6">
        <v>26.338000428000001</v>
      </c>
      <c r="D26" s="6">
        <v>27.282158559999999</v>
      </c>
      <c r="E26" s="6">
        <v>25.385183270999999</v>
      </c>
      <c r="F26" s="6">
        <v>29.134726907000001</v>
      </c>
      <c r="G26" s="6">
        <v>29.078510958999999</v>
      </c>
      <c r="H26" s="420" t="s">
        <v>272</v>
      </c>
      <c r="I26" s="6">
        <f t="shared" ref="I26:L29" si="0">D26-C26</f>
        <v>0.94415813199999832</v>
      </c>
      <c r="J26" s="6">
        <f t="shared" si="0"/>
        <v>-1.8969752890000002</v>
      </c>
      <c r="K26" s="6">
        <f t="shared" si="0"/>
        <v>3.7495436360000021</v>
      </c>
      <c r="L26" s="6">
        <f t="shared" si="0"/>
        <v>-5.6215948000001958E-2</v>
      </c>
    </row>
    <row r="27" spans="1:13" x14ac:dyDescent="0.25">
      <c r="A27" s="135"/>
      <c r="B27" s="144" t="s">
        <v>273</v>
      </c>
      <c r="C27" s="6">
        <v>20.607936985999999</v>
      </c>
      <c r="D27" s="6">
        <v>21.116617485999999</v>
      </c>
      <c r="E27" s="6">
        <v>21.778613699000001</v>
      </c>
      <c r="F27" s="6">
        <v>22.617895232999999</v>
      </c>
      <c r="G27" s="6">
        <v>22.677076163999999</v>
      </c>
      <c r="H27" s="420" t="s">
        <v>273</v>
      </c>
      <c r="I27" s="6">
        <f t="shared" si="0"/>
        <v>0.50868050000000054</v>
      </c>
      <c r="J27" s="6">
        <f t="shared" si="0"/>
        <v>0.66199621300000189</v>
      </c>
      <c r="K27" s="6">
        <f t="shared" si="0"/>
        <v>0.83928153399999772</v>
      </c>
      <c r="L27" s="6">
        <f t="shared" si="0"/>
        <v>5.9180931000000214E-2</v>
      </c>
    </row>
    <row r="28" spans="1:13" x14ac:dyDescent="0.25">
      <c r="A28" s="135"/>
      <c r="B28" s="144" t="s">
        <v>274</v>
      </c>
      <c r="C28" s="6">
        <v>21.409895890000001</v>
      </c>
      <c r="D28" s="6">
        <v>20.3720300546</v>
      </c>
      <c r="E28" s="6">
        <v>20.757120548</v>
      </c>
      <c r="F28" s="6">
        <v>22.276043733999998</v>
      </c>
      <c r="G28" s="6">
        <v>22.313304904500001</v>
      </c>
      <c r="H28" s="420" t="s">
        <v>274</v>
      </c>
      <c r="I28" s="6">
        <f t="shared" si="0"/>
        <v>-1.0378658354000017</v>
      </c>
      <c r="J28" s="6">
        <f t="shared" si="0"/>
        <v>0.3850904933999999</v>
      </c>
      <c r="K28" s="6">
        <f t="shared" si="0"/>
        <v>1.5189231859999985</v>
      </c>
      <c r="L28" s="6">
        <f t="shared" si="0"/>
        <v>3.7261170500002549E-2</v>
      </c>
    </row>
    <row r="29" spans="1:13" x14ac:dyDescent="0.25">
      <c r="A29" s="135"/>
      <c r="B29" s="145" t="s">
        <v>263</v>
      </c>
      <c r="C29" s="66">
        <f>+C30-SUM(C26:C28)</f>
        <v>6.2847835620000012</v>
      </c>
      <c r="D29" s="66">
        <f t="shared" ref="D29:G29" si="1">+D30-SUM(D26:D28)</f>
        <v>6.2133224054000067</v>
      </c>
      <c r="E29" s="66">
        <f t="shared" si="1"/>
        <v>6.396243835000007</v>
      </c>
      <c r="F29" s="66">
        <f t="shared" si="1"/>
        <v>7.079892834000006</v>
      </c>
      <c r="G29" s="66">
        <f t="shared" si="1"/>
        <v>7.6778309314999973</v>
      </c>
      <c r="H29" s="417" t="s">
        <v>263</v>
      </c>
      <c r="I29" s="66">
        <f t="shared" si="0"/>
        <v>-7.1461156599994524E-2</v>
      </c>
      <c r="J29" s="66">
        <f t="shared" si="0"/>
        <v>0.18292142960000035</v>
      </c>
      <c r="K29" s="66">
        <f t="shared" si="0"/>
        <v>0.68364899899999898</v>
      </c>
      <c r="L29" s="66">
        <f t="shared" si="0"/>
        <v>0.59793809749999127</v>
      </c>
    </row>
    <row r="30" spans="1:13" x14ac:dyDescent="0.25">
      <c r="A30"/>
      <c r="B30" s="128" t="s">
        <v>235</v>
      </c>
      <c r="C30" s="6">
        <v>74.640616866000002</v>
      </c>
      <c r="D30" s="6">
        <v>74.984128506000005</v>
      </c>
      <c r="E30" s="6">
        <v>74.317161353000003</v>
      </c>
      <c r="F30" s="6">
        <v>81.108558708000004</v>
      </c>
      <c r="G30" s="6">
        <v>81.746722958999996</v>
      </c>
      <c r="H30" s="6"/>
      <c r="I30" s="12">
        <f>+SUM(I26:I29)</f>
        <v>0.34351164000000267</v>
      </c>
      <c r="J30" s="12">
        <f>+SUM(J26:J29)</f>
        <v>-0.66696715299999809</v>
      </c>
      <c r="K30" s="12">
        <f>+SUM(K26:K29)</f>
        <v>6.7913973549999973</v>
      </c>
      <c r="L30" s="12">
        <f>+SUM(L26:L29)</f>
        <v>0.63816425099999208</v>
      </c>
    </row>
    <row r="31" spans="1:13" x14ac:dyDescent="0.25">
      <c r="A31" s="370" t="s">
        <v>549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9"/>
      <c r="B35" s="149"/>
      <c r="C35" s="149" t="s">
        <v>275</v>
      </c>
      <c r="D35" s="149" t="s">
        <v>242</v>
      </c>
      <c r="E35" s="475" t="s">
        <v>241</v>
      </c>
      <c r="F35" s="475" t="s">
        <v>498</v>
      </c>
    </row>
    <row r="36" spans="1:7" x14ac:dyDescent="0.25">
      <c r="A36" s="149">
        <f t="shared" ref="A36:A83" si="2">YEAR(B36)</f>
        <v>2016</v>
      </c>
      <c r="B36" s="450">
        <v>42370</v>
      </c>
      <c r="C36" s="492">
        <v>99.732019773999994</v>
      </c>
      <c r="D36" s="138" t="e">
        <v>#N/A</v>
      </c>
      <c r="E36" s="491"/>
      <c r="F36" s="491">
        <v>99.732019773999994</v>
      </c>
      <c r="G36" s="140"/>
    </row>
    <row r="37" spans="1:7" x14ac:dyDescent="0.25">
      <c r="A37" s="149">
        <f t="shared" si="2"/>
        <v>2016</v>
      </c>
      <c r="B37" s="450">
        <v>42401</v>
      </c>
      <c r="C37" s="492">
        <v>91.457169726999993</v>
      </c>
      <c r="D37" s="138" t="e">
        <v>#N/A</v>
      </c>
      <c r="E37" s="491">
        <f t="shared" ref="E37:E46" si="3">AVERAGEIF($A$36:$A$97,A37,$F$36:$F$97)</f>
        <v>75.000434950916656</v>
      </c>
      <c r="F37" s="491">
        <v>91.457169726999993</v>
      </c>
      <c r="G37" s="140"/>
    </row>
    <row r="38" spans="1:7" x14ac:dyDescent="0.25">
      <c r="A38" s="149">
        <f t="shared" si="2"/>
        <v>2016</v>
      </c>
      <c r="B38" s="450">
        <v>42430</v>
      </c>
      <c r="C38" s="492">
        <v>76.009562127999999</v>
      </c>
      <c r="D38" s="138" t="e">
        <v>#N/A</v>
      </c>
      <c r="E38" s="491">
        <f t="shared" si="3"/>
        <v>75.000434950916656</v>
      </c>
      <c r="F38" s="491">
        <v>76.009562127999999</v>
      </c>
      <c r="G38" s="140"/>
    </row>
    <row r="39" spans="1:7" x14ac:dyDescent="0.25">
      <c r="A39" s="149">
        <f t="shared" si="2"/>
        <v>2016</v>
      </c>
      <c r="B39" s="450">
        <v>42461</v>
      </c>
      <c r="C39" s="492">
        <v>69.461554766999996</v>
      </c>
      <c r="D39" s="138" t="e">
        <v>#N/A</v>
      </c>
      <c r="E39" s="491">
        <f t="shared" si="3"/>
        <v>75.000434950916656</v>
      </c>
      <c r="F39" s="491">
        <v>69.461554766999996</v>
      </c>
      <c r="G39" s="140"/>
    </row>
    <row r="40" spans="1:7" x14ac:dyDescent="0.25">
      <c r="A40" s="149">
        <f t="shared" si="2"/>
        <v>2016</v>
      </c>
      <c r="B40" s="450">
        <v>42491</v>
      </c>
      <c r="C40" s="492">
        <v>63.412751839000002</v>
      </c>
      <c r="D40" s="138" t="e">
        <v>#N/A</v>
      </c>
      <c r="E40" s="491">
        <f t="shared" si="3"/>
        <v>75.000434950916656</v>
      </c>
      <c r="F40" s="491">
        <v>63.412751839000002</v>
      </c>
      <c r="G40" s="140"/>
    </row>
    <row r="41" spans="1:7" x14ac:dyDescent="0.25">
      <c r="A41" s="149">
        <f t="shared" si="2"/>
        <v>2016</v>
      </c>
      <c r="B41" s="450">
        <v>42522</v>
      </c>
      <c r="C41" s="492">
        <v>66.688463866999996</v>
      </c>
      <c r="D41" s="138" t="e">
        <v>#N/A</v>
      </c>
      <c r="E41" s="491">
        <f t="shared" si="3"/>
        <v>75.000434950916656</v>
      </c>
      <c r="F41" s="491">
        <v>66.688463866999996</v>
      </c>
      <c r="G41" s="140"/>
    </row>
    <row r="42" spans="1:7" x14ac:dyDescent="0.25">
      <c r="A42" s="149">
        <f t="shared" si="2"/>
        <v>2016</v>
      </c>
      <c r="B42" s="450">
        <v>42552</v>
      </c>
      <c r="C42" s="492">
        <v>70.535909384999997</v>
      </c>
      <c r="D42" s="138" t="e">
        <v>#N/A</v>
      </c>
      <c r="E42" s="491">
        <f t="shared" si="3"/>
        <v>75.000434950916656</v>
      </c>
      <c r="F42" s="491">
        <v>70.535909384999997</v>
      </c>
      <c r="G42" s="140"/>
    </row>
    <row r="43" spans="1:7" x14ac:dyDescent="0.25">
      <c r="A43" s="149">
        <f t="shared" si="2"/>
        <v>2016</v>
      </c>
      <c r="B43" s="450">
        <v>42583</v>
      </c>
      <c r="C43" s="492">
        <v>71.237811579999999</v>
      </c>
      <c r="D43" s="138" t="e">
        <v>#N/A</v>
      </c>
      <c r="E43" s="491">
        <f t="shared" si="3"/>
        <v>75.000434950916656</v>
      </c>
      <c r="F43" s="491">
        <v>71.237811579999999</v>
      </c>
      <c r="G43" s="140"/>
    </row>
    <row r="44" spans="1:7" x14ac:dyDescent="0.25">
      <c r="A44" s="149">
        <f t="shared" si="2"/>
        <v>2016</v>
      </c>
      <c r="B44" s="450">
        <v>42614</v>
      </c>
      <c r="C44" s="492">
        <v>64.924982063000002</v>
      </c>
      <c r="D44" s="138" t="e">
        <v>#N/A</v>
      </c>
      <c r="E44" s="491">
        <f t="shared" si="3"/>
        <v>75.000434950916656</v>
      </c>
      <c r="F44" s="491">
        <v>64.924982063000002</v>
      </c>
      <c r="G44" s="140"/>
    </row>
    <row r="45" spans="1:7" x14ac:dyDescent="0.25">
      <c r="A45" s="149">
        <f t="shared" si="2"/>
        <v>2016</v>
      </c>
      <c r="B45" s="450">
        <v>42644</v>
      </c>
      <c r="C45" s="492">
        <v>62.103255230000002</v>
      </c>
      <c r="D45" s="138" t="e">
        <v>#N/A</v>
      </c>
      <c r="E45" s="491">
        <f t="shared" si="3"/>
        <v>75.000434950916656</v>
      </c>
      <c r="F45" s="491">
        <v>62.103255230000002</v>
      </c>
      <c r="G45" s="140"/>
    </row>
    <row r="46" spans="1:7" x14ac:dyDescent="0.25">
      <c r="A46" s="149">
        <f t="shared" si="2"/>
        <v>2016</v>
      </c>
      <c r="B46" s="450">
        <v>42675</v>
      </c>
      <c r="C46" s="492">
        <v>71.981428532999999</v>
      </c>
      <c r="D46" s="138" t="e">
        <v>#N/A</v>
      </c>
      <c r="E46" s="491">
        <f t="shared" si="3"/>
        <v>75.000434950916656</v>
      </c>
      <c r="F46" s="491">
        <v>71.981428532999999</v>
      </c>
      <c r="G46" s="140"/>
    </row>
    <row r="47" spans="1:7" x14ac:dyDescent="0.25">
      <c r="A47" s="149">
        <f t="shared" si="2"/>
        <v>2016</v>
      </c>
      <c r="B47" s="450">
        <v>42705</v>
      </c>
      <c r="C47" s="492">
        <v>92.460310518</v>
      </c>
      <c r="D47" s="138" t="e">
        <v>#N/A</v>
      </c>
      <c r="E47" s="491"/>
      <c r="F47" s="491">
        <v>92.460310518</v>
      </c>
      <c r="G47" s="140"/>
    </row>
    <row r="48" spans="1:7" x14ac:dyDescent="0.25">
      <c r="A48" s="149">
        <f t="shared" si="2"/>
        <v>2017</v>
      </c>
      <c r="B48" s="450">
        <v>42736</v>
      </c>
      <c r="C48" s="492">
        <v>93.971454484000006</v>
      </c>
      <c r="D48" s="138" t="e">
        <v>#N/A</v>
      </c>
      <c r="E48" s="491"/>
      <c r="F48" s="491">
        <v>93.971454484000006</v>
      </c>
      <c r="G48" s="140"/>
    </row>
    <row r="49" spans="1:7" x14ac:dyDescent="0.25">
      <c r="A49" s="149">
        <f t="shared" si="2"/>
        <v>2017</v>
      </c>
      <c r="B49" s="450">
        <v>42767</v>
      </c>
      <c r="C49" s="492">
        <v>83.542541893000006</v>
      </c>
      <c r="D49" s="138" t="e">
        <v>#N/A</v>
      </c>
      <c r="E49" s="491">
        <f t="shared" ref="E49" si="4">AVERAGEIF($A$36:$A$97,A49,$F$36:$F$97)</f>
        <v>74.319547181749996</v>
      </c>
      <c r="F49" s="491">
        <v>83.542541893000006</v>
      </c>
      <c r="G49" s="140"/>
    </row>
    <row r="50" spans="1:7" x14ac:dyDescent="0.25">
      <c r="A50" s="149">
        <f t="shared" si="2"/>
        <v>2017</v>
      </c>
      <c r="B50" s="450">
        <v>42795</v>
      </c>
      <c r="C50" s="492">
        <v>81.372219096999999</v>
      </c>
      <c r="D50" s="138" t="e">
        <v>#N/A</v>
      </c>
      <c r="E50" s="491">
        <f t="shared" ref="E50" si="5">AVERAGEIF($A$36:$A$97,A50,$F$36:$F$97)</f>
        <v>74.319547181749996</v>
      </c>
      <c r="F50" s="491">
        <v>81.372219096999999</v>
      </c>
      <c r="G50" s="140"/>
    </row>
    <row r="51" spans="1:7" x14ac:dyDescent="0.25">
      <c r="A51" s="149">
        <f t="shared" si="2"/>
        <v>2017</v>
      </c>
      <c r="B51" s="450">
        <v>42826</v>
      </c>
      <c r="C51" s="492">
        <v>64.367193932999996</v>
      </c>
      <c r="D51" s="138" t="e">
        <v>#N/A</v>
      </c>
      <c r="E51" s="491">
        <f t="shared" ref="E51:E58" si="6">AVERAGEIF($A$36:$A$97,A51,$F$36:$F$97)</f>
        <v>74.319547181749996</v>
      </c>
      <c r="F51" s="491">
        <v>64.367193932999996</v>
      </c>
      <c r="G51" s="140"/>
    </row>
    <row r="52" spans="1:7" x14ac:dyDescent="0.25">
      <c r="A52" s="149">
        <f t="shared" si="2"/>
        <v>2017</v>
      </c>
      <c r="B52" s="450">
        <v>42856</v>
      </c>
      <c r="C52" s="492">
        <v>60.993230032</v>
      </c>
      <c r="D52" s="138" t="e">
        <v>#N/A</v>
      </c>
      <c r="E52" s="491">
        <f t="shared" si="6"/>
        <v>74.319547181749996</v>
      </c>
      <c r="F52" s="491">
        <v>60.993230032</v>
      </c>
      <c r="G52" s="140"/>
    </row>
    <row r="53" spans="1:7" x14ac:dyDescent="0.25">
      <c r="A53" s="149">
        <f t="shared" si="2"/>
        <v>2017</v>
      </c>
      <c r="B53" s="450">
        <v>42887</v>
      </c>
      <c r="C53" s="492">
        <v>63.633924</v>
      </c>
      <c r="D53" s="138" t="e">
        <v>#N/A</v>
      </c>
      <c r="E53" s="491">
        <f t="shared" si="6"/>
        <v>74.319547181749996</v>
      </c>
      <c r="F53" s="491">
        <v>63.633924</v>
      </c>
      <c r="G53" s="140"/>
    </row>
    <row r="54" spans="1:7" x14ac:dyDescent="0.25">
      <c r="A54" s="149">
        <f t="shared" si="2"/>
        <v>2017</v>
      </c>
      <c r="B54" s="450">
        <v>42917</v>
      </c>
      <c r="C54" s="492">
        <v>69.040276516000006</v>
      </c>
      <c r="D54" s="138" t="e">
        <v>#N/A</v>
      </c>
      <c r="E54" s="491">
        <f t="shared" si="6"/>
        <v>74.319547181749996</v>
      </c>
      <c r="F54" s="491">
        <v>69.040276516000006</v>
      </c>
      <c r="G54" s="140"/>
    </row>
    <row r="55" spans="1:7" x14ac:dyDescent="0.25">
      <c r="A55" s="149">
        <f t="shared" si="2"/>
        <v>2017</v>
      </c>
      <c r="B55" s="450">
        <v>42948</v>
      </c>
      <c r="C55" s="492">
        <v>67.523258451999993</v>
      </c>
      <c r="D55" s="138" t="e">
        <v>#N/A</v>
      </c>
      <c r="E55" s="491">
        <f t="shared" si="6"/>
        <v>74.319547181749996</v>
      </c>
      <c r="F55" s="491">
        <v>67.523258451999993</v>
      </c>
      <c r="G55" s="140"/>
    </row>
    <row r="56" spans="1:7" x14ac:dyDescent="0.25">
      <c r="A56" s="149">
        <f t="shared" si="2"/>
        <v>2017</v>
      </c>
      <c r="B56" s="450">
        <v>42979</v>
      </c>
      <c r="C56" s="492">
        <v>63.991618899999999</v>
      </c>
      <c r="D56" s="138" t="e">
        <v>#N/A</v>
      </c>
      <c r="E56" s="491">
        <f t="shared" si="6"/>
        <v>74.319547181749996</v>
      </c>
      <c r="F56" s="491">
        <v>63.991618899999999</v>
      </c>
      <c r="G56" s="140"/>
    </row>
    <row r="57" spans="1:7" x14ac:dyDescent="0.25">
      <c r="A57" s="149">
        <f t="shared" si="2"/>
        <v>2017</v>
      </c>
      <c r="B57" s="450">
        <v>43009</v>
      </c>
      <c r="C57" s="492">
        <v>65.473677871000007</v>
      </c>
      <c r="D57" s="138" t="e">
        <v>#N/A</v>
      </c>
      <c r="E57" s="491">
        <f t="shared" si="6"/>
        <v>74.319547181749996</v>
      </c>
      <c r="F57" s="491">
        <v>65.473677871000007</v>
      </c>
      <c r="G57" s="140"/>
    </row>
    <row r="58" spans="1:7" x14ac:dyDescent="0.25">
      <c r="A58" s="149">
        <f t="shared" si="2"/>
        <v>2017</v>
      </c>
      <c r="B58" s="450">
        <v>43040</v>
      </c>
      <c r="C58" s="492">
        <v>78.487295099999997</v>
      </c>
      <c r="D58" s="138" t="e">
        <v>#N/A</v>
      </c>
      <c r="E58" s="491">
        <f t="shared" si="6"/>
        <v>74.319547181749996</v>
      </c>
      <c r="F58" s="491">
        <v>78.487295099999997</v>
      </c>
      <c r="G58" s="140"/>
    </row>
    <row r="59" spans="1:7" x14ac:dyDescent="0.25">
      <c r="A59" s="149">
        <f t="shared" si="2"/>
        <v>2017</v>
      </c>
      <c r="B59" s="450">
        <v>43070</v>
      </c>
      <c r="C59" s="492">
        <v>99.437875903000005</v>
      </c>
      <c r="D59" s="138" t="e">
        <v>#N/A</v>
      </c>
      <c r="E59" s="491"/>
      <c r="F59" s="491">
        <v>99.437875903000005</v>
      </c>
      <c r="G59" s="140"/>
    </row>
    <row r="60" spans="1:7" x14ac:dyDescent="0.25">
      <c r="A60" s="149">
        <f t="shared" si="2"/>
        <v>2018</v>
      </c>
      <c r="B60" s="450">
        <v>43101</v>
      </c>
      <c r="C60" s="492">
        <v>106.69614132</v>
      </c>
      <c r="D60" s="138" t="e">
        <v>#N/A</v>
      </c>
      <c r="E60" s="491"/>
      <c r="F60" s="491">
        <v>106.69614132</v>
      </c>
      <c r="G60" s="140"/>
    </row>
    <row r="61" spans="1:7" x14ac:dyDescent="0.25">
      <c r="A61" s="149">
        <f t="shared" si="2"/>
        <v>2018</v>
      </c>
      <c r="B61" s="450">
        <v>43132</v>
      </c>
      <c r="C61" s="492">
        <v>96.398085893000001</v>
      </c>
      <c r="D61" s="138" t="e">
        <v>#N/A</v>
      </c>
      <c r="E61" s="491">
        <f t="shared" ref="E61:E70" si="7">AVERAGEIF($A$36:$A$97,A61,$F$36:$F$97)</f>
        <v>81.157862900333328</v>
      </c>
      <c r="F61" s="491">
        <v>96.398085893000001</v>
      </c>
      <c r="G61" s="140"/>
    </row>
    <row r="62" spans="1:7" x14ac:dyDescent="0.25">
      <c r="A62" s="149">
        <f t="shared" si="2"/>
        <v>2018</v>
      </c>
      <c r="B62" s="450">
        <v>43160</v>
      </c>
      <c r="C62" s="492">
        <v>89.410471903000001</v>
      </c>
      <c r="D62" s="138" t="e">
        <v>#N/A</v>
      </c>
      <c r="E62" s="491">
        <f t="shared" si="7"/>
        <v>81.157862900333328</v>
      </c>
      <c r="F62" s="491">
        <v>89.410471903000001</v>
      </c>
      <c r="G62" s="140"/>
    </row>
    <row r="63" spans="1:7" x14ac:dyDescent="0.25">
      <c r="A63" s="149">
        <f t="shared" si="2"/>
        <v>2018</v>
      </c>
      <c r="B63" s="450">
        <v>43191</v>
      </c>
      <c r="C63" s="492">
        <v>77.842040467000004</v>
      </c>
      <c r="D63" s="138" t="e">
        <v>#N/A</v>
      </c>
      <c r="E63" s="491">
        <f t="shared" si="7"/>
        <v>81.157862900333328</v>
      </c>
      <c r="F63" s="491">
        <v>77.842040467000004</v>
      </c>
      <c r="G63" s="140"/>
    </row>
    <row r="64" spans="1:7" x14ac:dyDescent="0.25">
      <c r="A64" s="149">
        <f t="shared" si="2"/>
        <v>2018</v>
      </c>
      <c r="B64" s="450">
        <v>43221</v>
      </c>
      <c r="C64" s="492">
        <v>65.987014483999999</v>
      </c>
      <c r="D64" s="138" t="e">
        <v>#N/A</v>
      </c>
      <c r="E64" s="491">
        <f t="shared" si="7"/>
        <v>81.157862900333328</v>
      </c>
      <c r="F64" s="491">
        <v>65.987014483999999</v>
      </c>
      <c r="G64" s="140"/>
    </row>
    <row r="65" spans="1:7" x14ac:dyDescent="0.25">
      <c r="A65" s="149">
        <f t="shared" si="2"/>
        <v>2018</v>
      </c>
      <c r="B65" s="450">
        <v>43252</v>
      </c>
      <c r="C65" s="492">
        <v>68.299358832999999</v>
      </c>
      <c r="D65" s="138" t="e">
        <v>#N/A</v>
      </c>
      <c r="E65" s="491">
        <f t="shared" si="7"/>
        <v>81.157862900333328</v>
      </c>
      <c r="F65" s="491">
        <v>68.299358832999999</v>
      </c>
      <c r="G65" s="140"/>
    </row>
    <row r="66" spans="1:7" x14ac:dyDescent="0.25">
      <c r="A66" s="149">
        <f t="shared" si="2"/>
        <v>2018</v>
      </c>
      <c r="B66" s="450">
        <v>43282</v>
      </c>
      <c r="C66" s="492">
        <v>75.520662451999996</v>
      </c>
      <c r="D66" s="138" t="e">
        <v>#N/A</v>
      </c>
      <c r="E66" s="491">
        <f t="shared" si="7"/>
        <v>81.157862900333328</v>
      </c>
      <c r="F66" s="491">
        <v>75.520662451999996</v>
      </c>
      <c r="G66" s="140"/>
    </row>
    <row r="67" spans="1:7" x14ac:dyDescent="0.25">
      <c r="A67" s="149">
        <f t="shared" si="2"/>
        <v>2018</v>
      </c>
      <c r="B67" s="450">
        <v>43313</v>
      </c>
      <c r="C67" s="492">
        <v>74.600278451999998</v>
      </c>
      <c r="D67" s="138" t="e">
        <v>#N/A</v>
      </c>
      <c r="E67" s="491">
        <f t="shared" si="7"/>
        <v>81.157862900333328</v>
      </c>
      <c r="F67" s="491">
        <v>74.600278451999998</v>
      </c>
      <c r="G67" s="140"/>
    </row>
    <row r="68" spans="1:7" x14ac:dyDescent="0.25">
      <c r="A68" s="149">
        <f t="shared" si="2"/>
        <v>2018</v>
      </c>
      <c r="B68" s="450">
        <v>43344</v>
      </c>
      <c r="C68" s="492">
        <v>69.539043500000005</v>
      </c>
      <c r="D68" s="138" t="e">
        <v>#N/A</v>
      </c>
      <c r="E68" s="491">
        <f t="shared" si="7"/>
        <v>81.157862900333328</v>
      </c>
      <c r="F68" s="491">
        <v>69.539043500000005</v>
      </c>
      <c r="G68" s="140"/>
    </row>
    <row r="69" spans="1:7" x14ac:dyDescent="0.25">
      <c r="A69" s="149">
        <f t="shared" si="2"/>
        <v>2018</v>
      </c>
      <c r="B69" s="450">
        <v>43374</v>
      </c>
      <c r="C69" s="492">
        <v>70.782407500000005</v>
      </c>
      <c r="D69" s="138">
        <v>70.782407500000005</v>
      </c>
      <c r="E69" s="491">
        <f t="shared" si="7"/>
        <v>81.157862900333328</v>
      </c>
      <c r="F69" s="491">
        <v>70.782407500000005</v>
      </c>
      <c r="G69" s="140"/>
    </row>
    <row r="70" spans="1:7" x14ac:dyDescent="0.25">
      <c r="A70" s="149">
        <f t="shared" si="2"/>
        <v>2018</v>
      </c>
      <c r="B70" s="450">
        <v>43405</v>
      </c>
      <c r="C70" s="492" t="e">
        <v>#N/A</v>
      </c>
      <c r="D70" s="138">
        <v>81.226370000000003</v>
      </c>
      <c r="E70" s="491">
        <f t="shared" si="7"/>
        <v>81.157862900333328</v>
      </c>
      <c r="F70" s="491">
        <v>81.226370000000003</v>
      </c>
      <c r="G70" s="140"/>
    </row>
    <row r="71" spans="1:7" x14ac:dyDescent="0.25">
      <c r="A71" s="149">
        <f t="shared" si="2"/>
        <v>2018</v>
      </c>
      <c r="B71" s="450">
        <v>43435</v>
      </c>
      <c r="C71" s="492" t="e">
        <v>#N/A</v>
      </c>
      <c r="D71" s="138">
        <v>97.592479999999995</v>
      </c>
      <c r="E71" s="491"/>
      <c r="F71" s="491">
        <v>97.592479999999995</v>
      </c>
      <c r="G71" s="140"/>
    </row>
    <row r="72" spans="1:7" x14ac:dyDescent="0.25">
      <c r="A72" s="149">
        <f t="shared" si="2"/>
        <v>2019</v>
      </c>
      <c r="B72" s="450">
        <v>43466</v>
      </c>
      <c r="C72" s="492" t="e">
        <v>#N/A</v>
      </c>
      <c r="D72" s="138">
        <v>106.40519999999999</v>
      </c>
      <c r="E72" s="491"/>
      <c r="F72" s="491">
        <v>106.40519999999999</v>
      </c>
      <c r="G72" s="140"/>
    </row>
    <row r="73" spans="1:7" x14ac:dyDescent="0.25">
      <c r="A73" s="149">
        <f t="shared" si="2"/>
        <v>2019</v>
      </c>
      <c r="B73" s="450">
        <v>43497</v>
      </c>
      <c r="C73" s="492" t="e">
        <v>#N/A</v>
      </c>
      <c r="D73" s="138">
        <v>100.46120000000001</v>
      </c>
      <c r="E73" s="491">
        <f t="shared" ref="E73:E82" si="8">AVERAGEIF($A$36:$A$97,A73,$F$36:$F$97)</f>
        <v>81.819750833333345</v>
      </c>
      <c r="F73" s="491">
        <v>100.46120000000001</v>
      </c>
      <c r="G73" s="140"/>
    </row>
    <row r="74" spans="1:7" x14ac:dyDescent="0.25">
      <c r="A74" s="149">
        <f t="shared" si="2"/>
        <v>2019</v>
      </c>
      <c r="B74" s="450">
        <v>43525</v>
      </c>
      <c r="C74" s="492" t="e">
        <v>#N/A</v>
      </c>
      <c r="D74" s="138">
        <v>88.36891</v>
      </c>
      <c r="E74" s="491">
        <f t="shared" si="8"/>
        <v>81.819750833333345</v>
      </c>
      <c r="F74" s="491">
        <v>88.36891</v>
      </c>
      <c r="G74" s="140"/>
    </row>
    <row r="75" spans="1:7" x14ac:dyDescent="0.25">
      <c r="A75" s="149">
        <f t="shared" si="2"/>
        <v>2019</v>
      </c>
      <c r="B75" s="450">
        <v>43556</v>
      </c>
      <c r="C75" s="492" t="e">
        <v>#N/A</v>
      </c>
      <c r="D75" s="138">
        <v>73.804770000000005</v>
      </c>
      <c r="E75" s="491">
        <f t="shared" si="8"/>
        <v>81.819750833333345</v>
      </c>
      <c r="F75" s="491">
        <v>73.804770000000005</v>
      </c>
      <c r="G75" s="140"/>
    </row>
    <row r="76" spans="1:7" x14ac:dyDescent="0.25">
      <c r="A76" s="149">
        <f t="shared" si="2"/>
        <v>2019</v>
      </c>
      <c r="B76" s="450">
        <v>43586</v>
      </c>
      <c r="C76" s="492" t="e">
        <v>#N/A</v>
      </c>
      <c r="D76" s="138">
        <v>67.695329999999998</v>
      </c>
      <c r="E76" s="491">
        <f t="shared" si="8"/>
        <v>81.819750833333345</v>
      </c>
      <c r="F76" s="491">
        <v>67.695329999999998</v>
      </c>
      <c r="G76" s="140"/>
    </row>
    <row r="77" spans="1:7" x14ac:dyDescent="0.25">
      <c r="A77" s="149">
        <f t="shared" si="2"/>
        <v>2019</v>
      </c>
      <c r="B77" s="450">
        <v>43617</v>
      </c>
      <c r="C77" s="492" t="e">
        <v>#N/A</v>
      </c>
      <c r="D77" s="138">
        <v>70.082989999999995</v>
      </c>
      <c r="E77" s="491">
        <f t="shared" si="8"/>
        <v>81.819750833333345</v>
      </c>
      <c r="F77" s="491">
        <v>70.082989999999995</v>
      </c>
      <c r="G77" s="140"/>
    </row>
    <row r="78" spans="1:7" x14ac:dyDescent="0.25">
      <c r="A78" s="149">
        <f t="shared" si="2"/>
        <v>2019</v>
      </c>
      <c r="B78" s="450">
        <v>43647</v>
      </c>
      <c r="C78" s="492" t="e">
        <v>#N/A</v>
      </c>
      <c r="D78" s="138">
        <v>74.807850000000002</v>
      </c>
      <c r="E78" s="491">
        <f t="shared" si="8"/>
        <v>81.819750833333345</v>
      </c>
      <c r="F78" s="491">
        <v>74.807850000000002</v>
      </c>
      <c r="G78" s="140"/>
    </row>
    <row r="79" spans="1:7" x14ac:dyDescent="0.25">
      <c r="A79" s="149">
        <f t="shared" si="2"/>
        <v>2019</v>
      </c>
      <c r="B79" s="450">
        <v>43678</v>
      </c>
      <c r="C79" s="492" t="e">
        <v>#N/A</v>
      </c>
      <c r="D79" s="138">
        <v>75.112229999999997</v>
      </c>
      <c r="E79" s="491">
        <f t="shared" si="8"/>
        <v>81.819750833333345</v>
      </c>
      <c r="F79" s="491">
        <v>75.112229999999997</v>
      </c>
      <c r="G79" s="140"/>
    </row>
    <row r="80" spans="1:7" x14ac:dyDescent="0.25">
      <c r="A80" s="149">
        <f t="shared" si="2"/>
        <v>2019</v>
      </c>
      <c r="B80" s="450">
        <v>43709</v>
      </c>
      <c r="C80" s="492" t="e">
        <v>#N/A</v>
      </c>
      <c r="D80" s="138">
        <v>69.876390000000001</v>
      </c>
      <c r="E80" s="491">
        <f t="shared" si="8"/>
        <v>81.819750833333345</v>
      </c>
      <c r="F80" s="491">
        <v>69.876390000000001</v>
      </c>
      <c r="G80" s="140"/>
    </row>
    <row r="81" spans="1:7" x14ac:dyDescent="0.25">
      <c r="A81" s="149">
        <f t="shared" si="2"/>
        <v>2019</v>
      </c>
      <c r="B81" s="450">
        <v>43739</v>
      </c>
      <c r="C81" s="492" t="e">
        <v>#N/A</v>
      </c>
      <c r="D81" s="138">
        <v>70.917259999999999</v>
      </c>
      <c r="E81" s="491">
        <f t="shared" si="8"/>
        <v>81.819750833333345</v>
      </c>
      <c r="F81" s="491">
        <v>70.917259999999999</v>
      </c>
      <c r="G81" s="140"/>
    </row>
    <row r="82" spans="1:7" x14ac:dyDescent="0.25">
      <c r="A82" s="149">
        <f t="shared" si="2"/>
        <v>2019</v>
      </c>
      <c r="B82" s="450">
        <v>43770</v>
      </c>
      <c r="C82" s="492" t="e">
        <v>#N/A</v>
      </c>
      <c r="D82" s="138">
        <v>84.245679999999993</v>
      </c>
      <c r="E82" s="491">
        <f t="shared" si="8"/>
        <v>81.819750833333345</v>
      </c>
      <c r="F82" s="491">
        <v>84.245679999999993</v>
      </c>
      <c r="G82" s="140"/>
    </row>
    <row r="83" spans="1:7" x14ac:dyDescent="0.25">
      <c r="A83" s="149">
        <f t="shared" si="2"/>
        <v>2019</v>
      </c>
      <c r="B83" s="450">
        <v>43800</v>
      </c>
      <c r="C83" s="492" t="e">
        <v>#N/A</v>
      </c>
      <c r="D83" s="138">
        <v>100.0592</v>
      </c>
      <c r="E83" s="491"/>
      <c r="F83" s="491">
        <v>100.0592</v>
      </c>
      <c r="G83" s="140"/>
    </row>
    <row r="84" spans="1:7" x14ac:dyDescent="0.25">
      <c r="A84" s="149"/>
      <c r="B84" s="450"/>
      <c r="C84" s="149"/>
      <c r="D84" s="452"/>
      <c r="E84" s="149"/>
      <c r="F84" s="452"/>
      <c r="G84" s="140"/>
    </row>
    <row r="85" spans="1:7" x14ac:dyDescent="0.25">
      <c r="A85" s="149"/>
      <c r="B85" s="450"/>
      <c r="C85" s="149"/>
      <c r="D85" s="452"/>
      <c r="E85" s="149"/>
      <c r="F85" s="452"/>
      <c r="G85" s="140"/>
    </row>
    <row r="86" spans="1:7" x14ac:dyDescent="0.25">
      <c r="A86" s="149"/>
      <c r="B86" s="450"/>
      <c r="C86" s="149"/>
      <c r="D86" s="452"/>
      <c r="E86" s="149"/>
      <c r="F86" s="452"/>
      <c r="G86" s="140"/>
    </row>
    <row r="87" spans="1:7" x14ac:dyDescent="0.25">
      <c r="A87" s="149"/>
      <c r="B87" s="450"/>
      <c r="C87" s="149"/>
      <c r="D87" s="452"/>
      <c r="E87" s="149"/>
      <c r="F87" s="452"/>
      <c r="G87" s="140"/>
    </row>
    <row r="88" spans="1:7" x14ac:dyDescent="0.25">
      <c r="A88" s="149"/>
      <c r="B88" s="450"/>
      <c r="C88" s="149"/>
      <c r="D88" s="452"/>
      <c r="E88" s="149"/>
      <c r="F88" s="452"/>
      <c r="G88" s="140"/>
    </row>
    <row r="89" spans="1:7" x14ac:dyDescent="0.25">
      <c r="A89" s="75"/>
      <c r="B89" s="75" t="s">
        <v>0</v>
      </c>
      <c r="C89" s="149"/>
      <c r="D89" s="452"/>
      <c r="E89" s="149"/>
      <c r="F89" s="452"/>
      <c r="G89" s="140"/>
    </row>
    <row r="90" spans="1:7" x14ac:dyDescent="0.25">
      <c r="A90" s="30">
        <v>2.5</v>
      </c>
      <c r="B90" s="29">
        <v>-2</v>
      </c>
      <c r="C90" s="149"/>
      <c r="D90" s="452"/>
      <c r="E90" s="149"/>
      <c r="F90" s="452"/>
      <c r="G90" s="140"/>
    </row>
    <row r="91" spans="1:7" x14ac:dyDescent="0.25">
      <c r="A91" s="30">
        <v>2.5</v>
      </c>
      <c r="B91" s="29">
        <v>4</v>
      </c>
      <c r="C91" s="149"/>
      <c r="D91" s="452"/>
      <c r="E91" s="149"/>
      <c r="F91" s="452"/>
      <c r="G91" s="140"/>
    </row>
    <row r="92" spans="1:7" x14ac:dyDescent="0.25">
      <c r="A92" s="149"/>
      <c r="B92" s="450"/>
      <c r="C92" s="149"/>
      <c r="D92" s="452"/>
      <c r="E92" s="149"/>
      <c r="F92" s="452"/>
      <c r="G92" s="140"/>
    </row>
    <row r="93" spans="1:7" x14ac:dyDescent="0.25">
      <c r="B93" s="136"/>
      <c r="D93" s="142"/>
      <c r="F93" s="142"/>
      <c r="G93" s="140"/>
    </row>
    <row r="94" spans="1:7" x14ac:dyDescent="0.25">
      <c r="B94" s="136"/>
      <c r="D94" s="142"/>
      <c r="F94" s="142"/>
      <c r="G94" s="140"/>
    </row>
    <row r="95" spans="1:7" x14ac:dyDescent="0.25">
      <c r="B95" s="136"/>
      <c r="D95" s="142"/>
      <c r="F95" s="142"/>
      <c r="G95" s="140"/>
    </row>
    <row r="96" spans="1:7" x14ac:dyDescent="0.25">
      <c r="B96" s="136"/>
      <c r="D96" s="142"/>
      <c r="F96" s="142"/>
      <c r="G96" s="140"/>
    </row>
    <row r="97" spans="2:7" x14ac:dyDescent="0.25">
      <c r="B97" s="136"/>
      <c r="C97" s="137"/>
      <c r="D97" s="138"/>
      <c r="F97" s="142"/>
      <c r="G97" s="140"/>
    </row>
    <row r="98" spans="2:7" x14ac:dyDescent="0.25">
      <c r="F98" s="142"/>
      <c r="G98" s="140"/>
    </row>
    <row r="99" spans="2:7" x14ac:dyDescent="0.25">
      <c r="F99" s="142"/>
      <c r="G99" s="140"/>
    </row>
    <row r="100" spans="2:7" x14ac:dyDescent="0.25">
      <c r="F100" s="142"/>
      <c r="G100" s="140"/>
    </row>
    <row r="101" spans="2:7" x14ac:dyDescent="0.25">
      <c r="F101" s="142"/>
      <c r="G101" s="140"/>
    </row>
    <row r="102" spans="2:7" x14ac:dyDescent="0.25">
      <c r="F102" s="142"/>
      <c r="G102" s="140"/>
    </row>
    <row r="103" spans="2:7" x14ac:dyDescent="0.25">
      <c r="F103" s="142"/>
      <c r="G103" s="140"/>
    </row>
    <row r="104" spans="2:7" x14ac:dyDescent="0.25">
      <c r="F104" s="142"/>
      <c r="G104" s="140"/>
    </row>
    <row r="105" spans="2:7" x14ac:dyDescent="0.25">
      <c r="F105" s="142"/>
      <c r="G105" s="140"/>
    </row>
    <row r="106" spans="2:7" x14ac:dyDescent="0.25">
      <c r="F106" s="142"/>
      <c r="G106" s="140"/>
    </row>
    <row r="107" spans="2:7" x14ac:dyDescent="0.25">
      <c r="F107" s="142"/>
    </row>
    <row r="108" spans="2:7" x14ac:dyDescent="0.25">
      <c r="F108" s="142"/>
    </row>
    <row r="109" spans="2:7" x14ac:dyDescent="0.25">
      <c r="F109" s="142"/>
    </row>
    <row r="110" spans="2:7" x14ac:dyDescent="0.25">
      <c r="F110" s="142"/>
    </row>
    <row r="111" spans="2:7" x14ac:dyDescent="0.25">
      <c r="F111" s="142"/>
    </row>
    <row r="112" spans="2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  <row r="125" spans="6:6" x14ac:dyDescent="0.25">
      <c r="F125" s="142"/>
    </row>
    <row r="126" spans="6:6" x14ac:dyDescent="0.25">
      <c r="F126" s="142"/>
    </row>
    <row r="127" spans="6:6" x14ac:dyDescent="0.25">
      <c r="F127" s="142"/>
    </row>
    <row r="128" spans="6:6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RowHeight="12.75" x14ac:dyDescent="0.2"/>
  <cols>
    <col min="1" max="10" width="9.140625" style="100"/>
    <col min="11" max="11" width="10.42578125" style="100" customWidth="1"/>
    <col min="12" max="16" width="9.140625" style="100"/>
    <col min="17" max="17" width="27.5703125" style="100" customWidth="1"/>
    <col min="18" max="18" width="14.5703125" style="100" customWidth="1"/>
    <col min="19" max="16384" width="9.140625" style="100"/>
  </cols>
  <sheetData>
    <row r="1" spans="1:31" x14ac:dyDescent="0.2">
      <c r="A1" s="121" t="s">
        <v>95</v>
      </c>
    </row>
    <row r="2" spans="1:31" ht="15.75" x14ac:dyDescent="0.25">
      <c r="A2" s="44" t="s">
        <v>547</v>
      </c>
      <c r="F2" s="122"/>
    </row>
    <row r="3" spans="1:31" x14ac:dyDescent="0.2">
      <c r="A3" s="22" t="s">
        <v>16</v>
      </c>
      <c r="F3" s="122"/>
    </row>
    <row r="4" spans="1:31" x14ac:dyDescent="0.2">
      <c r="A4" s="186"/>
      <c r="B4" s="186"/>
      <c r="C4" s="186"/>
      <c r="D4" s="186"/>
      <c r="E4" s="186"/>
      <c r="F4" s="186"/>
      <c r="G4" s="186"/>
      <c r="H4" s="186"/>
      <c r="I4" s="186"/>
      <c r="J4" s="186"/>
      <c r="K4" s="186"/>
      <c r="M4" s="101"/>
    </row>
    <row r="5" spans="1:31" x14ac:dyDescent="0.2">
      <c r="A5" s="186"/>
      <c r="B5" s="186"/>
      <c r="C5" s="186"/>
      <c r="D5" s="186"/>
      <c r="E5" s="186"/>
      <c r="F5" s="186"/>
      <c r="G5" s="186"/>
      <c r="H5" s="186"/>
      <c r="I5" s="186"/>
      <c r="J5" s="186"/>
      <c r="K5" s="186"/>
      <c r="Q5" s="182" t="s">
        <v>369</v>
      </c>
      <c r="R5" s="183"/>
    </row>
    <row r="6" spans="1:31" x14ac:dyDescent="0.2">
      <c r="A6" s="186"/>
      <c r="B6" s="186"/>
      <c r="C6" s="186"/>
      <c r="D6" s="186"/>
      <c r="E6" s="186"/>
      <c r="F6" s="186"/>
      <c r="G6" s="186"/>
      <c r="H6" s="186"/>
      <c r="I6" s="186"/>
      <c r="J6" s="186"/>
      <c r="K6" s="186"/>
      <c r="M6" s="101"/>
      <c r="Q6" s="358" t="s">
        <v>464</v>
      </c>
      <c r="R6" s="359" t="s">
        <v>357</v>
      </c>
      <c r="AE6"/>
    </row>
    <row r="7" spans="1:31" x14ac:dyDescent="0.2">
      <c r="A7" s="186"/>
      <c r="B7" s="186"/>
      <c r="C7" s="186"/>
      <c r="D7" s="186"/>
      <c r="E7" s="186"/>
      <c r="F7" s="186"/>
      <c r="G7" s="186"/>
      <c r="H7" s="186"/>
      <c r="I7" s="186"/>
      <c r="J7" s="186"/>
      <c r="K7" s="186"/>
      <c r="Q7" s="360" t="s">
        <v>467</v>
      </c>
      <c r="R7" s="361" t="s">
        <v>366</v>
      </c>
      <c r="U7"/>
    </row>
    <row r="8" spans="1:31" x14ac:dyDescent="0.2">
      <c r="A8" s="186"/>
      <c r="B8" s="186"/>
      <c r="C8" s="186"/>
      <c r="D8" s="186"/>
      <c r="E8" s="186"/>
      <c r="F8" s="186"/>
      <c r="G8" s="186"/>
      <c r="H8" s="186"/>
      <c r="I8" s="186"/>
      <c r="J8" s="186"/>
      <c r="K8" s="186"/>
      <c r="Q8" s="360" t="s">
        <v>469</v>
      </c>
      <c r="R8" s="361" t="s">
        <v>359</v>
      </c>
    </row>
    <row r="9" spans="1:31" x14ac:dyDescent="0.2">
      <c r="A9" s="186"/>
      <c r="B9" s="186"/>
      <c r="C9" s="186"/>
      <c r="D9" s="186"/>
      <c r="E9" s="186"/>
      <c r="F9" s="186"/>
      <c r="G9" s="186"/>
      <c r="H9" s="186"/>
      <c r="I9" s="186"/>
      <c r="J9" s="186"/>
      <c r="K9" s="186"/>
      <c r="Q9" s="360" t="s">
        <v>465</v>
      </c>
      <c r="R9" s="361" t="s">
        <v>276</v>
      </c>
    </row>
    <row r="10" spans="1:31" x14ac:dyDescent="0.2">
      <c r="A10" s="186"/>
      <c r="B10" s="186"/>
      <c r="C10" s="186"/>
      <c r="D10" s="186"/>
      <c r="E10" s="186"/>
      <c r="F10" s="186"/>
      <c r="G10" s="186"/>
      <c r="H10" s="186"/>
      <c r="I10" s="186"/>
      <c r="J10" s="186"/>
      <c r="K10" s="186"/>
      <c r="Q10" s="360" t="s">
        <v>466</v>
      </c>
      <c r="R10" s="361" t="s">
        <v>367</v>
      </c>
    </row>
    <row r="11" spans="1:31" x14ac:dyDescent="0.2">
      <c r="A11" s="186"/>
      <c r="B11" s="186"/>
      <c r="C11" s="186"/>
      <c r="D11" s="186"/>
      <c r="E11" s="186"/>
      <c r="F11" s="186"/>
      <c r="G11" s="186"/>
      <c r="H11" s="186"/>
      <c r="I11" s="186"/>
      <c r="J11" s="186"/>
      <c r="K11" s="186"/>
      <c r="Q11" s="362" t="s">
        <v>468</v>
      </c>
      <c r="R11" s="363" t="s">
        <v>358</v>
      </c>
    </row>
    <row r="12" spans="1:31" x14ac:dyDescent="0.2">
      <c r="A12" s="186"/>
      <c r="B12" s="186"/>
      <c r="C12" s="186"/>
      <c r="D12" s="186"/>
      <c r="E12" s="186"/>
      <c r="F12" s="186"/>
      <c r="G12" s="186"/>
      <c r="H12" s="186"/>
      <c r="I12" s="186"/>
      <c r="J12" s="186"/>
      <c r="K12" s="186"/>
    </row>
    <row r="13" spans="1:31" x14ac:dyDescent="0.2">
      <c r="A13" s="186"/>
      <c r="B13" s="186"/>
      <c r="C13" s="186"/>
      <c r="D13" s="186"/>
      <c r="E13" s="186"/>
      <c r="F13" s="186"/>
      <c r="G13" s="186"/>
      <c r="H13" s="186"/>
      <c r="I13" s="186"/>
      <c r="J13" s="186"/>
      <c r="K13" s="186"/>
    </row>
    <row r="14" spans="1:31" x14ac:dyDescent="0.2">
      <c r="A14" s="186"/>
      <c r="B14" s="186"/>
      <c r="C14" s="186"/>
      <c r="D14" s="186"/>
      <c r="E14" s="186"/>
      <c r="F14" s="186"/>
      <c r="G14" s="186"/>
      <c r="H14" s="186"/>
      <c r="I14" s="186"/>
      <c r="J14" s="186"/>
      <c r="K14" s="186"/>
    </row>
    <row r="15" spans="1:31" x14ac:dyDescent="0.2">
      <c r="A15" s="186"/>
      <c r="B15" s="186"/>
      <c r="C15" s="186"/>
      <c r="D15" s="186"/>
      <c r="E15" s="186"/>
      <c r="F15" s="186"/>
      <c r="G15" s="186"/>
      <c r="H15" s="186"/>
      <c r="I15" s="186"/>
      <c r="J15" s="186"/>
      <c r="K15" s="186"/>
    </row>
    <row r="16" spans="1:31" x14ac:dyDescent="0.2">
      <c r="A16" s="186"/>
      <c r="B16" s="186"/>
      <c r="C16" s="186"/>
      <c r="D16" s="186"/>
      <c r="E16" s="186"/>
      <c r="F16" s="186"/>
      <c r="G16" s="186"/>
      <c r="H16" s="186"/>
      <c r="I16" s="186"/>
      <c r="J16" s="186"/>
      <c r="K16" s="186"/>
    </row>
    <row r="17" spans="1:14" x14ac:dyDescent="0.2">
      <c r="A17" s="186"/>
      <c r="B17" s="186"/>
      <c r="C17" s="186"/>
      <c r="D17" s="186"/>
      <c r="E17" s="186"/>
      <c r="F17" s="186"/>
      <c r="G17" s="186"/>
      <c r="H17" s="186"/>
      <c r="I17" s="186"/>
      <c r="J17" s="186"/>
      <c r="K17" s="186"/>
    </row>
    <row r="18" spans="1:14" x14ac:dyDescent="0.2">
      <c r="A18" s="186"/>
      <c r="B18" s="186"/>
      <c r="C18" s="186"/>
      <c r="D18" s="186"/>
      <c r="E18" s="186"/>
      <c r="F18" s="186"/>
      <c r="G18" s="186"/>
      <c r="H18" s="186"/>
      <c r="I18" s="186"/>
      <c r="J18" s="186"/>
      <c r="K18" s="186"/>
    </row>
    <row r="19" spans="1:14" x14ac:dyDescent="0.2">
      <c r="A19" s="186"/>
      <c r="B19" s="186"/>
      <c r="C19" s="186"/>
      <c r="D19" s="186"/>
      <c r="E19" s="186"/>
      <c r="F19" s="186"/>
      <c r="G19" s="186"/>
      <c r="H19" s="186"/>
      <c r="I19" s="186"/>
      <c r="J19" s="186"/>
      <c r="K19" s="186"/>
    </row>
    <row r="20" spans="1:14" x14ac:dyDescent="0.2">
      <c r="A20" s="186"/>
      <c r="B20" s="186"/>
      <c r="C20" s="186"/>
      <c r="D20" s="186"/>
      <c r="E20" s="186"/>
      <c r="F20" s="186"/>
      <c r="G20" s="186"/>
      <c r="H20" s="186"/>
      <c r="I20" s="186"/>
      <c r="J20" s="186"/>
      <c r="K20" s="186"/>
    </row>
    <row r="21" spans="1:14" x14ac:dyDescent="0.2">
      <c r="A21" s="186"/>
      <c r="B21" s="186"/>
      <c r="C21" s="186"/>
      <c r="D21" s="186"/>
      <c r="E21" s="186"/>
      <c r="F21" s="186"/>
      <c r="G21" s="186"/>
      <c r="H21" s="186"/>
      <c r="I21" s="186"/>
      <c r="J21" s="186"/>
      <c r="K21" s="186"/>
    </row>
    <row r="22" spans="1:14" x14ac:dyDescent="0.2">
      <c r="A22" s="186"/>
      <c r="B22" s="186"/>
      <c r="C22" s="186"/>
      <c r="D22" s="186"/>
      <c r="E22" s="186"/>
      <c r="F22" s="186"/>
      <c r="G22" s="186"/>
      <c r="H22" s="186"/>
      <c r="I22" s="186"/>
      <c r="J22" s="186"/>
      <c r="K22" s="186"/>
    </row>
    <row r="23" spans="1:14" x14ac:dyDescent="0.2">
      <c r="A23" s="186"/>
      <c r="B23" s="186"/>
      <c r="C23" s="186"/>
      <c r="D23" s="186"/>
      <c r="E23" s="186"/>
      <c r="F23" s="186"/>
      <c r="G23" s="186"/>
      <c r="H23" s="186"/>
      <c r="I23" s="186"/>
      <c r="J23" s="186"/>
      <c r="K23" s="186"/>
    </row>
    <row r="24" spans="1:14" x14ac:dyDescent="0.2">
      <c r="A24" s="186"/>
      <c r="B24" s="186"/>
      <c r="C24" s="186"/>
      <c r="D24" s="186"/>
      <c r="E24" s="186"/>
      <c r="F24" s="186"/>
      <c r="G24" s="186"/>
      <c r="H24" s="186"/>
      <c r="I24" s="186"/>
      <c r="J24" s="186"/>
      <c r="K24" s="186"/>
    </row>
    <row r="25" spans="1:14" x14ac:dyDescent="0.2">
      <c r="A25" s="186"/>
      <c r="B25" s="186"/>
      <c r="C25" s="186"/>
      <c r="D25" s="186"/>
      <c r="E25" s="186"/>
      <c r="F25" s="186"/>
      <c r="G25" s="186"/>
      <c r="H25" s="186"/>
      <c r="I25" s="186"/>
      <c r="J25" s="186"/>
      <c r="K25" s="186"/>
    </row>
    <row r="26" spans="1:14" x14ac:dyDescent="0.2">
      <c r="A26" s="121"/>
      <c r="B26" s="469"/>
      <c r="C26" s="121"/>
      <c r="D26" s="469"/>
      <c r="E26" s="469"/>
      <c r="F26" s="470"/>
      <c r="G26" s="121"/>
      <c r="H26" s="470"/>
      <c r="I26" s="470"/>
      <c r="J26" s="121"/>
      <c r="K26" s="121"/>
      <c r="N26" s="121"/>
    </row>
    <row r="27" spans="1:14" x14ac:dyDescent="0.2">
      <c r="A27" s="121"/>
      <c r="B27" s="469"/>
      <c r="C27" s="121"/>
      <c r="D27" s="469"/>
      <c r="E27" s="470"/>
      <c r="F27" s="470"/>
      <c r="G27" s="121"/>
      <c r="H27" s="470"/>
      <c r="I27" s="470"/>
      <c r="J27" s="121"/>
      <c r="K27" s="121"/>
      <c r="N27" s="121"/>
    </row>
    <row r="28" spans="1:14" ht="48" x14ac:dyDescent="0.2">
      <c r="A28" s="513" t="s">
        <v>15</v>
      </c>
      <c r="B28" s="158"/>
      <c r="C28" s="162"/>
      <c r="D28" s="513" t="s">
        <v>73</v>
      </c>
      <c r="E28" s="514" t="s">
        <v>501</v>
      </c>
      <c r="F28" s="514" t="s">
        <v>521</v>
      </c>
      <c r="G28" s="515" t="s">
        <v>469</v>
      </c>
      <c r="H28" s="514" t="s">
        <v>502</v>
      </c>
      <c r="I28" s="514" t="s">
        <v>520</v>
      </c>
      <c r="J28" s="515" t="s">
        <v>365</v>
      </c>
      <c r="K28" s="515" t="s">
        <v>468</v>
      </c>
      <c r="L28" s="515" t="s">
        <v>523</v>
      </c>
      <c r="M28" s="515" t="s">
        <v>522</v>
      </c>
    </row>
    <row r="29" spans="1:14" x14ac:dyDescent="0.2">
      <c r="A29" s="505" t="s">
        <v>551</v>
      </c>
      <c r="B29" s="585" t="str">
        <f>LEFT(A29,4)</f>
        <v>2013</v>
      </c>
      <c r="C29" s="506" t="str">
        <f t="shared" ref="C29:C56" si="0">RIGHT(A29,2)</f>
        <v>Q1</v>
      </c>
      <c r="D29" s="507">
        <v>41275</v>
      </c>
      <c r="E29" s="29">
        <v>65.322388888999996</v>
      </c>
      <c r="F29" s="29">
        <v>8.4804834000000007</v>
      </c>
      <c r="G29" s="29">
        <v>0.17787305367</v>
      </c>
      <c r="H29" s="29">
        <v>88.522688286999994</v>
      </c>
      <c r="I29" s="29">
        <v>4.8443237222000004</v>
      </c>
      <c r="J29" s="508">
        <f>+F29-I29</f>
        <v>3.6361596778000003</v>
      </c>
      <c r="K29" s="29">
        <v>19.238800000000001</v>
      </c>
      <c r="L29" s="508">
        <f>+IF(K29&gt;0,+K29,0)*-1</f>
        <v>-19.238800000000001</v>
      </c>
      <c r="M29" s="508">
        <f>+IF(K29&lt;0,+K29,0)*-1</f>
        <v>0</v>
      </c>
    </row>
    <row r="30" spans="1:14" x14ac:dyDescent="0.2">
      <c r="A30" s="505" t="s">
        <v>552</v>
      </c>
      <c r="B30" s="584"/>
      <c r="C30" s="506" t="str">
        <f t="shared" si="0"/>
        <v>Q2</v>
      </c>
      <c r="D30" s="507">
        <v>41365</v>
      </c>
      <c r="E30" s="29">
        <v>65.931626374000004</v>
      </c>
      <c r="F30" s="29">
        <v>7.5987026373999997</v>
      </c>
      <c r="G30" s="29">
        <v>1.1612410885</v>
      </c>
      <c r="H30" s="29">
        <v>60.031168428999997</v>
      </c>
      <c r="I30" s="29">
        <v>4.4137313407000001</v>
      </c>
      <c r="J30" s="508">
        <f t="shared" ref="J30:J56" si="1">+F30-I30</f>
        <v>3.1849712966999997</v>
      </c>
      <c r="K30" s="29">
        <v>-10.395516484</v>
      </c>
      <c r="L30" s="508">
        <f t="shared" ref="L30:L56" si="2">+IF(K30&gt;0,+K30,0)*-1</f>
        <v>0</v>
      </c>
      <c r="M30" s="508">
        <f t="shared" ref="M30:M56" si="3">+IF(K30&lt;0,+K30,0)*-1</f>
        <v>10.395516484</v>
      </c>
      <c r="N30" s="508"/>
    </row>
    <row r="31" spans="1:14" x14ac:dyDescent="0.2">
      <c r="A31" s="505" t="s">
        <v>553</v>
      </c>
      <c r="B31" s="584"/>
      <c r="C31" s="506" t="str">
        <f t="shared" si="0"/>
        <v>Q3</v>
      </c>
      <c r="D31" s="507">
        <v>41456</v>
      </c>
      <c r="E31" s="29">
        <v>66.938793477999994</v>
      </c>
      <c r="F31" s="29">
        <v>7.7861628913000001</v>
      </c>
      <c r="G31" s="29">
        <v>0.35793700988999999</v>
      </c>
      <c r="H31" s="29">
        <v>61.094280042000001</v>
      </c>
      <c r="I31" s="29">
        <v>4.1451894238999998</v>
      </c>
      <c r="J31" s="508">
        <f t="shared" si="1"/>
        <v>3.6409734674000003</v>
      </c>
      <c r="K31" s="29">
        <v>-9.9945326087000002</v>
      </c>
      <c r="L31" s="508">
        <f t="shared" si="2"/>
        <v>0</v>
      </c>
      <c r="M31" s="508">
        <f t="shared" si="3"/>
        <v>9.9945326087000002</v>
      </c>
      <c r="N31" s="508"/>
    </row>
    <row r="32" spans="1:14" x14ac:dyDescent="0.2">
      <c r="A32" s="505" t="s">
        <v>554</v>
      </c>
      <c r="B32" s="584"/>
      <c r="C32" s="506" t="str">
        <f t="shared" si="0"/>
        <v>Q4</v>
      </c>
      <c r="D32" s="507">
        <v>41548</v>
      </c>
      <c r="E32" s="29">
        <v>67.047358696000003</v>
      </c>
      <c r="F32" s="29">
        <v>7.7424245217000003</v>
      </c>
      <c r="G32" s="29">
        <v>-1.2699499343</v>
      </c>
      <c r="H32" s="29">
        <v>77.222712228999995</v>
      </c>
      <c r="I32" s="29">
        <v>3.8414906196</v>
      </c>
      <c r="J32" s="508">
        <f t="shared" si="1"/>
        <v>3.9009339021000002</v>
      </c>
      <c r="K32" s="29">
        <v>7.3930108696000003</v>
      </c>
      <c r="L32" s="508">
        <f t="shared" si="2"/>
        <v>-7.3930108696000003</v>
      </c>
      <c r="M32" s="508">
        <f t="shared" si="3"/>
        <v>0</v>
      </c>
      <c r="N32" s="508"/>
    </row>
    <row r="33" spans="1:14" x14ac:dyDescent="0.2">
      <c r="A33" s="505" t="s">
        <v>555</v>
      </c>
      <c r="B33" s="584" t="str">
        <f>LEFT(A33,4)</f>
        <v>2014</v>
      </c>
      <c r="C33" s="506" t="str">
        <f t="shared" si="0"/>
        <v>Q1</v>
      </c>
      <c r="D33" s="507">
        <v>41640</v>
      </c>
      <c r="E33" s="29">
        <v>67.987677778000005</v>
      </c>
      <c r="F33" s="29">
        <v>8.6107464999999994</v>
      </c>
      <c r="G33" s="29">
        <v>-0.91108997767</v>
      </c>
      <c r="H33" s="29">
        <v>94.480549389000004</v>
      </c>
      <c r="I33" s="29">
        <v>4.6984960221999996</v>
      </c>
      <c r="J33" s="508">
        <f t="shared" si="1"/>
        <v>3.9122504777999998</v>
      </c>
      <c r="K33" s="29">
        <v>23.335100000000001</v>
      </c>
      <c r="L33" s="508">
        <f t="shared" si="2"/>
        <v>-23.335100000000001</v>
      </c>
      <c r="M33" s="508">
        <f t="shared" si="3"/>
        <v>0</v>
      </c>
      <c r="N33" s="508"/>
    </row>
    <row r="34" spans="1:14" x14ac:dyDescent="0.2">
      <c r="A34" s="74" t="s">
        <v>556</v>
      </c>
      <c r="B34" s="584"/>
      <c r="C34" s="506" t="str">
        <f t="shared" si="0"/>
        <v>Q2</v>
      </c>
      <c r="D34" s="507">
        <v>41730</v>
      </c>
      <c r="E34" s="29">
        <v>70.404945054999999</v>
      </c>
      <c r="F34" s="29">
        <v>6.6920889670000001</v>
      </c>
      <c r="G34" s="29">
        <v>0.30533504143000001</v>
      </c>
      <c r="H34" s="29">
        <v>60.629018051999999</v>
      </c>
      <c r="I34" s="29">
        <v>3.9109554065999999</v>
      </c>
      <c r="J34" s="508">
        <f t="shared" si="1"/>
        <v>2.7811335604000003</v>
      </c>
      <c r="K34" s="29">
        <v>-13.024571429</v>
      </c>
      <c r="L34" s="508">
        <f t="shared" si="2"/>
        <v>0</v>
      </c>
      <c r="M34" s="508">
        <f t="shared" si="3"/>
        <v>13.024571429</v>
      </c>
      <c r="N34" s="508"/>
    </row>
    <row r="35" spans="1:14" x14ac:dyDescent="0.2">
      <c r="A35" s="74" t="s">
        <v>557</v>
      </c>
      <c r="B35" s="584"/>
      <c r="C35" s="506" t="str">
        <f t="shared" si="0"/>
        <v>Q3</v>
      </c>
      <c r="D35" s="507">
        <v>41821</v>
      </c>
      <c r="E35" s="29">
        <v>72.273456522000004</v>
      </c>
      <c r="F35" s="29">
        <v>6.6233909999999998</v>
      </c>
      <c r="G35" s="29">
        <v>-0.71122712054000004</v>
      </c>
      <c r="H35" s="29">
        <v>61.123470302999998</v>
      </c>
      <c r="I35" s="29">
        <v>3.9409544457000001</v>
      </c>
      <c r="J35" s="508">
        <f t="shared" si="1"/>
        <v>2.6824365542999997</v>
      </c>
      <c r="K35" s="29">
        <v>-13.287673913000001</v>
      </c>
      <c r="L35" s="508">
        <f t="shared" si="2"/>
        <v>0</v>
      </c>
      <c r="M35" s="508">
        <f t="shared" si="3"/>
        <v>13.287673913000001</v>
      </c>
      <c r="N35" s="508"/>
    </row>
    <row r="36" spans="1:14" x14ac:dyDescent="0.2">
      <c r="A36" s="74" t="s">
        <v>558</v>
      </c>
      <c r="B36" s="584"/>
      <c r="C36" s="506" t="str">
        <f t="shared" si="0"/>
        <v>Q4</v>
      </c>
      <c r="D36" s="507">
        <v>41913</v>
      </c>
      <c r="E36" s="29">
        <v>72.985858695999994</v>
      </c>
      <c r="F36" s="29">
        <v>7.6312957390999996</v>
      </c>
      <c r="G36" s="29">
        <v>-1.7812177899999999</v>
      </c>
      <c r="H36" s="29">
        <v>75.537899134</v>
      </c>
      <c r="I36" s="29">
        <v>4.0533962065000004</v>
      </c>
      <c r="J36" s="508">
        <f t="shared" si="1"/>
        <v>3.5778995325999992</v>
      </c>
      <c r="K36" s="29">
        <v>0.58723913042999998</v>
      </c>
      <c r="L36" s="508">
        <f t="shared" si="2"/>
        <v>-0.58723913042999998</v>
      </c>
      <c r="M36" s="508">
        <f t="shared" si="3"/>
        <v>0</v>
      </c>
      <c r="N36" s="508"/>
    </row>
    <row r="37" spans="1:14" x14ac:dyDescent="0.2">
      <c r="A37" s="74" t="s">
        <v>559</v>
      </c>
      <c r="B37" s="584" t="str">
        <f>LEFT(A37,4)</f>
        <v>2015</v>
      </c>
      <c r="C37" s="506" t="str">
        <f t="shared" si="0"/>
        <v>Q1</v>
      </c>
      <c r="D37" s="507">
        <v>42005</v>
      </c>
      <c r="E37" s="29">
        <v>73.796366667000001</v>
      </c>
      <c r="F37" s="29">
        <v>8.7877897888999996</v>
      </c>
      <c r="G37" s="29">
        <v>-0.67454482166999996</v>
      </c>
      <c r="H37" s="29">
        <v>95.905291656000003</v>
      </c>
      <c r="I37" s="29">
        <v>5.0382644222000001</v>
      </c>
      <c r="J37" s="508">
        <f t="shared" si="1"/>
        <v>3.7495253666999995</v>
      </c>
      <c r="K37" s="29">
        <v>18.874111111000001</v>
      </c>
      <c r="L37" s="508">
        <f t="shared" si="2"/>
        <v>-18.874111111000001</v>
      </c>
      <c r="M37" s="508">
        <f t="shared" si="3"/>
        <v>0</v>
      </c>
      <c r="N37" s="508"/>
    </row>
    <row r="38" spans="1:14" x14ac:dyDescent="0.2">
      <c r="A38" s="74" t="s">
        <v>560</v>
      </c>
      <c r="B38" s="584"/>
      <c r="C38" s="506" t="str">
        <f t="shared" si="0"/>
        <v>Q2</v>
      </c>
      <c r="D38" s="507">
        <v>42095</v>
      </c>
      <c r="E38" s="29">
        <v>74.423439560000006</v>
      </c>
      <c r="F38" s="29">
        <v>6.7663856043999999</v>
      </c>
      <c r="G38" s="29">
        <v>-0.30560804253000001</v>
      </c>
      <c r="H38" s="29">
        <v>63.362289979000003</v>
      </c>
      <c r="I38" s="29">
        <v>4.4261689010999996</v>
      </c>
      <c r="J38" s="508">
        <f t="shared" si="1"/>
        <v>2.3402167033000003</v>
      </c>
      <c r="K38" s="29">
        <v>-13.256956044000001</v>
      </c>
      <c r="L38" s="508">
        <f t="shared" si="2"/>
        <v>0</v>
      </c>
      <c r="M38" s="508">
        <f t="shared" si="3"/>
        <v>13.256956044000001</v>
      </c>
      <c r="N38" s="508"/>
    </row>
    <row r="39" spans="1:14" x14ac:dyDescent="0.2">
      <c r="A39" s="74" t="s">
        <v>561</v>
      </c>
      <c r="B39" s="584"/>
      <c r="C39" s="506" t="str">
        <f t="shared" si="0"/>
        <v>Q3</v>
      </c>
      <c r="D39" s="507">
        <v>42186</v>
      </c>
      <c r="E39" s="29">
        <v>74.394119564999997</v>
      </c>
      <c r="F39" s="29">
        <v>6.9528910978000003</v>
      </c>
      <c r="G39" s="29">
        <v>-0.39754909934999999</v>
      </c>
      <c r="H39" s="29">
        <v>65.454016856999999</v>
      </c>
      <c r="I39" s="29">
        <v>4.905183837</v>
      </c>
      <c r="J39" s="508">
        <f t="shared" si="1"/>
        <v>2.0477072608000002</v>
      </c>
      <c r="K39" s="29">
        <v>-10.751391304</v>
      </c>
      <c r="L39" s="508">
        <f t="shared" si="2"/>
        <v>0</v>
      </c>
      <c r="M39" s="508">
        <f t="shared" si="3"/>
        <v>10.751391304</v>
      </c>
      <c r="N39" s="508"/>
    </row>
    <row r="40" spans="1:14" x14ac:dyDescent="0.2">
      <c r="A40" s="74" t="s">
        <v>562</v>
      </c>
      <c r="B40" s="584"/>
      <c r="C40" s="506" t="str">
        <f t="shared" si="0"/>
        <v>Q4</v>
      </c>
      <c r="D40" s="507">
        <v>42278</v>
      </c>
      <c r="E40" s="29">
        <v>73.989010870000001</v>
      </c>
      <c r="F40" s="29">
        <v>7.3020150978</v>
      </c>
      <c r="G40" s="29">
        <v>-1.5525762489999999</v>
      </c>
      <c r="H40" s="29">
        <v>74.180554001000004</v>
      </c>
      <c r="I40" s="29">
        <v>5.1740261521999997</v>
      </c>
      <c r="J40" s="508">
        <f t="shared" si="1"/>
        <v>2.1279889456000003</v>
      </c>
      <c r="K40" s="29">
        <v>-0.54411956522000005</v>
      </c>
      <c r="L40" s="508">
        <f t="shared" si="2"/>
        <v>0</v>
      </c>
      <c r="M40" s="508">
        <f t="shared" si="3"/>
        <v>0.54411956522000005</v>
      </c>
      <c r="N40" s="508"/>
    </row>
    <row r="41" spans="1:14" x14ac:dyDescent="0.2">
      <c r="A41" s="74" t="s">
        <v>563</v>
      </c>
      <c r="B41" s="584" t="str">
        <f>LEFT(A41,4)</f>
        <v>2016</v>
      </c>
      <c r="C41" s="506" t="str">
        <f t="shared" si="0"/>
        <v>Q1</v>
      </c>
      <c r="D41" s="507">
        <v>42370</v>
      </c>
      <c r="E41" s="29">
        <v>73.959274725</v>
      </c>
      <c r="F41" s="29">
        <v>8.4191165274999999</v>
      </c>
      <c r="G41" s="29">
        <v>-0.98358408758000004</v>
      </c>
      <c r="H41" s="29">
        <v>89.013702867999996</v>
      </c>
      <c r="I41" s="29">
        <v>5.7823350658999999</v>
      </c>
      <c r="J41" s="508">
        <f t="shared" si="1"/>
        <v>2.6367814616</v>
      </c>
      <c r="K41" s="29">
        <v>13.242186813</v>
      </c>
      <c r="L41" s="508">
        <f t="shared" si="2"/>
        <v>-13.242186813</v>
      </c>
      <c r="M41" s="508">
        <f t="shared" si="3"/>
        <v>0</v>
      </c>
      <c r="N41" s="508"/>
    </row>
    <row r="42" spans="1:14" x14ac:dyDescent="0.2">
      <c r="A42" s="74" t="s">
        <v>564</v>
      </c>
      <c r="B42" s="584"/>
      <c r="C42" s="506" t="str">
        <f t="shared" si="0"/>
        <v>Q2</v>
      </c>
      <c r="D42" s="507">
        <v>42461</v>
      </c>
      <c r="E42" s="29">
        <v>72.914340659000004</v>
      </c>
      <c r="F42" s="29">
        <v>8.0386799451000002</v>
      </c>
      <c r="G42" s="29">
        <v>-0.49796526374</v>
      </c>
      <c r="H42" s="29">
        <v>66.486767757999999</v>
      </c>
      <c r="I42" s="29">
        <v>6.0345073626000003</v>
      </c>
      <c r="J42" s="508">
        <f t="shared" si="1"/>
        <v>2.0041725824999999</v>
      </c>
      <c r="K42" s="29">
        <v>-8.0905714286000006</v>
      </c>
      <c r="L42" s="508">
        <f t="shared" si="2"/>
        <v>0</v>
      </c>
      <c r="M42" s="508">
        <f t="shared" si="3"/>
        <v>8.0905714286000006</v>
      </c>
      <c r="N42" s="508"/>
    </row>
    <row r="43" spans="1:14" x14ac:dyDescent="0.2">
      <c r="A43" s="74" t="s">
        <v>565</v>
      </c>
      <c r="B43" s="584"/>
      <c r="C43" s="506" t="str">
        <f t="shared" si="0"/>
        <v>Q3</v>
      </c>
      <c r="D43" s="507">
        <v>42552</v>
      </c>
      <c r="E43" s="29">
        <v>72.221652173999999</v>
      </c>
      <c r="F43" s="29">
        <v>8.3206048696000003</v>
      </c>
      <c r="G43" s="29">
        <v>0.66983319390999996</v>
      </c>
      <c r="H43" s="29">
        <v>68.942769694000006</v>
      </c>
      <c r="I43" s="29">
        <v>6.5749401086999999</v>
      </c>
      <c r="J43" s="508">
        <f t="shared" si="1"/>
        <v>1.7456647609000004</v>
      </c>
      <c r="K43" s="29">
        <v>-5.8496847825999998</v>
      </c>
      <c r="L43" s="508">
        <f t="shared" si="2"/>
        <v>0</v>
      </c>
      <c r="M43" s="508">
        <f t="shared" si="3"/>
        <v>5.8496847825999998</v>
      </c>
      <c r="N43" s="508"/>
    </row>
    <row r="44" spans="1:14" x14ac:dyDescent="0.2">
      <c r="A44" s="74" t="s">
        <v>566</v>
      </c>
      <c r="B44" s="584"/>
      <c r="C44" s="506" t="str">
        <f t="shared" si="0"/>
        <v>Q4</v>
      </c>
      <c r="D44" s="507">
        <v>42644</v>
      </c>
      <c r="E44" s="29">
        <v>71.545858695999996</v>
      </c>
      <c r="F44" s="29">
        <v>8.0791769457000004</v>
      </c>
      <c r="G44" s="29">
        <v>-1.5576506176</v>
      </c>
      <c r="H44" s="29">
        <v>75.553406457999998</v>
      </c>
      <c r="I44" s="29">
        <v>7.1219676957000004</v>
      </c>
      <c r="J44" s="508">
        <f t="shared" si="1"/>
        <v>0.95720925000000001</v>
      </c>
      <c r="K44" s="29">
        <v>4.4541413043000002</v>
      </c>
      <c r="L44" s="508">
        <f t="shared" si="2"/>
        <v>-4.4541413043000002</v>
      </c>
      <c r="M44" s="508">
        <f t="shared" si="3"/>
        <v>0</v>
      </c>
      <c r="N44" s="508"/>
    </row>
    <row r="45" spans="1:14" x14ac:dyDescent="0.2">
      <c r="A45" s="74" t="s">
        <v>567</v>
      </c>
      <c r="B45" s="584" t="str">
        <f>LEFT(A45,4)</f>
        <v>2017</v>
      </c>
      <c r="C45" s="506" t="str">
        <f t="shared" si="0"/>
        <v>Q1</v>
      </c>
      <c r="D45" s="507">
        <v>42736</v>
      </c>
      <c r="E45" s="29">
        <v>71.993366667000004</v>
      </c>
      <c r="F45" s="29">
        <v>9.1868909777999992</v>
      </c>
      <c r="G45" s="29">
        <v>0.16993728889000001</v>
      </c>
      <c r="H45" s="29">
        <v>86.387167266999995</v>
      </c>
      <c r="I45" s="29">
        <v>8.8739609999999995</v>
      </c>
      <c r="J45" s="508">
        <f t="shared" si="1"/>
        <v>0.31292997779999965</v>
      </c>
      <c r="K45" s="29">
        <v>13.737655556</v>
      </c>
      <c r="L45" s="508">
        <f t="shared" si="2"/>
        <v>-13.737655556</v>
      </c>
      <c r="M45" s="508">
        <f t="shared" si="3"/>
        <v>0</v>
      </c>
      <c r="N45" s="508"/>
    </row>
    <row r="46" spans="1:14" x14ac:dyDescent="0.2">
      <c r="A46" s="74" t="s">
        <v>568</v>
      </c>
      <c r="B46" s="584"/>
      <c r="C46" s="506" t="str">
        <f t="shared" si="0"/>
        <v>Q2</v>
      </c>
      <c r="D46" s="507">
        <v>42826</v>
      </c>
      <c r="E46" s="29">
        <v>73.485934065999999</v>
      </c>
      <c r="F46" s="29">
        <v>7.9388673625999999</v>
      </c>
      <c r="G46" s="29">
        <v>-1.3195875164999999</v>
      </c>
      <c r="H46" s="29">
        <v>62.976084274999998</v>
      </c>
      <c r="I46" s="29">
        <v>8.2905142526999995</v>
      </c>
      <c r="J46" s="508">
        <f t="shared" si="1"/>
        <v>-0.35164689009999961</v>
      </c>
      <c r="K46" s="29">
        <v>-9.0154945054999995</v>
      </c>
      <c r="L46" s="508">
        <f t="shared" si="2"/>
        <v>0</v>
      </c>
      <c r="M46" s="508">
        <f t="shared" si="3"/>
        <v>9.0154945054999995</v>
      </c>
      <c r="N46" s="508"/>
    </row>
    <row r="47" spans="1:14" x14ac:dyDescent="0.2">
      <c r="A47" s="74" t="s">
        <v>569</v>
      </c>
      <c r="B47" s="584"/>
      <c r="C47" s="506" t="str">
        <f t="shared" si="0"/>
        <v>Q3</v>
      </c>
      <c r="D47" s="507">
        <v>42917</v>
      </c>
      <c r="E47" s="29">
        <v>75.089652173999994</v>
      </c>
      <c r="F47" s="29">
        <v>7.9117121303999998</v>
      </c>
      <c r="G47" s="29">
        <v>-0.99889772826000001</v>
      </c>
      <c r="H47" s="29">
        <v>66.882805989000005</v>
      </c>
      <c r="I47" s="29">
        <v>8.1046388478000004</v>
      </c>
      <c r="J47" s="508">
        <f t="shared" si="1"/>
        <v>-0.19292671740000067</v>
      </c>
      <c r="K47" s="29">
        <v>-7.1957608695999999</v>
      </c>
      <c r="L47" s="508">
        <f t="shared" si="2"/>
        <v>0</v>
      </c>
      <c r="M47" s="508">
        <f t="shared" si="3"/>
        <v>7.1957608695999999</v>
      </c>
      <c r="N47" s="508"/>
    </row>
    <row r="48" spans="1:14" x14ac:dyDescent="0.2">
      <c r="A48" s="74" t="s">
        <v>570</v>
      </c>
      <c r="B48" s="584"/>
      <c r="C48" s="506" t="str">
        <f t="shared" si="0"/>
        <v>Q4</v>
      </c>
      <c r="D48" s="507">
        <v>43009</v>
      </c>
      <c r="E48" s="29">
        <v>78.438543478</v>
      </c>
      <c r="F48" s="29">
        <v>8.3180007499999995</v>
      </c>
      <c r="G48" s="29">
        <v>-2.1008618478000001</v>
      </c>
      <c r="H48" s="29">
        <v>81.161706738999996</v>
      </c>
      <c r="I48" s="29">
        <v>9.4471386848000005</v>
      </c>
      <c r="J48" s="508">
        <f t="shared" si="1"/>
        <v>-1.129137934800001</v>
      </c>
      <c r="K48" s="29">
        <v>5.7643586957000004</v>
      </c>
      <c r="L48" s="508">
        <f t="shared" si="2"/>
        <v>-5.7643586957000004</v>
      </c>
      <c r="M48" s="508">
        <f t="shared" si="3"/>
        <v>0</v>
      </c>
      <c r="N48" s="508"/>
    </row>
    <row r="49" spans="1:14" x14ac:dyDescent="0.2">
      <c r="A49" s="74" t="s">
        <v>571</v>
      </c>
      <c r="B49" s="584" t="str">
        <f>LEFT(A49,4)</f>
        <v>2018</v>
      </c>
      <c r="C49" s="506" t="str">
        <f t="shared" si="0"/>
        <v>Q1</v>
      </c>
      <c r="D49" s="507">
        <v>43101</v>
      </c>
      <c r="E49" s="29">
        <v>79.143855556000005</v>
      </c>
      <c r="F49" s="29">
        <v>9.0944984666999993</v>
      </c>
      <c r="G49" s="29">
        <v>0.43744067778000001</v>
      </c>
      <c r="H49" s="29">
        <v>97.538349056000001</v>
      </c>
      <c r="I49" s="29">
        <v>9.6587011999999994</v>
      </c>
      <c r="J49" s="508">
        <f t="shared" si="1"/>
        <v>-0.56420273330000015</v>
      </c>
      <c r="K49" s="29">
        <v>18.314755556000001</v>
      </c>
      <c r="L49" s="508">
        <f t="shared" si="2"/>
        <v>-18.314755556000001</v>
      </c>
      <c r="M49" s="508">
        <f t="shared" si="3"/>
        <v>0</v>
      </c>
      <c r="N49" s="508"/>
    </row>
    <row r="50" spans="1:14" x14ac:dyDescent="0.2">
      <c r="A50" s="74" t="s">
        <v>572</v>
      </c>
      <c r="B50" s="584"/>
      <c r="C50" s="506" t="str">
        <f t="shared" si="0"/>
        <v>Q2</v>
      </c>
      <c r="D50" s="507">
        <v>43191</v>
      </c>
      <c r="E50" s="29">
        <v>81.194439560000006</v>
      </c>
      <c r="F50" s="29">
        <v>7.7307749780000004</v>
      </c>
      <c r="G50" s="29">
        <v>-0.63242740658999996</v>
      </c>
      <c r="H50" s="29">
        <v>70.657576132000003</v>
      </c>
      <c r="I50" s="29">
        <v>8.9434747363000007</v>
      </c>
      <c r="J50" s="508">
        <f t="shared" si="1"/>
        <v>-1.2126997583000003</v>
      </c>
      <c r="K50" s="29">
        <v>-8.8574175824000001</v>
      </c>
      <c r="L50" s="508">
        <f t="shared" si="2"/>
        <v>0</v>
      </c>
      <c r="M50" s="508">
        <f t="shared" si="3"/>
        <v>8.8574175824000001</v>
      </c>
      <c r="N50" s="508"/>
    </row>
    <row r="51" spans="1:14" x14ac:dyDescent="0.2">
      <c r="A51" s="74" t="s">
        <v>573</v>
      </c>
      <c r="B51" s="584"/>
      <c r="C51" s="506" t="str">
        <f t="shared" si="0"/>
        <v>Q3</v>
      </c>
      <c r="D51" s="507">
        <v>43282</v>
      </c>
      <c r="E51" s="29">
        <v>84.915638043000001</v>
      </c>
      <c r="F51" s="29">
        <v>7.7106646196000002</v>
      </c>
      <c r="G51" s="29">
        <v>-1.5125016988</v>
      </c>
      <c r="H51" s="29">
        <v>73.260005140999994</v>
      </c>
      <c r="I51" s="29">
        <v>10.03620388</v>
      </c>
      <c r="J51" s="508">
        <f t="shared" si="1"/>
        <v>-2.3255392604000003</v>
      </c>
      <c r="K51" s="29">
        <v>-8.0075900621000002</v>
      </c>
      <c r="L51" s="508">
        <f t="shared" si="2"/>
        <v>0</v>
      </c>
      <c r="M51" s="508">
        <f t="shared" si="3"/>
        <v>8.0075900621000002</v>
      </c>
      <c r="N51" s="508"/>
    </row>
    <row r="52" spans="1:14" x14ac:dyDescent="0.2">
      <c r="A52" s="74" t="s">
        <v>574</v>
      </c>
      <c r="B52" s="584"/>
      <c r="C52" s="506" t="str">
        <f t="shared" si="0"/>
        <v>Q4</v>
      </c>
      <c r="D52" s="507">
        <v>43374</v>
      </c>
      <c r="E52" s="29">
        <v>87.538180542999996</v>
      </c>
      <c r="F52" s="29">
        <v>7.6675990978000002</v>
      </c>
      <c r="G52" s="29">
        <v>-3.0210103354000002</v>
      </c>
      <c r="H52" s="29">
        <v>83.221876222999995</v>
      </c>
      <c r="I52" s="29">
        <v>11.667520543</v>
      </c>
      <c r="J52" s="508">
        <f t="shared" si="1"/>
        <v>-3.9999214452</v>
      </c>
      <c r="K52" s="29">
        <v>2.5005169115000001</v>
      </c>
      <c r="L52" s="508">
        <f t="shared" si="2"/>
        <v>-2.5005169115000001</v>
      </c>
      <c r="M52" s="508">
        <f t="shared" si="3"/>
        <v>0</v>
      </c>
      <c r="N52" s="508"/>
    </row>
    <row r="53" spans="1:14" x14ac:dyDescent="0.2">
      <c r="A53" s="74" t="s">
        <v>575</v>
      </c>
      <c r="B53" s="584" t="str">
        <f>LEFT(A53,4)</f>
        <v>2019</v>
      </c>
      <c r="C53" s="506" t="str">
        <f t="shared" si="0"/>
        <v>Q1</v>
      </c>
      <c r="D53" s="507">
        <v>43466</v>
      </c>
      <c r="E53" s="29">
        <v>88.847547000000006</v>
      </c>
      <c r="F53" s="29">
        <v>8.9266839555999997</v>
      </c>
      <c r="G53" s="29">
        <v>-4.1686686666999997E-2</v>
      </c>
      <c r="H53" s="29">
        <v>98.343455667000001</v>
      </c>
      <c r="I53" s="29">
        <v>13.525631777999999</v>
      </c>
      <c r="J53" s="508">
        <f t="shared" si="1"/>
        <v>-4.5989478223999996</v>
      </c>
      <c r="K53" s="29">
        <v>13.929397233</v>
      </c>
      <c r="L53" s="508">
        <f t="shared" si="2"/>
        <v>-13.929397233</v>
      </c>
      <c r="M53" s="508">
        <f t="shared" si="3"/>
        <v>0</v>
      </c>
      <c r="N53" s="508"/>
    </row>
    <row r="54" spans="1:14" x14ac:dyDescent="0.2">
      <c r="A54" s="74" t="s">
        <v>576</v>
      </c>
      <c r="B54" s="584"/>
      <c r="C54" s="506" t="str">
        <f t="shared" si="0"/>
        <v>Q2</v>
      </c>
      <c r="D54" s="507">
        <v>43556</v>
      </c>
      <c r="E54" s="29">
        <v>89.485962197999996</v>
      </c>
      <c r="F54" s="29">
        <v>6.9596353077000002</v>
      </c>
      <c r="G54" s="29">
        <v>-1.6473852198000001</v>
      </c>
      <c r="H54" s="29">
        <v>70.496571758000002</v>
      </c>
      <c r="I54" s="29">
        <v>12.647909780000001</v>
      </c>
      <c r="J54" s="508">
        <f t="shared" si="1"/>
        <v>-5.6882744723000007</v>
      </c>
      <c r="K54" s="29">
        <v>-11.862378901</v>
      </c>
      <c r="L54" s="508">
        <f t="shared" si="2"/>
        <v>0</v>
      </c>
      <c r="M54" s="508">
        <f t="shared" si="3"/>
        <v>11.862378901</v>
      </c>
      <c r="N54" s="508"/>
    </row>
    <row r="55" spans="1:14" x14ac:dyDescent="0.2">
      <c r="A55" s="74" t="s">
        <v>577</v>
      </c>
      <c r="B55" s="584"/>
      <c r="C55" s="506" t="str">
        <f t="shared" si="0"/>
        <v>Q3</v>
      </c>
      <c r="D55" s="507">
        <v>43647</v>
      </c>
      <c r="E55" s="29">
        <v>89.779911196</v>
      </c>
      <c r="F55" s="29">
        <v>6.5023101738999998</v>
      </c>
      <c r="G55" s="29">
        <v>-1.0228927727999999</v>
      </c>
      <c r="H55" s="29">
        <v>73.302328043000003</v>
      </c>
      <c r="I55" s="29">
        <v>13.442715217</v>
      </c>
      <c r="J55" s="508">
        <f t="shared" si="1"/>
        <v>-6.9404050431000002</v>
      </c>
      <c r="K55" s="29">
        <v>-8.7236242283000003</v>
      </c>
      <c r="L55" s="508">
        <f t="shared" si="2"/>
        <v>0</v>
      </c>
      <c r="M55" s="508">
        <f t="shared" si="3"/>
        <v>8.7236242283000003</v>
      </c>
      <c r="N55" s="508"/>
    </row>
    <row r="56" spans="1:14" x14ac:dyDescent="0.2">
      <c r="A56" s="75" t="s">
        <v>578</v>
      </c>
      <c r="B56" s="584"/>
      <c r="C56" s="504" t="str">
        <f t="shared" si="0"/>
        <v>Q4</v>
      </c>
      <c r="D56" s="509">
        <v>43739</v>
      </c>
      <c r="E56" s="67">
        <v>90.173484348000002</v>
      </c>
      <c r="F56" s="67">
        <v>7.3549792717000004</v>
      </c>
      <c r="G56" s="67">
        <v>-0.82148163695999998</v>
      </c>
      <c r="H56" s="67">
        <v>85.083050651999997</v>
      </c>
      <c r="I56" s="67">
        <v>14.765664783</v>
      </c>
      <c r="J56" s="510">
        <f t="shared" si="1"/>
        <v>-7.4106855112999996</v>
      </c>
      <c r="K56" s="67">
        <v>2.9314808696000001</v>
      </c>
      <c r="L56" s="510">
        <f t="shared" si="2"/>
        <v>-2.9314808696000001</v>
      </c>
      <c r="M56" s="510">
        <f t="shared" si="3"/>
        <v>0</v>
      </c>
      <c r="N56" s="510"/>
    </row>
    <row r="57" spans="1:14" x14ac:dyDescent="0.2">
      <c r="A57" s="121"/>
      <c r="B57" s="121"/>
      <c r="C57" s="30"/>
      <c r="D57" s="30"/>
      <c r="E57" s="121"/>
      <c r="F57" s="29"/>
      <c r="G57" s="121"/>
      <c r="H57" s="30"/>
      <c r="I57" s="121"/>
      <c r="J57" s="121"/>
      <c r="K57" s="121"/>
      <c r="L57" s="121"/>
      <c r="M57" s="121"/>
      <c r="N57" s="121"/>
    </row>
    <row r="58" spans="1:14" x14ac:dyDescent="0.2">
      <c r="A58" s="30"/>
      <c r="B58" s="379" t="s">
        <v>549</v>
      </c>
      <c r="C58" s="30"/>
      <c r="D58" s="121"/>
      <c r="E58" s="30"/>
      <c r="F58" s="121"/>
      <c r="G58" s="30"/>
      <c r="H58" s="121"/>
      <c r="I58" s="121"/>
      <c r="J58" s="121"/>
      <c r="K58" s="121"/>
      <c r="L58" s="121"/>
      <c r="M58" s="121"/>
      <c r="N58" s="121"/>
    </row>
    <row r="59" spans="1:14" x14ac:dyDescent="0.2">
      <c r="A59" s="75"/>
      <c r="B59" s="75" t="s">
        <v>0</v>
      </c>
      <c r="C59" s="30"/>
      <c r="D59" s="121"/>
      <c r="E59" s="30"/>
      <c r="F59" s="121"/>
      <c r="G59" s="30"/>
      <c r="H59" s="121"/>
      <c r="I59" s="121"/>
      <c r="J59" s="121"/>
      <c r="K59" s="121"/>
      <c r="L59" s="121"/>
      <c r="M59" s="121"/>
      <c r="N59" s="121"/>
    </row>
    <row r="60" spans="1:14" x14ac:dyDescent="0.2">
      <c r="A60" s="30">
        <v>23.5</v>
      </c>
      <c r="B60" s="511">
        <v>-25</v>
      </c>
      <c r="C60" s="30"/>
      <c r="D60" s="121"/>
      <c r="E60" s="30"/>
      <c r="F60" s="121"/>
      <c r="G60" s="30"/>
      <c r="H60" s="121"/>
      <c r="I60" s="121"/>
      <c r="J60" s="121"/>
      <c r="K60" s="121"/>
      <c r="L60" s="121"/>
      <c r="M60" s="121"/>
      <c r="N60" s="121"/>
    </row>
    <row r="61" spans="1:14" x14ac:dyDescent="0.2">
      <c r="A61" s="30">
        <v>23.5</v>
      </c>
      <c r="B61" s="511">
        <v>125</v>
      </c>
      <c r="C61" s="30"/>
      <c r="D61" s="121"/>
      <c r="E61" s="30"/>
      <c r="F61" s="121"/>
      <c r="G61" s="30"/>
      <c r="H61" s="121"/>
      <c r="I61" s="121"/>
      <c r="J61" s="121"/>
      <c r="K61" s="121"/>
      <c r="L61" s="121"/>
      <c r="M61" s="121"/>
      <c r="N61" s="121"/>
    </row>
    <row r="62" spans="1:14" x14ac:dyDescent="0.2">
      <c r="A62" s="121"/>
      <c r="B62" s="504" t="s">
        <v>0</v>
      </c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</row>
    <row r="63" spans="1:14" x14ac:dyDescent="0.2">
      <c r="A63" s="30">
        <v>23.5</v>
      </c>
      <c r="B63" s="512">
        <v>-50</v>
      </c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</row>
    <row r="64" spans="1:14" x14ac:dyDescent="0.2">
      <c r="A64" s="30">
        <v>23.5</v>
      </c>
      <c r="B64" s="512">
        <v>50</v>
      </c>
      <c r="C64" s="121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21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RowHeight="15" x14ac:dyDescent="0.25"/>
  <cols>
    <col min="1" max="1" width="9.140625" style="173"/>
    <col min="2" max="2" width="13.85546875" style="173" customWidth="1"/>
    <col min="3" max="3" width="15" style="173" customWidth="1"/>
    <col min="4" max="4" width="7.85546875" style="173" customWidth="1"/>
    <col min="5" max="5" width="6" style="173" customWidth="1"/>
    <col min="6" max="6" width="7.7109375" style="173" customWidth="1"/>
    <col min="7" max="7" width="6" style="173" customWidth="1"/>
    <col min="8" max="8" width="6.140625" style="173" customWidth="1"/>
    <col min="9" max="16" width="9.140625" style="173"/>
    <col min="17" max="17" width="16.7109375" style="173" customWidth="1"/>
    <col min="18" max="18" width="14.28515625" style="173" customWidth="1"/>
    <col min="19" max="24" width="9.140625" style="173"/>
    <col min="25" max="25" width="27" style="173" customWidth="1"/>
    <col min="26" max="16384" width="9.140625" style="17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C3" s="408"/>
      <c r="D3" s="408"/>
      <c r="E3" s="408"/>
      <c r="F3" s="408"/>
      <c r="G3" s="408"/>
      <c r="H3" s="408"/>
      <c r="I3" s="408"/>
      <c r="J3" s="408"/>
      <c r="K3" s="408"/>
      <c r="N3"/>
    </row>
    <row r="4" spans="1:18" x14ac:dyDescent="0.25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190"/>
    </row>
    <row r="5" spans="1:18" x14ac:dyDescent="0.25">
      <c r="A5" s="190"/>
      <c r="B5" s="190"/>
      <c r="C5" s="190"/>
      <c r="D5" s="190"/>
      <c r="E5" s="190"/>
      <c r="F5" s="190"/>
      <c r="G5" s="190"/>
      <c r="H5" s="190"/>
      <c r="I5" s="190"/>
      <c r="J5" s="190"/>
      <c r="K5" s="190"/>
      <c r="Q5" s="182" t="s">
        <v>369</v>
      </c>
      <c r="R5" s="183"/>
    </row>
    <row r="6" spans="1:18" x14ac:dyDescent="0.25">
      <c r="A6" s="190"/>
      <c r="B6" s="190"/>
      <c r="C6" s="190"/>
      <c r="D6" s="190"/>
      <c r="E6" s="190"/>
      <c r="F6" s="190"/>
      <c r="G6" s="190"/>
      <c r="H6" s="190"/>
      <c r="I6" s="190"/>
      <c r="J6" s="190"/>
      <c r="K6" s="190"/>
      <c r="Q6" s="522" t="s">
        <v>363</v>
      </c>
      <c r="R6" s="523" t="s">
        <v>355</v>
      </c>
    </row>
    <row r="7" spans="1:18" x14ac:dyDescent="0.25">
      <c r="A7" s="190"/>
      <c r="B7" s="190"/>
      <c r="C7" s="190"/>
      <c r="D7" s="190"/>
      <c r="E7" s="190"/>
      <c r="F7" s="190"/>
      <c r="G7" s="190"/>
      <c r="H7" s="190"/>
      <c r="I7" s="190"/>
      <c r="J7" s="190"/>
      <c r="K7" s="190"/>
      <c r="Q7" s="524" t="s">
        <v>361</v>
      </c>
      <c r="R7" s="525" t="s">
        <v>353</v>
      </c>
    </row>
    <row r="8" spans="1:18" x14ac:dyDescent="0.25">
      <c r="A8" s="190"/>
      <c r="B8" s="190"/>
      <c r="C8" s="190"/>
      <c r="D8" s="190"/>
      <c r="E8" s="190"/>
      <c r="F8" s="190"/>
      <c r="G8" s="190"/>
      <c r="H8" s="190"/>
      <c r="I8" s="190"/>
      <c r="J8" s="190"/>
      <c r="K8" s="190"/>
      <c r="Q8" s="524" t="s">
        <v>364</v>
      </c>
      <c r="R8" s="525" t="s">
        <v>356</v>
      </c>
    </row>
    <row r="9" spans="1:18" x14ac:dyDescent="0.25">
      <c r="A9" s="190"/>
      <c r="B9" s="190"/>
      <c r="C9" s="190"/>
      <c r="D9" s="190"/>
      <c r="E9" s="190"/>
      <c r="F9" s="190"/>
      <c r="G9" s="190"/>
      <c r="H9" s="190"/>
      <c r="I9" s="190"/>
      <c r="J9" s="190"/>
      <c r="K9" s="190"/>
      <c r="Q9" s="526" t="s">
        <v>362</v>
      </c>
      <c r="R9" s="527" t="s">
        <v>354</v>
      </c>
    </row>
    <row r="10" spans="1:18" x14ac:dyDescent="0.25">
      <c r="A10" s="190"/>
      <c r="B10" s="190"/>
      <c r="C10" s="190"/>
      <c r="D10" s="190"/>
      <c r="E10" s="190"/>
      <c r="F10" s="190"/>
      <c r="G10" s="190"/>
      <c r="H10" s="190"/>
      <c r="I10" s="190"/>
      <c r="J10" s="190"/>
      <c r="K10" s="190"/>
      <c r="Q10" s="195"/>
    </row>
    <row r="11" spans="1:18" x14ac:dyDescent="0.25">
      <c r="A11" s="190"/>
      <c r="B11" s="190"/>
      <c r="C11" s="190"/>
      <c r="D11" s="190"/>
      <c r="E11" s="190"/>
      <c r="F11" s="190"/>
      <c r="G11" s="190"/>
      <c r="H11" s="190"/>
      <c r="I11" s="190"/>
      <c r="J11" s="190"/>
      <c r="K11" s="190"/>
    </row>
    <row r="12" spans="1:18" x14ac:dyDescent="0.25">
      <c r="A12" s="190"/>
      <c r="B12" s="190"/>
      <c r="C12" s="190"/>
      <c r="D12" s="190"/>
      <c r="E12" s="190"/>
      <c r="F12" s="190"/>
      <c r="G12" s="190"/>
      <c r="H12" s="190"/>
      <c r="I12" s="190"/>
      <c r="J12" s="190"/>
      <c r="K12" s="190"/>
    </row>
    <row r="13" spans="1:18" x14ac:dyDescent="0.25">
      <c r="A13" s="190"/>
      <c r="B13" s="190"/>
      <c r="C13" s="190"/>
      <c r="D13" s="190"/>
      <c r="E13" s="190"/>
      <c r="F13" s="190"/>
      <c r="G13" s="190"/>
      <c r="H13" s="190"/>
      <c r="I13" s="190"/>
      <c r="J13" s="190"/>
      <c r="K13" s="190"/>
    </row>
    <row r="14" spans="1:18" x14ac:dyDescent="0.25">
      <c r="A14" s="190"/>
      <c r="B14" s="190"/>
      <c r="C14" s="190"/>
      <c r="D14" s="190"/>
      <c r="E14" s="190"/>
      <c r="F14" s="190"/>
      <c r="G14" s="190"/>
      <c r="H14" s="190"/>
      <c r="I14" s="190"/>
      <c r="J14" s="190"/>
      <c r="K14" s="190"/>
    </row>
    <row r="15" spans="1:18" x14ac:dyDescent="0.25">
      <c r="A15" s="190"/>
      <c r="B15" s="190"/>
      <c r="C15" s="190"/>
      <c r="D15" s="190"/>
      <c r="E15" s="190"/>
      <c r="F15" s="190"/>
      <c r="G15" s="190"/>
      <c r="H15" s="190"/>
      <c r="I15" s="190"/>
      <c r="J15" s="190"/>
      <c r="K15" s="190"/>
    </row>
    <row r="16" spans="1:18" x14ac:dyDescent="0.25">
      <c r="A16" s="190"/>
      <c r="B16" s="190"/>
      <c r="C16" s="190"/>
      <c r="D16" s="190"/>
      <c r="E16" s="190"/>
      <c r="F16" s="190"/>
      <c r="G16" s="190"/>
      <c r="H16" s="190"/>
      <c r="I16" s="190"/>
      <c r="J16" s="190"/>
      <c r="K16" s="190"/>
    </row>
    <row r="17" spans="1:18" x14ac:dyDescent="0.25">
      <c r="A17" s="190"/>
      <c r="B17" s="190"/>
      <c r="C17" s="190"/>
      <c r="D17" s="190"/>
      <c r="E17" s="190"/>
      <c r="F17" s="190"/>
      <c r="G17" s="190"/>
      <c r="H17" s="190"/>
      <c r="I17" s="190"/>
      <c r="J17" s="190"/>
      <c r="K17" s="190"/>
    </row>
    <row r="18" spans="1:18" x14ac:dyDescent="0.25">
      <c r="A18" s="190"/>
      <c r="B18" s="190"/>
      <c r="C18" s="190"/>
      <c r="D18" s="190"/>
      <c r="E18" s="190"/>
      <c r="F18" s="190"/>
      <c r="G18" s="190"/>
      <c r="H18" s="190"/>
      <c r="I18" s="190"/>
      <c r="J18" s="190"/>
      <c r="K18" s="190"/>
    </row>
    <row r="19" spans="1:18" x14ac:dyDescent="0.25">
      <c r="A19" s="190"/>
      <c r="B19" s="190"/>
      <c r="C19" s="190"/>
      <c r="D19" s="190"/>
      <c r="E19" s="190"/>
      <c r="F19" s="190"/>
      <c r="G19" s="190"/>
      <c r="H19" s="190"/>
      <c r="I19" s="190"/>
      <c r="J19" s="190"/>
      <c r="K19" s="190"/>
    </row>
    <row r="20" spans="1:18" x14ac:dyDescent="0.25">
      <c r="A20" s="190"/>
      <c r="B20" s="190"/>
      <c r="C20" s="190"/>
      <c r="D20" s="190"/>
      <c r="E20" s="190"/>
      <c r="F20" s="190"/>
      <c r="G20" s="190"/>
      <c r="H20" s="190"/>
      <c r="I20" s="190"/>
      <c r="J20" s="190"/>
      <c r="K20" s="190"/>
    </row>
    <row r="21" spans="1:18" x14ac:dyDescent="0.25">
      <c r="A21" s="190"/>
      <c r="B21" s="190"/>
      <c r="C21" s="190"/>
      <c r="D21" s="190"/>
      <c r="E21" s="190"/>
      <c r="F21" s="190"/>
      <c r="G21" s="190"/>
      <c r="H21" s="190"/>
      <c r="I21" s="190"/>
      <c r="J21" s="190"/>
      <c r="K21" s="190"/>
    </row>
    <row r="23" spans="1:18" x14ac:dyDescent="0.25">
      <c r="N23" s="193"/>
    </row>
    <row r="24" spans="1:18" x14ac:dyDescent="0.25">
      <c r="N24" s="174"/>
      <c r="O24" s="174"/>
      <c r="P24" s="174"/>
      <c r="Q24" s="174"/>
    </row>
    <row r="25" spans="1:18" x14ac:dyDescent="0.25">
      <c r="B25" s="516" t="s">
        <v>12</v>
      </c>
      <c r="C25" s="516">
        <v>2015</v>
      </c>
      <c r="D25" s="516">
        <v>2016</v>
      </c>
      <c r="E25" s="516">
        <v>2017</v>
      </c>
      <c r="F25" s="516">
        <v>2018</v>
      </c>
      <c r="G25" s="516">
        <v>2019</v>
      </c>
    </row>
    <row r="26" spans="1:18" x14ac:dyDescent="0.25">
      <c r="B26" s="517" t="s">
        <v>363</v>
      </c>
      <c r="C26" s="518">
        <v>7.1953191151000002</v>
      </c>
      <c r="D26" s="518">
        <v>7.9720594179999997</v>
      </c>
      <c r="E26" s="518">
        <v>8.1206433562000004</v>
      </c>
      <c r="F26" s="518">
        <v>7.8537444329000001</v>
      </c>
      <c r="G26" s="518">
        <v>7.2122177342000002</v>
      </c>
      <c r="N26" s="174"/>
      <c r="O26" s="174"/>
      <c r="P26" s="174"/>
      <c r="Q26" s="174"/>
      <c r="R26" s="174"/>
    </row>
    <row r="27" spans="1:18" x14ac:dyDescent="0.25">
      <c r="B27" s="516" t="s">
        <v>361</v>
      </c>
      <c r="C27" s="519">
        <v>0.25071439177999999</v>
      </c>
      <c r="D27" s="519">
        <v>0.24144010929000001</v>
      </c>
      <c r="E27" s="519">
        <v>0.21372901095999999</v>
      </c>
      <c r="F27" s="519">
        <v>0.19162738191000001</v>
      </c>
      <c r="G27" s="519">
        <v>0.21682072297999999</v>
      </c>
      <c r="N27" s="174"/>
      <c r="O27" s="174"/>
      <c r="P27" s="174"/>
      <c r="Q27" s="174"/>
      <c r="R27" s="174"/>
    </row>
    <row r="28" spans="1:18" x14ac:dyDescent="0.25">
      <c r="B28" s="516" t="s">
        <v>364</v>
      </c>
      <c r="C28" s="519">
        <v>-4.8085807096000002</v>
      </c>
      <c r="D28" s="519">
        <v>-5.8705115519</v>
      </c>
      <c r="E28" s="519">
        <v>-6.7405887699000004</v>
      </c>
      <c r="F28" s="519">
        <v>-7.1358987561999996</v>
      </c>
      <c r="G28" s="519">
        <v>-8.3493650136999999</v>
      </c>
      <c r="N28" s="174"/>
      <c r="O28" s="174"/>
      <c r="P28" s="174"/>
      <c r="Q28" s="174"/>
      <c r="R28" s="174"/>
    </row>
    <row r="29" spans="1:18" x14ac:dyDescent="0.25">
      <c r="B29" s="516" t="s">
        <v>362</v>
      </c>
      <c r="C29" s="519">
        <v>-7.7754871232999997E-2</v>
      </c>
      <c r="D29" s="519">
        <v>-0.51049440164000004</v>
      </c>
      <c r="E29" s="519">
        <v>-1.9384710110000001</v>
      </c>
      <c r="F29" s="519">
        <v>-2.9459692</v>
      </c>
      <c r="G29" s="519">
        <v>-5.2490949315000002</v>
      </c>
      <c r="N29" s="174"/>
      <c r="O29" s="174"/>
      <c r="P29" s="174"/>
      <c r="Q29" s="174"/>
      <c r="R29" s="174"/>
    </row>
    <row r="30" spans="1:18" x14ac:dyDescent="0.25">
      <c r="B30" s="520" t="s">
        <v>375</v>
      </c>
      <c r="C30" s="521">
        <f>+SUM(C26:C29)</f>
        <v>2.5596979260469999</v>
      </c>
      <c r="D30" s="521">
        <f t="shared" ref="D30:G30" si="0">+SUM(D26:D29)</f>
        <v>1.832493573749999</v>
      </c>
      <c r="E30" s="521">
        <f t="shared" si="0"/>
        <v>-0.34468741374000023</v>
      </c>
      <c r="F30" s="521">
        <f t="shared" si="0"/>
        <v>-2.0364961413899993</v>
      </c>
      <c r="G30" s="521">
        <f t="shared" si="0"/>
        <v>-6.1694214880200002</v>
      </c>
      <c r="N30" s="174"/>
      <c r="O30" s="174"/>
      <c r="P30" s="174"/>
      <c r="Q30" s="174"/>
      <c r="R30" s="174"/>
    </row>
    <row r="32" spans="1:18" x14ac:dyDescent="0.25">
      <c r="B32" s="379" t="s">
        <v>549</v>
      </c>
      <c r="C32" s="516"/>
    </row>
    <row r="33" spans="2:3" x14ac:dyDescent="0.25">
      <c r="B33" s="516"/>
      <c r="C33" s="516"/>
    </row>
    <row r="34" spans="2:3" x14ac:dyDescent="0.25">
      <c r="B34" s="516"/>
      <c r="C34" s="516"/>
    </row>
    <row r="35" spans="2:3" x14ac:dyDescent="0.25">
      <c r="B35" s="516"/>
      <c r="C35" s="516"/>
    </row>
    <row r="36" spans="2:3" x14ac:dyDescent="0.25">
      <c r="B36" s="516"/>
      <c r="C36" s="516"/>
    </row>
    <row r="37" spans="2:3" x14ac:dyDescent="0.25">
      <c r="B37" s="516"/>
      <c r="C37" s="516"/>
    </row>
    <row r="38" spans="2:3" x14ac:dyDescent="0.25">
      <c r="B38" s="516"/>
      <c r="C38" s="516"/>
    </row>
    <row r="39" spans="2:3" x14ac:dyDescent="0.25">
      <c r="B39" s="516"/>
      <c r="C39" s="516"/>
    </row>
    <row r="40" spans="2:3" x14ac:dyDescent="0.25">
      <c r="B40" s="516"/>
      <c r="C40" s="516"/>
    </row>
    <row r="41" spans="2:3" x14ac:dyDescent="0.25">
      <c r="B41" s="516"/>
      <c r="C41" s="516"/>
    </row>
    <row r="42" spans="2:3" x14ac:dyDescent="0.25">
      <c r="B42" s="75"/>
      <c r="C42" s="75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140625" style="1"/>
    <col min="17" max="17" width="32.5703125" customWidth="1"/>
    <col min="18" max="18" width="12" customWidth="1"/>
  </cols>
  <sheetData>
    <row r="1" spans="1:18" x14ac:dyDescent="0.2">
      <c r="M1" s="119"/>
    </row>
    <row r="2" spans="1:18" ht="15.75" x14ac:dyDescent="0.25">
      <c r="A2" s="44" t="s">
        <v>547</v>
      </c>
      <c r="B2" s="328"/>
    </row>
    <row r="3" spans="1:18" x14ac:dyDescent="0.2">
      <c r="A3" s="22" t="s">
        <v>16</v>
      </c>
      <c r="B3" s="22"/>
    </row>
    <row r="4" spans="1:18" x14ac:dyDescent="0.2">
      <c r="A4" s="409"/>
      <c r="B4" s="325"/>
      <c r="C4" s="325"/>
      <c r="D4" s="325"/>
      <c r="E4" s="325"/>
      <c r="F4" s="325"/>
      <c r="G4" s="325"/>
      <c r="H4" s="325"/>
      <c r="I4" s="325"/>
      <c r="J4" s="325"/>
      <c r="K4" s="325"/>
    </row>
    <row r="5" spans="1:18" x14ac:dyDescent="0.2">
      <c r="A5" s="409"/>
      <c r="B5" s="325"/>
      <c r="C5" s="325"/>
      <c r="D5" s="325"/>
      <c r="E5" s="325"/>
      <c r="F5" s="325"/>
      <c r="G5" s="325"/>
      <c r="H5" s="325"/>
      <c r="I5" s="325"/>
      <c r="J5" s="325"/>
      <c r="K5" s="325"/>
      <c r="Q5" s="182" t="s">
        <v>369</v>
      </c>
      <c r="R5" s="183"/>
    </row>
    <row r="6" spans="1:18" x14ac:dyDescent="0.2">
      <c r="A6" s="409"/>
      <c r="B6" s="325"/>
      <c r="C6" s="325"/>
      <c r="D6" s="325"/>
      <c r="E6" s="325"/>
      <c r="F6" s="325"/>
      <c r="G6" s="325"/>
      <c r="H6" s="325"/>
      <c r="I6" s="325"/>
      <c r="J6" s="325"/>
      <c r="K6" s="325"/>
      <c r="Q6" s="332" t="s">
        <v>211</v>
      </c>
      <c r="R6" s="249" t="s">
        <v>360</v>
      </c>
    </row>
    <row r="7" spans="1:18" x14ac:dyDescent="0.2">
      <c r="A7" s="409"/>
      <c r="B7" s="325"/>
      <c r="C7" s="325"/>
      <c r="D7" s="325"/>
      <c r="E7" s="325"/>
      <c r="F7" s="325"/>
      <c r="G7" s="325"/>
      <c r="H7" s="325"/>
      <c r="I7" s="325"/>
      <c r="J7" s="325"/>
      <c r="K7" s="325"/>
    </row>
    <row r="8" spans="1:18" x14ac:dyDescent="0.2">
      <c r="A8" s="409"/>
      <c r="B8" s="325"/>
      <c r="C8" s="325"/>
      <c r="D8" s="325"/>
      <c r="E8" s="325"/>
      <c r="F8" s="325"/>
      <c r="G8" s="325"/>
      <c r="H8" s="325"/>
      <c r="I8" s="325"/>
      <c r="J8" s="325"/>
      <c r="K8" s="325"/>
    </row>
    <row r="9" spans="1:18" x14ac:dyDescent="0.2">
      <c r="A9" s="409"/>
      <c r="B9" s="325"/>
      <c r="C9" s="325"/>
      <c r="D9" s="325"/>
      <c r="E9" s="325"/>
      <c r="F9" s="325"/>
      <c r="G9" s="325"/>
      <c r="H9" s="325"/>
      <c r="I9" s="325"/>
      <c r="J9" s="325"/>
      <c r="K9" s="325"/>
    </row>
    <row r="10" spans="1:18" x14ac:dyDescent="0.2">
      <c r="A10" s="409"/>
      <c r="B10" s="325"/>
      <c r="C10" s="325"/>
      <c r="D10" s="325"/>
      <c r="E10" s="325"/>
      <c r="F10" s="325"/>
      <c r="G10" s="325"/>
      <c r="H10" s="325"/>
      <c r="I10" s="325"/>
      <c r="J10" s="325"/>
      <c r="K10" s="325"/>
    </row>
    <row r="11" spans="1:18" x14ac:dyDescent="0.2">
      <c r="A11" s="409"/>
      <c r="B11" s="325"/>
      <c r="C11" s="325"/>
      <c r="D11" s="325"/>
      <c r="E11" s="325"/>
      <c r="F11" s="325"/>
      <c r="G11" s="325"/>
      <c r="H11" s="325"/>
      <c r="I11" s="325"/>
      <c r="J11" s="325"/>
      <c r="K11" s="325"/>
    </row>
    <row r="12" spans="1:18" x14ac:dyDescent="0.2">
      <c r="A12" s="409"/>
      <c r="B12" s="325"/>
      <c r="C12" s="325"/>
      <c r="D12" s="325"/>
      <c r="E12" s="325"/>
      <c r="F12" s="325"/>
      <c r="G12" s="325"/>
      <c r="H12" s="325"/>
      <c r="I12" s="325"/>
      <c r="J12" s="325"/>
      <c r="K12" s="325"/>
    </row>
    <row r="13" spans="1:18" x14ac:dyDescent="0.2">
      <c r="A13" s="409"/>
      <c r="B13" s="325"/>
      <c r="C13" s="325"/>
      <c r="D13" s="325"/>
      <c r="E13" s="325"/>
      <c r="F13" s="325"/>
      <c r="G13" s="325"/>
      <c r="H13" s="325"/>
      <c r="I13" s="325"/>
      <c r="J13" s="325"/>
      <c r="K13" s="325"/>
    </row>
    <row r="14" spans="1:18" x14ac:dyDescent="0.2">
      <c r="A14" s="409"/>
      <c r="B14" s="325"/>
      <c r="C14" s="325"/>
      <c r="D14" s="325"/>
      <c r="E14" s="325"/>
      <c r="F14" s="325"/>
      <c r="G14" s="325"/>
      <c r="H14" s="325"/>
      <c r="I14" s="325"/>
      <c r="J14" s="325"/>
      <c r="K14" s="325"/>
    </row>
    <row r="15" spans="1:18" x14ac:dyDescent="0.2">
      <c r="A15" s="409"/>
      <c r="B15" s="325"/>
      <c r="C15" s="325"/>
      <c r="D15" s="325"/>
      <c r="E15" s="325"/>
      <c r="F15" s="325"/>
      <c r="G15" s="325"/>
      <c r="H15" s="325"/>
      <c r="I15" s="325"/>
      <c r="J15" s="325"/>
      <c r="K15" s="325"/>
    </row>
    <row r="16" spans="1:18" x14ac:dyDescent="0.2">
      <c r="A16" s="409"/>
      <c r="B16" s="325"/>
      <c r="C16" s="325"/>
      <c r="D16" s="325"/>
      <c r="E16" s="325"/>
      <c r="F16" s="325"/>
      <c r="G16" s="325"/>
      <c r="H16" s="325"/>
      <c r="I16" s="325"/>
      <c r="J16" s="325"/>
      <c r="K16" s="325"/>
    </row>
    <row r="17" spans="1:11" x14ac:dyDescent="0.2">
      <c r="A17" s="409"/>
      <c r="B17" s="325"/>
      <c r="C17" s="325"/>
      <c r="D17" s="325"/>
      <c r="E17" s="325"/>
      <c r="F17" s="325"/>
      <c r="G17" s="325"/>
      <c r="H17" s="325"/>
      <c r="I17" s="325"/>
      <c r="J17" s="325"/>
      <c r="K17" s="325"/>
    </row>
    <row r="18" spans="1:11" x14ac:dyDescent="0.2">
      <c r="A18" s="409"/>
      <c r="B18" s="325"/>
      <c r="C18" s="325"/>
      <c r="D18" s="325"/>
      <c r="E18" s="325"/>
      <c r="F18" s="325"/>
      <c r="G18" s="325"/>
      <c r="H18" s="325"/>
      <c r="I18" s="325"/>
      <c r="J18" s="325"/>
      <c r="K18" s="325"/>
    </row>
    <row r="19" spans="1:11" x14ac:dyDescent="0.2">
      <c r="A19" s="409"/>
      <c r="B19" s="325"/>
      <c r="C19" s="325"/>
      <c r="D19" s="325"/>
      <c r="E19" s="325"/>
      <c r="F19" s="325"/>
      <c r="G19" s="325"/>
      <c r="H19" s="325"/>
      <c r="I19" s="325"/>
      <c r="J19" s="325"/>
      <c r="K19" s="325"/>
    </row>
    <row r="20" spans="1:11" x14ac:dyDescent="0.2">
      <c r="A20" s="409"/>
      <c r="B20" s="325"/>
      <c r="C20" s="325"/>
      <c r="D20" s="325"/>
      <c r="E20" s="325"/>
      <c r="F20" s="325"/>
      <c r="G20" s="325"/>
      <c r="H20" s="325"/>
      <c r="I20" s="325"/>
      <c r="J20" s="325"/>
      <c r="K20" s="325"/>
    </row>
    <row r="21" spans="1:11" x14ac:dyDescent="0.2">
      <c r="A21" s="409"/>
      <c r="B21" s="325"/>
      <c r="C21" s="325"/>
      <c r="D21" s="325"/>
      <c r="E21" s="325"/>
      <c r="F21" s="325"/>
      <c r="G21" s="325"/>
      <c r="H21" s="325"/>
      <c r="I21" s="325"/>
      <c r="J21" s="325"/>
      <c r="K21" s="325"/>
    </row>
    <row r="22" spans="1:11" x14ac:dyDescent="0.2">
      <c r="A22" s="409"/>
      <c r="B22" s="325"/>
      <c r="C22" s="325"/>
      <c r="D22" s="325"/>
      <c r="E22" s="325"/>
      <c r="F22" s="325"/>
      <c r="G22" s="325"/>
      <c r="H22" s="325"/>
      <c r="I22" s="325"/>
      <c r="J22" s="325"/>
      <c r="K22" s="325"/>
    </row>
    <row r="23" spans="1:11" x14ac:dyDescent="0.2">
      <c r="A23" s="409"/>
      <c r="B23" s="325"/>
      <c r="C23" s="325"/>
      <c r="D23" s="325"/>
      <c r="E23" s="325"/>
      <c r="F23" s="325"/>
      <c r="G23" s="325"/>
      <c r="H23" s="325"/>
      <c r="I23" s="325"/>
      <c r="J23" s="325"/>
      <c r="K23" s="325"/>
    </row>
    <row r="24" spans="1:11" x14ac:dyDescent="0.2">
      <c r="A24" s="409"/>
      <c r="B24" s="325"/>
      <c r="C24" s="325"/>
      <c r="D24" s="325"/>
      <c r="E24" s="325"/>
      <c r="F24" s="325"/>
      <c r="G24" s="325"/>
      <c r="H24" s="325"/>
      <c r="I24" s="325"/>
      <c r="J24" s="325"/>
      <c r="K24" s="325"/>
    </row>
    <row r="25" spans="1:11" x14ac:dyDescent="0.2">
      <c r="A25" s="409"/>
      <c r="B25" s="325"/>
      <c r="C25" s="325"/>
      <c r="D25" s="325"/>
      <c r="E25" s="325"/>
      <c r="F25" s="325"/>
      <c r="G25" s="325"/>
      <c r="H25" s="325"/>
      <c r="I25" s="325"/>
      <c r="J25" s="325"/>
      <c r="K25" s="325"/>
    </row>
    <row r="26" spans="1:11" ht="25.15" customHeight="1" x14ac:dyDescent="0.2">
      <c r="A26" s="528"/>
      <c r="B26" s="586" t="s">
        <v>524</v>
      </c>
      <c r="C26" s="586"/>
      <c r="D26" s="586"/>
      <c r="E26" s="586"/>
      <c r="F26" s="586"/>
      <c r="G26" s="586"/>
    </row>
    <row r="27" spans="1:11" x14ac:dyDescent="0.2">
      <c r="A27" s="528"/>
      <c r="B27" s="529" t="s">
        <v>45</v>
      </c>
      <c r="C27" s="587" t="s">
        <v>580</v>
      </c>
      <c r="D27" s="587"/>
      <c r="E27" s="587"/>
      <c r="F27" s="587"/>
      <c r="G27" s="587"/>
    </row>
    <row r="28" spans="1:11" ht="12.75" customHeight="1" x14ac:dyDescent="0.2">
      <c r="A28" s="109"/>
      <c r="B28" s="433" t="s">
        <v>39</v>
      </c>
      <c r="C28" s="433" t="s">
        <v>8</v>
      </c>
      <c r="D28" s="433" t="s">
        <v>9</v>
      </c>
      <c r="E28" s="76" t="s">
        <v>13</v>
      </c>
      <c r="F28" s="76" t="s">
        <v>11</v>
      </c>
      <c r="G28" s="530" t="s">
        <v>46</v>
      </c>
      <c r="H28" t="s">
        <v>47</v>
      </c>
    </row>
    <row r="29" spans="1:11" x14ac:dyDescent="0.2">
      <c r="A29" s="531">
        <v>41275</v>
      </c>
      <c r="B29" s="532">
        <v>2699.2260000000001</v>
      </c>
      <c r="C29" s="532">
        <f>MIN($B$29,$B$41,$B$53,$B$65,$B$77)</f>
        <v>1924.922</v>
      </c>
      <c r="D29" s="532">
        <f>MAX($B$29,$B$41,$B$53,$B$65,$B$77)</f>
        <v>2938.0889999999999</v>
      </c>
      <c r="E29" s="532">
        <f t="shared" ref="E29:E92" si="0">D29-C29</f>
        <v>1013.1669999999999</v>
      </c>
      <c r="F29" s="532">
        <f>AVERAGE($B$29,$B$41,$B$53,$B$65,$B$77)</f>
        <v>2518.3031999999998</v>
      </c>
      <c r="G29" s="31">
        <f t="shared" ref="G29:G92" si="1">B29/F29-1</f>
        <v>7.184313628319261E-2</v>
      </c>
    </row>
    <row r="30" spans="1:11" x14ac:dyDescent="0.2">
      <c r="A30" s="531">
        <v>41306</v>
      </c>
      <c r="B30" s="532">
        <v>2099.3539999999998</v>
      </c>
      <c r="C30" s="532">
        <f>MIN($B$30,$B$42,$B$54,$B$66,$B$78)</f>
        <v>1199.9870000000001</v>
      </c>
      <c r="D30" s="532">
        <f>MAX($B$30,$B$42,$B$54,$B$66,$B$78)</f>
        <v>2534.2919999999999</v>
      </c>
      <c r="E30" s="532">
        <f t="shared" si="0"/>
        <v>1334.3049999999998</v>
      </c>
      <c r="F30" s="532">
        <f>AVERAGE($B$30,$B$42,$B$54,$B$66,$B$78)</f>
        <v>1967.3024</v>
      </c>
      <c r="G30" s="31">
        <f t="shared" si="1"/>
        <v>6.7123183502444617E-2</v>
      </c>
    </row>
    <row r="31" spans="1:11" x14ac:dyDescent="0.2">
      <c r="A31" s="531">
        <v>41334</v>
      </c>
      <c r="B31" s="532">
        <v>1719.8440000000001</v>
      </c>
      <c r="C31" s="532">
        <f>MIN($B$31,$B$43,$B$55,$B$67,$B$79)</f>
        <v>857.31</v>
      </c>
      <c r="D31" s="532">
        <f>MAX($B$31,$B$43,$B$55,$B$67,$B$79)</f>
        <v>2486.3220000000001</v>
      </c>
      <c r="E31" s="532">
        <f t="shared" si="0"/>
        <v>1629.0120000000002</v>
      </c>
      <c r="F31" s="532">
        <f>AVERAGE($B$31,$B$43,$B$55,$B$67,$B$79)</f>
        <v>1719.4911999999999</v>
      </c>
      <c r="G31" s="31">
        <f t="shared" si="1"/>
        <v>2.0517697328137352E-4</v>
      </c>
    </row>
    <row r="32" spans="1:11" x14ac:dyDescent="0.2">
      <c r="A32" s="531">
        <v>41365</v>
      </c>
      <c r="B32" s="532">
        <v>1855.1869999999999</v>
      </c>
      <c r="C32" s="532">
        <f>MIN($B$32,$B$44,$B$56,$B$68,$B$80)</f>
        <v>1066.3800000000001</v>
      </c>
      <c r="D32" s="532">
        <f>MAX($B$32,$B$44,$B$56,$B$68,$B$80)</f>
        <v>2645.56</v>
      </c>
      <c r="E32" s="532">
        <f t="shared" si="0"/>
        <v>1579.1799999999998</v>
      </c>
      <c r="F32" s="532">
        <f>AVERAGE($B$32,$B$44,$B$56,$B$68,$B$80)</f>
        <v>1930.2926</v>
      </c>
      <c r="G32" s="31">
        <f t="shared" si="1"/>
        <v>-3.8908919818684495E-2</v>
      </c>
    </row>
    <row r="33" spans="1:7" x14ac:dyDescent="0.2">
      <c r="A33" s="531">
        <v>41395</v>
      </c>
      <c r="B33" s="532">
        <v>2269.5630000000001</v>
      </c>
      <c r="C33" s="532">
        <f>MIN($B$33,$B$45,$B$57,$B$69,$B$81)</f>
        <v>1547.944</v>
      </c>
      <c r="D33" s="532">
        <f>MAX($B$33,$B$45,$B$57,$B$69,$B$81)</f>
        <v>2966.2649999999999</v>
      </c>
      <c r="E33" s="532">
        <f t="shared" si="0"/>
        <v>1418.3209999999999</v>
      </c>
      <c r="F33" s="532">
        <f>AVERAGE($B$33,$B$45,$B$57,$B$69,$B$81)</f>
        <v>2339.5034000000001</v>
      </c>
      <c r="G33" s="31">
        <f t="shared" si="1"/>
        <v>-2.989540429819415E-2</v>
      </c>
    </row>
    <row r="34" spans="1:7" x14ac:dyDescent="0.2">
      <c r="A34" s="531">
        <v>41426</v>
      </c>
      <c r="B34" s="532">
        <v>2642.6480000000001</v>
      </c>
      <c r="C34" s="532">
        <f>MIN($B$34,$B$46,$B$58,$B$70,$B$82)</f>
        <v>2005.4749999999999</v>
      </c>
      <c r="D34" s="532">
        <f>MAX($B$34,$B$46,$B$58,$B$70,$B$82)</f>
        <v>3186.0320000000002</v>
      </c>
      <c r="E34" s="532">
        <f t="shared" si="0"/>
        <v>1180.5570000000002</v>
      </c>
      <c r="F34" s="532">
        <f>AVERAGE($B$34,$B$46,$B$58,$B$70,$B$82)</f>
        <v>2677.4991999999997</v>
      </c>
      <c r="G34" s="31">
        <f t="shared" si="1"/>
        <v>-1.3016325084242664E-2</v>
      </c>
    </row>
    <row r="35" spans="1:7" x14ac:dyDescent="0.2">
      <c r="A35" s="531">
        <v>41456</v>
      </c>
      <c r="B35" s="532">
        <v>2936.86</v>
      </c>
      <c r="C35" s="532">
        <f>MIN($B$35,$B$47,$B$59,$B$71,$B$83)</f>
        <v>2399.9740000000002</v>
      </c>
      <c r="D35" s="532">
        <f>MAX($B$35,$B$47,$B$59,$B$71,$B$83)</f>
        <v>3318.1390000000001</v>
      </c>
      <c r="E35" s="532">
        <f t="shared" si="0"/>
        <v>918.16499999999996</v>
      </c>
      <c r="F35" s="532">
        <f>AVERAGE($B$35,$B$47,$B$59,$B$71,$B$83)</f>
        <v>2926.71</v>
      </c>
      <c r="G35" s="31">
        <f t="shared" si="1"/>
        <v>3.4680579900296937E-3</v>
      </c>
    </row>
    <row r="36" spans="1:7" x14ac:dyDescent="0.2">
      <c r="A36" s="531">
        <v>41487</v>
      </c>
      <c r="B36" s="532">
        <v>3212.0059999999999</v>
      </c>
      <c r="C36" s="532">
        <f>MIN($B$36,$B$48,$B$60,$B$72,$B$84)</f>
        <v>2768.3980000000001</v>
      </c>
      <c r="D36" s="532">
        <f>MAX($B$36,$B$48,$B$60,$B$72,$B$84)</f>
        <v>3441.3249999999998</v>
      </c>
      <c r="E36" s="532">
        <f t="shared" si="0"/>
        <v>672.92699999999968</v>
      </c>
      <c r="F36" s="532">
        <f>AVERAGE($B$36,$B$48,$B$60,$B$72,$B$84)</f>
        <v>3182.6512000000002</v>
      </c>
      <c r="G36" s="31">
        <f t="shared" si="1"/>
        <v>9.2233795522422835E-3</v>
      </c>
    </row>
    <row r="37" spans="1:7" x14ac:dyDescent="0.2">
      <c r="A37" s="531">
        <v>41518</v>
      </c>
      <c r="B37" s="532">
        <v>3564.5039999999999</v>
      </c>
      <c r="C37" s="532">
        <f>MIN($B$37,$B$49,$B$61,$B$73,$B$85)</f>
        <v>3187.0160000000001</v>
      </c>
      <c r="D37" s="532">
        <f>MAX($B$37,$B$49,$B$61,$B$73,$B$85)</f>
        <v>3705.1610000000001</v>
      </c>
      <c r="E37" s="532">
        <f t="shared" si="0"/>
        <v>518.14499999999998</v>
      </c>
      <c r="F37" s="532">
        <f>AVERAGE($B$37,$B$49,$B$61,$B$73,$B$85)</f>
        <v>3527.5978000000005</v>
      </c>
      <c r="G37" s="31">
        <f t="shared" si="1"/>
        <v>1.0462133750055003E-2</v>
      </c>
    </row>
    <row r="38" spans="1:7" x14ac:dyDescent="0.2">
      <c r="A38" s="531">
        <v>41548</v>
      </c>
      <c r="B38" s="532">
        <v>3816.9949999999999</v>
      </c>
      <c r="C38" s="532">
        <f>MIN($B$38,$B$50,$B$62,$B$74,$B$86)</f>
        <v>3587.27</v>
      </c>
      <c r="D38" s="532">
        <f>MAX($B$38,$B$50,$B$62,$B$74,$B$86)</f>
        <v>4012.723</v>
      </c>
      <c r="E38" s="532">
        <f t="shared" si="0"/>
        <v>425.45299999999997</v>
      </c>
      <c r="F38" s="532">
        <f>AVERAGE($B$38,$B$50,$B$62,$B$74,$B$86)</f>
        <v>3835.1525999999999</v>
      </c>
      <c r="G38" s="31">
        <f t="shared" si="1"/>
        <v>-4.7345182561966404E-3</v>
      </c>
    </row>
    <row r="39" spans="1:7" x14ac:dyDescent="0.2">
      <c r="A39" s="531">
        <v>41579</v>
      </c>
      <c r="B39" s="532">
        <v>3605.3359999999998</v>
      </c>
      <c r="C39" s="532">
        <f>MIN($B$39,$B$51,$B$63,$B$75,$B$87)</f>
        <v>3426.8679999999999</v>
      </c>
      <c r="D39" s="532">
        <f>MAX($B$39,$B$51,$B$63,$B$75,$B$87)</f>
        <v>3976.5810000000001</v>
      </c>
      <c r="E39" s="532">
        <f t="shared" si="0"/>
        <v>549.71300000000019</v>
      </c>
      <c r="F39" s="532">
        <f>AVERAGE($B$39,$B$51,$B$63,$B$75,$B$87)</f>
        <v>3728.9739999999997</v>
      </c>
      <c r="G39" s="31">
        <f t="shared" si="1"/>
        <v>-3.3156037022516127E-2</v>
      </c>
    </row>
    <row r="40" spans="1:7" x14ac:dyDescent="0.2">
      <c r="A40" s="531">
        <v>41609</v>
      </c>
      <c r="B40" s="532">
        <v>2889.8919999999998</v>
      </c>
      <c r="C40" s="532">
        <f>MIN($B$40,$B$52,$B$64,$B$76,$B$88)</f>
        <v>2889.8919999999998</v>
      </c>
      <c r="D40" s="532">
        <f>MAX($B$40,$B$52,$B$64,$B$76,$B$88)</f>
        <v>3666.6320000000001</v>
      </c>
      <c r="E40" s="532">
        <f t="shared" si="0"/>
        <v>776.74000000000024</v>
      </c>
      <c r="F40" s="532">
        <f>AVERAGE($B$40,$B$52,$B$64,$B$76,$B$88)</f>
        <v>3205.4582</v>
      </c>
      <c r="G40" s="31">
        <f t="shared" si="1"/>
        <v>-9.8446518503969349E-2</v>
      </c>
    </row>
    <row r="41" spans="1:7" x14ac:dyDescent="0.2">
      <c r="A41" s="531">
        <v>41640</v>
      </c>
      <c r="B41" s="532">
        <v>1924.922</v>
      </c>
      <c r="C41" s="532">
        <f>MIN($B$29,$B$41,$B$53,$B$65,$B$77)</f>
        <v>1924.922</v>
      </c>
      <c r="D41" s="532">
        <f>MAX($B$29,$B$41,$B$53,$B$65,$B$77)</f>
        <v>2938.0889999999999</v>
      </c>
      <c r="E41" s="532">
        <f t="shared" si="0"/>
        <v>1013.1669999999999</v>
      </c>
      <c r="F41" s="532">
        <f>AVERAGE($B$29,$B$41,$B$53,$B$65,$B$77)</f>
        <v>2518.3031999999998</v>
      </c>
      <c r="G41" s="31">
        <f t="shared" si="1"/>
        <v>-0.23562738593192423</v>
      </c>
    </row>
    <row r="42" spans="1:7" x14ac:dyDescent="0.2">
      <c r="A42" s="531">
        <v>41671</v>
      </c>
      <c r="B42" s="532">
        <v>1199.9870000000001</v>
      </c>
      <c r="C42" s="532">
        <f>MIN($B$30,$B$42,$B$54,$B$66,$B$78)</f>
        <v>1199.9870000000001</v>
      </c>
      <c r="D42" s="532">
        <f>MAX($B$30,$B$42,$B$54,$B$66,$B$78)</f>
        <v>2534.2919999999999</v>
      </c>
      <c r="E42" s="532">
        <f t="shared" si="0"/>
        <v>1334.3049999999998</v>
      </c>
      <c r="F42" s="532">
        <f>AVERAGE($B$30,$B$42,$B$54,$B$66,$B$78)</f>
        <v>1967.3024</v>
      </c>
      <c r="G42" s="31">
        <f t="shared" si="1"/>
        <v>-0.39003429264357115</v>
      </c>
    </row>
    <row r="43" spans="1:7" x14ac:dyDescent="0.2">
      <c r="A43" s="531">
        <v>41699</v>
      </c>
      <c r="B43" s="532">
        <v>857.31</v>
      </c>
      <c r="C43" s="532">
        <f>MIN($B$31,$B$43,$B$55,$B$67,$B$79)</f>
        <v>857.31</v>
      </c>
      <c r="D43" s="532">
        <f>MAX($B$31,$B$43,$B$55,$B$67,$B$79)</f>
        <v>2486.3220000000001</v>
      </c>
      <c r="E43" s="532">
        <f t="shared" si="0"/>
        <v>1629.0120000000002</v>
      </c>
      <c r="F43" s="532">
        <f>AVERAGE($B$31,$B$43,$B$55,$B$67,$B$79)</f>
        <v>1719.4911999999999</v>
      </c>
      <c r="G43" s="31">
        <f t="shared" si="1"/>
        <v>-0.50141646552189401</v>
      </c>
    </row>
    <row r="44" spans="1:7" x14ac:dyDescent="0.2">
      <c r="A44" s="531">
        <v>41730</v>
      </c>
      <c r="B44" s="532">
        <v>1066.3800000000001</v>
      </c>
      <c r="C44" s="532">
        <f>MIN($B$32,$B$44,$B$56,$B$68,$B$80)</f>
        <v>1066.3800000000001</v>
      </c>
      <c r="D44" s="532">
        <f>MAX($B$32,$B$44,$B$56,$B$68,$B$80)</f>
        <v>2645.56</v>
      </c>
      <c r="E44" s="532">
        <f t="shared" si="0"/>
        <v>1579.1799999999998</v>
      </c>
      <c r="F44" s="532">
        <f>AVERAGE($B$32,$B$44,$B$56,$B$68,$B$80)</f>
        <v>1930.2926</v>
      </c>
      <c r="G44" s="31">
        <f t="shared" si="1"/>
        <v>-0.44755525664865514</v>
      </c>
    </row>
    <row r="45" spans="1:7" x14ac:dyDescent="0.2">
      <c r="A45" s="531">
        <v>41760</v>
      </c>
      <c r="B45" s="532">
        <v>1547.944</v>
      </c>
      <c r="C45" s="532">
        <f>MIN($B$33,$B$45,$B$57,$B$69,$B$81)</f>
        <v>1547.944</v>
      </c>
      <c r="D45" s="532">
        <f>MAX($B$33,$B$45,$B$57,$B$69,$B$81)</f>
        <v>2966.2649999999999</v>
      </c>
      <c r="E45" s="532">
        <f t="shared" si="0"/>
        <v>1418.3209999999999</v>
      </c>
      <c r="F45" s="532">
        <f>AVERAGE($B$33,$B$45,$B$57,$B$69,$B$81)</f>
        <v>2339.5034000000001</v>
      </c>
      <c r="G45" s="31">
        <f t="shared" si="1"/>
        <v>-0.33834505220210409</v>
      </c>
    </row>
    <row r="46" spans="1:7" x14ac:dyDescent="0.2">
      <c r="A46" s="531">
        <v>41791</v>
      </c>
      <c r="B46" s="532">
        <v>2005.4749999999999</v>
      </c>
      <c r="C46" s="532">
        <f>MIN($B$34,$B$46,$B$58,$B$70,$B$82)</f>
        <v>2005.4749999999999</v>
      </c>
      <c r="D46" s="532">
        <f>MAX($B$34,$B$46,$B$58,$B$70,$B$82)</f>
        <v>3186.0320000000002</v>
      </c>
      <c r="E46" s="532">
        <f t="shared" si="0"/>
        <v>1180.5570000000002</v>
      </c>
      <c r="F46" s="532">
        <f>AVERAGE($B$34,$B$46,$B$58,$B$70,$B$82)</f>
        <v>2677.4991999999997</v>
      </c>
      <c r="G46" s="31">
        <f t="shared" si="1"/>
        <v>-0.25098950543103804</v>
      </c>
    </row>
    <row r="47" spans="1:7" x14ac:dyDescent="0.2">
      <c r="A47" s="531">
        <v>41821</v>
      </c>
      <c r="B47" s="532">
        <v>2399.9740000000002</v>
      </c>
      <c r="C47" s="532">
        <f>MIN($B$35,$B$47,$B$59,$B$71,$B$83)</f>
        <v>2399.9740000000002</v>
      </c>
      <c r="D47" s="532">
        <f>MAX($B$35,$B$47,$B$59,$B$71,$B$83)</f>
        <v>3318.1390000000001</v>
      </c>
      <c r="E47" s="532">
        <f t="shared" si="0"/>
        <v>918.16499999999996</v>
      </c>
      <c r="F47" s="532">
        <f>AVERAGE($B$35,$B$47,$B$59,$B$71,$B$83)</f>
        <v>2926.71</v>
      </c>
      <c r="G47" s="31">
        <f t="shared" si="1"/>
        <v>-0.17997546733362713</v>
      </c>
    </row>
    <row r="48" spans="1:7" x14ac:dyDescent="0.2">
      <c r="A48" s="531">
        <v>41852</v>
      </c>
      <c r="B48" s="532">
        <v>2768.3980000000001</v>
      </c>
      <c r="C48" s="532">
        <f>MIN($B$36,$B$48,$B$60,$B$72,$B$84)</f>
        <v>2768.3980000000001</v>
      </c>
      <c r="D48" s="532">
        <f>MAX($B$36,$B$48,$B$60,$B$72,$B$84)</f>
        <v>3441.3249999999998</v>
      </c>
      <c r="E48" s="532">
        <f t="shared" si="0"/>
        <v>672.92699999999968</v>
      </c>
      <c r="F48" s="532">
        <f>AVERAGE($B$36,$B$48,$B$60,$B$72,$B$84)</f>
        <v>3182.6512000000002</v>
      </c>
      <c r="G48" s="31">
        <f t="shared" si="1"/>
        <v>-0.13015978628132419</v>
      </c>
    </row>
    <row r="49" spans="1:7" x14ac:dyDescent="0.2">
      <c r="A49" s="531">
        <v>41883</v>
      </c>
      <c r="B49" s="532">
        <v>3187.0160000000001</v>
      </c>
      <c r="C49" s="532">
        <f>MIN($B$37,$B$49,$B$61,$B$73,$B$85)</f>
        <v>3187.0160000000001</v>
      </c>
      <c r="D49" s="532">
        <f>MAX($B$37,$B$49,$B$61,$B$73,$B$85)</f>
        <v>3705.1610000000001</v>
      </c>
      <c r="E49" s="532">
        <f t="shared" si="0"/>
        <v>518.14499999999998</v>
      </c>
      <c r="F49" s="532">
        <f>AVERAGE($B$37,$B$49,$B$61,$B$73,$B$85)</f>
        <v>3527.5978000000005</v>
      </c>
      <c r="G49" s="31">
        <f t="shared" si="1"/>
        <v>-9.6547798051127121E-2</v>
      </c>
    </row>
    <row r="50" spans="1:7" x14ac:dyDescent="0.2">
      <c r="A50" s="531">
        <v>41913</v>
      </c>
      <c r="B50" s="532">
        <v>3587.27</v>
      </c>
      <c r="C50" s="532">
        <f>MIN($B$38,$B$50,$B$62,$B$74,$B$86)</f>
        <v>3587.27</v>
      </c>
      <c r="D50" s="532">
        <f>MAX($B$38,$B$50,$B$62,$B$74,$B$86)</f>
        <v>4012.723</v>
      </c>
      <c r="E50" s="532">
        <f t="shared" si="0"/>
        <v>425.45299999999997</v>
      </c>
      <c r="F50" s="532">
        <f>AVERAGE($B$38,$B$50,$B$62,$B$74,$B$86)</f>
        <v>3835.1525999999999</v>
      </c>
      <c r="G50" s="31">
        <f t="shared" si="1"/>
        <v>-6.4634351185921535E-2</v>
      </c>
    </row>
    <row r="51" spans="1:7" x14ac:dyDescent="0.2">
      <c r="A51" s="531">
        <v>41944</v>
      </c>
      <c r="B51" s="532">
        <v>3426.8679999999999</v>
      </c>
      <c r="C51" s="532">
        <f>MIN($B$39,$B$51,$B$63,$B$75,$B$87)</f>
        <v>3426.8679999999999</v>
      </c>
      <c r="D51" s="532">
        <f>MAX($B$39,$B$51,$B$63,$B$75,$B$87)</f>
        <v>3976.5810000000001</v>
      </c>
      <c r="E51" s="532">
        <f t="shared" si="0"/>
        <v>549.71300000000019</v>
      </c>
      <c r="F51" s="532">
        <f>AVERAGE($B$39,$B$51,$B$63,$B$75,$B$87)</f>
        <v>3728.9739999999997</v>
      </c>
      <c r="G51" s="31">
        <f t="shared" si="1"/>
        <v>-8.1015850472542783E-2</v>
      </c>
    </row>
    <row r="52" spans="1:7" x14ac:dyDescent="0.2">
      <c r="A52" s="531">
        <v>41974</v>
      </c>
      <c r="B52" s="532">
        <v>3141.2220000000002</v>
      </c>
      <c r="C52" s="532">
        <f>MIN($B$40,$B$52,$B$64,$B$76,$B$88)</f>
        <v>2889.8919999999998</v>
      </c>
      <c r="D52" s="532">
        <f>MAX($B$40,$B$52,$B$64,$B$76,$B$88)</f>
        <v>3666.6320000000001</v>
      </c>
      <c r="E52" s="532">
        <f t="shared" si="0"/>
        <v>776.74000000000024</v>
      </c>
      <c r="F52" s="532">
        <f>AVERAGE($B$40,$B$52,$B$64,$B$76,$B$88)</f>
        <v>3205.4582</v>
      </c>
      <c r="G52" s="31">
        <f t="shared" si="1"/>
        <v>-2.0039631151639981E-2</v>
      </c>
    </row>
    <row r="53" spans="1:7" x14ac:dyDescent="0.2">
      <c r="A53" s="531">
        <v>42005</v>
      </c>
      <c r="B53" s="532">
        <v>2407.1210000000001</v>
      </c>
      <c r="C53" s="532">
        <f>MIN($B$29,$B$41,$B$53,$B$65,$B$77)</f>
        <v>1924.922</v>
      </c>
      <c r="D53" s="532">
        <f>MAX($B$29,$B$41,$B$53,$B$65,$B$77)</f>
        <v>2938.0889999999999</v>
      </c>
      <c r="E53" s="532">
        <f t="shared" si="0"/>
        <v>1013.1669999999999</v>
      </c>
      <c r="F53" s="532">
        <f>AVERAGE($B$29,$B$41,$B$53,$B$65,$B$77)</f>
        <v>2518.3031999999998</v>
      </c>
      <c r="G53" s="31">
        <f t="shared" si="1"/>
        <v>-4.4149648064617408E-2</v>
      </c>
    </row>
    <row r="54" spans="1:7" x14ac:dyDescent="0.2">
      <c r="A54" s="531">
        <v>42036</v>
      </c>
      <c r="B54" s="532">
        <v>1665.548</v>
      </c>
      <c r="C54" s="532">
        <f>MIN($B$30,$B$42,$B$54,$B$66,$B$78)</f>
        <v>1199.9870000000001</v>
      </c>
      <c r="D54" s="532">
        <f>MAX($B$30,$B$42,$B$54,$B$66,$B$78)</f>
        <v>2534.2919999999999</v>
      </c>
      <c r="E54" s="532">
        <f t="shared" si="0"/>
        <v>1334.3049999999998</v>
      </c>
      <c r="F54" s="532">
        <f>AVERAGE($B$30,$B$42,$B$54,$B$66,$B$78)</f>
        <v>1967.3024</v>
      </c>
      <c r="G54" s="31">
        <f t="shared" si="1"/>
        <v>-0.15338485837256133</v>
      </c>
    </row>
    <row r="55" spans="1:7" x14ac:dyDescent="0.2">
      <c r="A55" s="531">
        <v>42064</v>
      </c>
      <c r="B55" s="532">
        <v>1471.4760000000001</v>
      </c>
      <c r="C55" s="532">
        <f>MIN($B$31,$B$43,$B$55,$B$67,$B$79)</f>
        <v>857.31</v>
      </c>
      <c r="D55" s="532">
        <f>MAX($B$31,$B$43,$B$55,$B$67,$B$79)</f>
        <v>2486.3220000000001</v>
      </c>
      <c r="E55" s="532">
        <f t="shared" si="0"/>
        <v>1629.0120000000002</v>
      </c>
      <c r="F55" s="532">
        <f>AVERAGE($B$31,$B$43,$B$55,$B$67,$B$79)</f>
        <v>1719.4911999999999</v>
      </c>
      <c r="G55" s="31">
        <f t="shared" si="1"/>
        <v>-0.14423755120119242</v>
      </c>
    </row>
    <row r="56" spans="1:7" x14ac:dyDescent="0.2">
      <c r="A56" s="531">
        <v>42095</v>
      </c>
      <c r="B56" s="532">
        <v>1793.086</v>
      </c>
      <c r="C56" s="532">
        <f>MIN($B$32,$B$44,$B$56,$B$68,$B$80)</f>
        <v>1066.3800000000001</v>
      </c>
      <c r="D56" s="532">
        <f>MAX($B$32,$B$44,$B$56,$B$68,$B$80)</f>
        <v>2645.56</v>
      </c>
      <c r="E56" s="532">
        <f t="shared" si="0"/>
        <v>1579.1799999999998</v>
      </c>
      <c r="F56" s="532">
        <f>AVERAGE($B$32,$B$44,$B$56,$B$68,$B$80)</f>
        <v>1930.2926</v>
      </c>
      <c r="G56" s="31">
        <f t="shared" si="1"/>
        <v>-7.108072631061213E-2</v>
      </c>
    </row>
    <row r="57" spans="1:7" x14ac:dyDescent="0.2">
      <c r="A57" s="531">
        <v>42125</v>
      </c>
      <c r="B57" s="532">
        <v>2287.2379999999998</v>
      </c>
      <c r="C57" s="532">
        <f>MIN($B$33,$B$45,$B$57,$B$69,$B$81)</f>
        <v>1547.944</v>
      </c>
      <c r="D57" s="532">
        <f>MAX($B$33,$B$45,$B$57,$B$69,$B$81)</f>
        <v>2966.2649999999999</v>
      </c>
      <c r="E57" s="532">
        <f t="shared" si="0"/>
        <v>1418.3209999999999</v>
      </c>
      <c r="F57" s="532">
        <f>AVERAGE($B$33,$B$45,$B$57,$B$69,$B$81)</f>
        <v>2339.5034000000001</v>
      </c>
      <c r="G57" s="31">
        <f t="shared" si="1"/>
        <v>-2.23403821511865E-2</v>
      </c>
    </row>
    <row r="58" spans="1:7" x14ac:dyDescent="0.2">
      <c r="A58" s="531">
        <v>42156</v>
      </c>
      <c r="B58" s="532">
        <v>2646.5329999999999</v>
      </c>
      <c r="C58" s="532">
        <f>MIN($B$34,$B$46,$B$58,$B$70,$B$82)</f>
        <v>2005.4749999999999</v>
      </c>
      <c r="D58" s="532">
        <f>MAX($B$34,$B$46,$B$58,$B$70,$B$82)</f>
        <v>3186.0320000000002</v>
      </c>
      <c r="E58" s="532">
        <f t="shared" si="0"/>
        <v>1180.5570000000002</v>
      </c>
      <c r="F58" s="532">
        <f>AVERAGE($B$34,$B$46,$B$58,$B$70,$B$82)</f>
        <v>2677.4991999999997</v>
      </c>
      <c r="G58" s="31">
        <f t="shared" si="1"/>
        <v>-1.1565344258552823E-2</v>
      </c>
    </row>
    <row r="59" spans="1:7" x14ac:dyDescent="0.2">
      <c r="A59" s="531">
        <v>42186</v>
      </c>
      <c r="B59" s="532">
        <v>2924.4259999999999</v>
      </c>
      <c r="C59" s="532">
        <f>MIN($B$35,$B$47,$B$59,$B$71,$B$83)</f>
        <v>2399.9740000000002</v>
      </c>
      <c r="D59" s="532">
        <f>MAX($B$35,$B$47,$B$59,$B$71,$B$83)</f>
        <v>3318.1390000000001</v>
      </c>
      <c r="E59" s="532">
        <f t="shared" si="0"/>
        <v>918.16499999999996</v>
      </c>
      <c r="F59" s="532">
        <f>AVERAGE($B$35,$B$47,$B$59,$B$71,$B$83)</f>
        <v>2926.71</v>
      </c>
      <c r="G59" s="31">
        <f t="shared" si="1"/>
        <v>-7.8039846790423084E-4</v>
      </c>
    </row>
    <row r="60" spans="1:7" x14ac:dyDescent="0.2">
      <c r="A60" s="531">
        <v>42217</v>
      </c>
      <c r="B60" s="532">
        <v>3241.6309999999999</v>
      </c>
      <c r="C60" s="532">
        <f>MIN($B$36,$B$48,$B$60,$B$72,$B$84)</f>
        <v>2768.3980000000001</v>
      </c>
      <c r="D60" s="532">
        <f>MAX($B$36,$B$48,$B$60,$B$72,$B$84)</f>
        <v>3441.3249999999998</v>
      </c>
      <c r="E60" s="532">
        <f t="shared" si="0"/>
        <v>672.92699999999968</v>
      </c>
      <c r="F60" s="532">
        <f>AVERAGE($B$36,$B$48,$B$60,$B$72,$B$84)</f>
        <v>3182.6512000000002</v>
      </c>
      <c r="G60" s="31">
        <f t="shared" si="1"/>
        <v>1.8531656877762703E-2</v>
      </c>
    </row>
    <row r="61" spans="1:7" x14ac:dyDescent="0.2">
      <c r="A61" s="531">
        <v>42248</v>
      </c>
      <c r="B61" s="532">
        <v>3614.08</v>
      </c>
      <c r="C61" s="532">
        <f>MIN($B$37,$B$49,$B$61,$B$73,$B$85)</f>
        <v>3187.0160000000001</v>
      </c>
      <c r="D61" s="532">
        <f>MAX($B$37,$B$49,$B$61,$B$73,$B$85)</f>
        <v>3705.1610000000001</v>
      </c>
      <c r="E61" s="532">
        <f t="shared" si="0"/>
        <v>518.14499999999998</v>
      </c>
      <c r="F61" s="532">
        <f>AVERAGE($B$37,$B$49,$B$61,$B$73,$B$85)</f>
        <v>3527.5978000000005</v>
      </c>
      <c r="G61" s="31">
        <f t="shared" si="1"/>
        <v>2.4515890105158755E-2</v>
      </c>
    </row>
    <row r="62" spans="1:7" x14ac:dyDescent="0.2">
      <c r="A62" s="531">
        <v>42278</v>
      </c>
      <c r="B62" s="532">
        <v>3942.279</v>
      </c>
      <c r="C62" s="532">
        <f>MIN($B$38,$B$50,$B$62,$B$74,$B$86)</f>
        <v>3587.27</v>
      </c>
      <c r="D62" s="532">
        <f>MAX($B$38,$B$50,$B$62,$B$74,$B$86)</f>
        <v>4012.723</v>
      </c>
      <c r="E62" s="532">
        <f t="shared" si="0"/>
        <v>425.45299999999997</v>
      </c>
      <c r="F62" s="532">
        <f>AVERAGE($B$38,$B$50,$B$62,$B$74,$B$86)</f>
        <v>3835.1525999999999</v>
      </c>
      <c r="G62" s="31">
        <f t="shared" si="1"/>
        <v>2.793276074594786E-2</v>
      </c>
    </row>
    <row r="63" spans="1:7" x14ac:dyDescent="0.2">
      <c r="A63" s="531">
        <v>42309</v>
      </c>
      <c r="B63" s="532">
        <v>3926.8220000000001</v>
      </c>
      <c r="C63" s="532">
        <f>MIN($B$39,$B$51,$B$63,$B$75,$B$87)</f>
        <v>3426.8679999999999</v>
      </c>
      <c r="D63" s="532">
        <f>MAX($B$39,$B$51,$B$63,$B$75,$B$87)</f>
        <v>3976.5810000000001</v>
      </c>
      <c r="E63" s="532">
        <f t="shared" si="0"/>
        <v>549.71300000000019</v>
      </c>
      <c r="F63" s="532">
        <f>AVERAGE($B$39,$B$51,$B$63,$B$75,$B$87)</f>
        <v>3728.9739999999997</v>
      </c>
      <c r="G63" s="31">
        <f t="shared" si="1"/>
        <v>5.3056953467629508E-2</v>
      </c>
    </row>
    <row r="64" spans="1:7" x14ac:dyDescent="0.2">
      <c r="A64" s="531">
        <v>42339</v>
      </c>
      <c r="B64" s="532">
        <v>3666.6320000000001</v>
      </c>
      <c r="C64" s="532">
        <f>MIN($B$40,$B$52,$B$64,$B$76,$B$88)</f>
        <v>2889.8919999999998</v>
      </c>
      <c r="D64" s="532">
        <f>MAX($B$40,$B$52,$B$64,$B$76,$B$88)</f>
        <v>3666.6320000000001</v>
      </c>
      <c r="E64" s="532">
        <f t="shared" si="0"/>
        <v>776.74000000000024</v>
      </c>
      <c r="F64" s="532">
        <f>AVERAGE($B$40,$B$52,$B$64,$B$76,$B$88)</f>
        <v>3205.4582</v>
      </c>
      <c r="G64" s="31">
        <f t="shared" si="1"/>
        <v>0.14387141282952931</v>
      </c>
    </row>
    <row r="65" spans="1:7" x14ac:dyDescent="0.2">
      <c r="A65" s="531">
        <v>42370</v>
      </c>
      <c r="B65" s="532">
        <v>2938.0889999999999</v>
      </c>
      <c r="C65" s="532">
        <f>MIN($B$29,$B$41,$B$53,$B$65,$B$77)</f>
        <v>1924.922</v>
      </c>
      <c r="D65" s="532">
        <f>MAX($B$29,$B$41,$B$53,$B$65,$B$77)</f>
        <v>2938.0889999999999</v>
      </c>
      <c r="E65" s="532">
        <f t="shared" si="0"/>
        <v>1013.1669999999999</v>
      </c>
      <c r="F65" s="532">
        <f>AVERAGE($B$29,$B$41,$B$53,$B$65,$B$77)</f>
        <v>2518.3031999999998</v>
      </c>
      <c r="G65" s="31">
        <f t="shared" si="1"/>
        <v>0.16669390723086885</v>
      </c>
    </row>
    <row r="66" spans="1:7" x14ac:dyDescent="0.2">
      <c r="A66" s="531">
        <v>42401</v>
      </c>
      <c r="B66" s="532">
        <v>2534.2919999999999</v>
      </c>
      <c r="C66" s="532">
        <f>MIN($B$30,$B$42,$B$54,$B$66,$B$78)</f>
        <v>1199.9870000000001</v>
      </c>
      <c r="D66" s="532">
        <f>MAX($B$30,$B$42,$B$54,$B$66,$B$78)</f>
        <v>2534.2919999999999</v>
      </c>
      <c r="E66" s="532">
        <f t="shared" si="0"/>
        <v>1334.3049999999998</v>
      </c>
      <c r="F66" s="532">
        <f>AVERAGE($B$30,$B$42,$B$54,$B$66,$B$78)</f>
        <v>1967.3024</v>
      </c>
      <c r="G66" s="31">
        <f t="shared" si="1"/>
        <v>0.28820663259496859</v>
      </c>
    </row>
    <row r="67" spans="1:7" x14ac:dyDescent="0.2">
      <c r="A67" s="531">
        <v>42430</v>
      </c>
      <c r="B67" s="532">
        <v>2486.3220000000001</v>
      </c>
      <c r="C67" s="532">
        <f>MIN($B$31,$B$43,$B$55,$B$67,$B$79)</f>
        <v>857.31</v>
      </c>
      <c r="D67" s="532">
        <f>MAX($B$31,$B$43,$B$55,$B$67,$B$79)</f>
        <v>2486.3220000000001</v>
      </c>
      <c r="E67" s="532">
        <f t="shared" si="0"/>
        <v>1629.0120000000002</v>
      </c>
      <c r="F67" s="532">
        <f>AVERAGE($B$31,$B$43,$B$55,$B$67,$B$79)</f>
        <v>1719.4911999999999</v>
      </c>
      <c r="G67" s="31">
        <f t="shared" si="1"/>
        <v>0.44596378277481175</v>
      </c>
    </row>
    <row r="68" spans="1:7" x14ac:dyDescent="0.2">
      <c r="A68" s="531">
        <v>42461</v>
      </c>
      <c r="B68" s="532">
        <v>2645.56</v>
      </c>
      <c r="C68" s="532">
        <f>MIN($B$32,$B$44,$B$56,$B$68,$B$80)</f>
        <v>1066.3800000000001</v>
      </c>
      <c r="D68" s="532">
        <f>MAX($B$32,$B$44,$B$56,$B$68,$B$80)</f>
        <v>2645.56</v>
      </c>
      <c r="E68" s="532">
        <f t="shared" si="0"/>
        <v>1579.1799999999998</v>
      </c>
      <c r="F68" s="532">
        <f>AVERAGE($B$32,$B$44,$B$56,$B$68,$B$80)</f>
        <v>1930.2926</v>
      </c>
      <c r="G68" s="31">
        <f t="shared" si="1"/>
        <v>0.37054869298053572</v>
      </c>
    </row>
    <row r="69" spans="1:7" x14ac:dyDescent="0.2">
      <c r="A69" s="531">
        <v>42491</v>
      </c>
      <c r="B69" s="532">
        <v>2966.2649999999999</v>
      </c>
      <c r="C69" s="532">
        <f>MIN($B$33,$B$45,$B$57,$B$69,$B$81)</f>
        <v>1547.944</v>
      </c>
      <c r="D69" s="532">
        <f>MAX($B$33,$B$45,$B$57,$B$69,$B$81)</f>
        <v>2966.2649999999999</v>
      </c>
      <c r="E69" s="532">
        <f t="shared" si="0"/>
        <v>1418.3209999999999</v>
      </c>
      <c r="F69" s="532">
        <f>AVERAGE($B$33,$B$45,$B$57,$B$69,$B$81)</f>
        <v>2339.5034000000001</v>
      </c>
      <c r="G69" s="31">
        <f t="shared" si="1"/>
        <v>0.26790369272384895</v>
      </c>
    </row>
    <row r="70" spans="1:7" x14ac:dyDescent="0.2">
      <c r="A70" s="531">
        <v>42522</v>
      </c>
      <c r="B70" s="532">
        <v>3186.0320000000002</v>
      </c>
      <c r="C70" s="532">
        <f>MIN($B$34,$B$46,$B$58,$B$70,$B$82)</f>
        <v>2005.4749999999999</v>
      </c>
      <c r="D70" s="532">
        <f>MAX($B$34,$B$46,$B$58,$B$70,$B$82)</f>
        <v>3186.0320000000002</v>
      </c>
      <c r="E70" s="532">
        <f t="shared" si="0"/>
        <v>1180.5570000000002</v>
      </c>
      <c r="F70" s="532">
        <f>AVERAGE($B$34,$B$46,$B$58,$B$70,$B$82)</f>
        <v>2677.4991999999997</v>
      </c>
      <c r="G70" s="31">
        <f t="shared" si="1"/>
        <v>0.18992827336792506</v>
      </c>
    </row>
    <row r="71" spans="1:7" x14ac:dyDescent="0.2">
      <c r="A71" s="531">
        <v>42552</v>
      </c>
      <c r="B71" s="532">
        <v>3318.1390000000001</v>
      </c>
      <c r="C71" s="532">
        <f>MIN($B$35,$B$47,$B$59,$B$71,$B$83)</f>
        <v>2399.9740000000002</v>
      </c>
      <c r="D71" s="532">
        <f>MAX($B$35,$B$47,$B$59,$B$71,$B$83)</f>
        <v>3318.1390000000001</v>
      </c>
      <c r="E71" s="532">
        <f t="shared" si="0"/>
        <v>918.16499999999996</v>
      </c>
      <c r="F71" s="532">
        <f>AVERAGE($B$35,$B$47,$B$59,$B$71,$B$83)</f>
        <v>2926.71</v>
      </c>
      <c r="G71" s="31">
        <f t="shared" si="1"/>
        <v>0.13374369172210443</v>
      </c>
    </row>
    <row r="72" spans="1:7" x14ac:dyDescent="0.2">
      <c r="A72" s="531">
        <v>42583</v>
      </c>
      <c r="B72" s="532">
        <v>3441.3249999999998</v>
      </c>
      <c r="C72" s="532">
        <f>MIN($B$36,$B$48,$B$60,$B$72,$B$84)</f>
        <v>2768.3980000000001</v>
      </c>
      <c r="D72" s="532">
        <f>MAX($B$36,$B$48,$B$60,$B$72,$B$84)</f>
        <v>3441.3249999999998</v>
      </c>
      <c r="E72" s="532">
        <f t="shared" si="0"/>
        <v>672.92699999999968</v>
      </c>
      <c r="F72" s="532">
        <f>AVERAGE($B$36,$B$48,$B$60,$B$72,$B$84)</f>
        <v>3182.6512000000002</v>
      </c>
      <c r="G72" s="31">
        <f t="shared" si="1"/>
        <v>8.1276201426031092E-2</v>
      </c>
    </row>
    <row r="73" spans="1:7" x14ac:dyDescent="0.2">
      <c r="A73" s="531">
        <v>42614</v>
      </c>
      <c r="B73" s="532">
        <v>3705.1610000000001</v>
      </c>
      <c r="C73" s="532">
        <f>MIN($B$37,$B$49,$B$61,$B$73,$B$85)</f>
        <v>3187.0160000000001</v>
      </c>
      <c r="D73" s="532">
        <f>MAX($B$37,$B$49,$B$61,$B$73,$B$85)</f>
        <v>3705.1610000000001</v>
      </c>
      <c r="E73" s="532">
        <f t="shared" si="0"/>
        <v>518.14499999999998</v>
      </c>
      <c r="F73" s="532">
        <f>AVERAGE($B$37,$B$49,$B$61,$B$73,$B$85)</f>
        <v>3527.5978000000005</v>
      </c>
      <c r="G73" s="31">
        <f t="shared" si="1"/>
        <v>5.033544357012576E-2</v>
      </c>
    </row>
    <row r="74" spans="1:7" x14ac:dyDescent="0.2">
      <c r="A74" s="531">
        <v>42644</v>
      </c>
      <c r="B74" s="532">
        <v>4012.723</v>
      </c>
      <c r="C74" s="532">
        <f>MIN($B$38,$B$50,$B$62,$B$74,$B$86)</f>
        <v>3587.27</v>
      </c>
      <c r="D74" s="532">
        <f>MAX($B$38,$B$50,$B$62,$B$74,$B$86)</f>
        <v>4012.723</v>
      </c>
      <c r="E74" s="532">
        <f t="shared" si="0"/>
        <v>425.45299999999997</v>
      </c>
      <c r="F74" s="532">
        <f>AVERAGE($B$38,$B$50,$B$62,$B$74,$B$86)</f>
        <v>3835.1525999999999</v>
      </c>
      <c r="G74" s="31">
        <f t="shared" si="1"/>
        <v>4.6300739115309186E-2</v>
      </c>
    </row>
    <row r="75" spans="1:7" x14ac:dyDescent="0.2">
      <c r="A75" s="531">
        <v>42675</v>
      </c>
      <c r="B75" s="532">
        <v>3976.5810000000001</v>
      </c>
      <c r="C75" s="532">
        <f>MIN($B$39,$B$51,$B$63,$B$75,$B$87)</f>
        <v>3426.8679999999999</v>
      </c>
      <c r="D75" s="532">
        <f>MAX($B$39,$B$51,$B$63,$B$75,$B$87)</f>
        <v>3976.5810000000001</v>
      </c>
      <c r="E75" s="532">
        <f t="shared" si="0"/>
        <v>549.71300000000019</v>
      </c>
      <c r="F75" s="532">
        <f>AVERAGE($B$39,$B$51,$B$63,$B$75,$B$87)</f>
        <v>3728.9739999999997</v>
      </c>
      <c r="G75" s="31">
        <f t="shared" si="1"/>
        <v>6.6400838407562057E-2</v>
      </c>
    </row>
    <row r="76" spans="1:7" x14ac:dyDescent="0.2">
      <c r="A76" s="531">
        <v>42705</v>
      </c>
      <c r="B76" s="532">
        <v>3296.944</v>
      </c>
      <c r="C76" s="532">
        <f>MIN($B$40,$B$52,$B$64,$B$76,$B$88)</f>
        <v>2889.8919999999998</v>
      </c>
      <c r="D76" s="532">
        <f>MAX($B$40,$B$52,$B$64,$B$76,$B$88)</f>
        <v>3666.6320000000001</v>
      </c>
      <c r="E76" s="532">
        <f t="shared" si="0"/>
        <v>776.74000000000024</v>
      </c>
      <c r="F76" s="532">
        <f>AVERAGE($B$40,$B$52,$B$64,$B$76,$B$88)</f>
        <v>3205.4582</v>
      </c>
      <c r="G76" s="31">
        <f t="shared" si="1"/>
        <v>2.8540631102286662E-2</v>
      </c>
    </row>
    <row r="77" spans="1:7" x14ac:dyDescent="0.2">
      <c r="A77" s="531">
        <v>42736</v>
      </c>
      <c r="B77" s="532">
        <v>2622.1579999999999</v>
      </c>
      <c r="C77" s="532">
        <f>MIN($B$29,$B$41,$B$53,$B$65,$B$77)</f>
        <v>1924.922</v>
      </c>
      <c r="D77" s="532">
        <f>MAX($B$29,$B$41,$B$53,$B$65,$B$77)</f>
        <v>2938.0889999999999</v>
      </c>
      <c r="E77" s="532">
        <f t="shared" si="0"/>
        <v>1013.1669999999999</v>
      </c>
      <c r="F77" s="532">
        <f>AVERAGE($B$29,$B$41,$B$53,$B$65,$B$77)</f>
        <v>2518.3031999999998</v>
      </c>
      <c r="G77" s="31">
        <f t="shared" si="1"/>
        <v>4.1239990482480504E-2</v>
      </c>
    </row>
    <row r="78" spans="1:7" x14ac:dyDescent="0.2">
      <c r="A78" s="531">
        <v>42767</v>
      </c>
      <c r="B78" s="532">
        <v>2337.3310000000001</v>
      </c>
      <c r="C78" s="532">
        <f>MIN($B$30,$B$42,$B$54,$B$66,$B$78)</f>
        <v>1199.9870000000001</v>
      </c>
      <c r="D78" s="532">
        <f>MAX($B$30,$B$42,$B$54,$B$66,$B$78)</f>
        <v>2534.2919999999999</v>
      </c>
      <c r="E78" s="532">
        <f t="shared" si="0"/>
        <v>1334.3049999999998</v>
      </c>
      <c r="F78" s="532">
        <f>AVERAGE($B$30,$B$42,$B$54,$B$66,$B$78)</f>
        <v>1967.3024</v>
      </c>
      <c r="G78" s="31">
        <f t="shared" si="1"/>
        <v>0.18808933491871915</v>
      </c>
    </row>
    <row r="79" spans="1:7" x14ac:dyDescent="0.2">
      <c r="A79" s="531">
        <v>42795</v>
      </c>
      <c r="B79" s="532">
        <v>2062.5039999999999</v>
      </c>
      <c r="C79" s="532">
        <f>MIN($B$31,$B$43,$B$55,$B$67,$B$79)</f>
        <v>857.31</v>
      </c>
      <c r="D79" s="532">
        <f>MAX($B$31,$B$43,$B$55,$B$67,$B$79)</f>
        <v>2486.3220000000001</v>
      </c>
      <c r="E79" s="532">
        <f t="shared" si="0"/>
        <v>1629.0120000000002</v>
      </c>
      <c r="F79" s="532">
        <f>AVERAGE($B$31,$B$43,$B$55,$B$67,$B$79)</f>
        <v>1719.4911999999999</v>
      </c>
      <c r="G79" s="31">
        <f t="shared" si="1"/>
        <v>0.19948505697499352</v>
      </c>
    </row>
    <row r="80" spans="1:7" x14ac:dyDescent="0.2">
      <c r="A80" s="531">
        <v>42826</v>
      </c>
      <c r="B80" s="532">
        <v>2291.25</v>
      </c>
      <c r="C80" s="532">
        <f>MIN($B$32,$B$44,$B$56,$B$68,$B$80)</f>
        <v>1066.3800000000001</v>
      </c>
      <c r="D80" s="532">
        <f>MAX($B$32,$B$44,$B$56,$B$68,$B$80)</f>
        <v>2645.56</v>
      </c>
      <c r="E80" s="532">
        <f t="shared" si="0"/>
        <v>1579.1799999999998</v>
      </c>
      <c r="F80" s="532">
        <f>AVERAGE($B$32,$B$44,$B$56,$B$68,$B$80)</f>
        <v>1930.2926</v>
      </c>
      <c r="G80" s="31">
        <f t="shared" si="1"/>
        <v>0.18699620979741627</v>
      </c>
    </row>
    <row r="81" spans="1:7" x14ac:dyDescent="0.2">
      <c r="A81" s="531">
        <v>42856</v>
      </c>
      <c r="B81" s="532">
        <v>2626.5070000000001</v>
      </c>
      <c r="C81" s="532">
        <f>MIN($B$33,$B$45,$B$57,$B$69,$B$81)</f>
        <v>1547.944</v>
      </c>
      <c r="D81" s="532">
        <f>MAX($B$33,$B$45,$B$57,$B$69,$B$81)</f>
        <v>2966.2649999999999</v>
      </c>
      <c r="E81" s="532">
        <f t="shared" si="0"/>
        <v>1418.3209999999999</v>
      </c>
      <c r="F81" s="532">
        <f>AVERAGE($B$33,$B$45,$B$57,$B$69,$B$81)</f>
        <v>2339.5034000000001</v>
      </c>
      <c r="G81" s="31">
        <f t="shared" si="1"/>
        <v>0.12267714592763568</v>
      </c>
    </row>
    <row r="82" spans="1:7" x14ac:dyDescent="0.2">
      <c r="A82" s="531">
        <v>42887</v>
      </c>
      <c r="B82" s="532">
        <v>2906.808</v>
      </c>
      <c r="C82" s="532">
        <f>MIN($B$34,$B$46,$B$58,$B$70,$B$82)</f>
        <v>2005.4749999999999</v>
      </c>
      <c r="D82" s="532">
        <f>MAX($B$34,$B$46,$B$58,$B$70,$B$82)</f>
        <v>3186.0320000000002</v>
      </c>
      <c r="E82" s="532">
        <f t="shared" si="0"/>
        <v>1180.5570000000002</v>
      </c>
      <c r="F82" s="532">
        <f>AVERAGE($B$34,$B$46,$B$58,$B$70,$B$82)</f>
        <v>2677.4991999999997</v>
      </c>
      <c r="G82" s="31">
        <f t="shared" si="1"/>
        <v>8.5642901405909022E-2</v>
      </c>
    </row>
    <row r="83" spans="1:7" x14ac:dyDescent="0.2">
      <c r="A83" s="531">
        <v>42917</v>
      </c>
      <c r="B83" s="532">
        <v>3054.1509999999998</v>
      </c>
      <c r="C83" s="532">
        <f>MIN($B$35,$B$47,$B$59,$B$71,$B$83)</f>
        <v>2399.9740000000002</v>
      </c>
      <c r="D83" s="532">
        <f>MAX($B$35,$B$47,$B$59,$B$71,$B$83)</f>
        <v>3318.1390000000001</v>
      </c>
      <c r="E83" s="532">
        <f t="shared" si="0"/>
        <v>918.16499999999996</v>
      </c>
      <c r="F83" s="532">
        <f>AVERAGE($B$35,$B$47,$B$59,$B$71,$B$83)</f>
        <v>2926.71</v>
      </c>
      <c r="G83" s="31">
        <f t="shared" si="1"/>
        <v>4.3544116089397233E-2</v>
      </c>
    </row>
    <row r="84" spans="1:7" x14ac:dyDescent="0.2">
      <c r="A84" s="531">
        <v>42948</v>
      </c>
      <c r="B84" s="532">
        <v>3249.8960000000002</v>
      </c>
      <c r="C84" s="532">
        <f>MIN($B$36,$B$48,$B$60,$B$72,$B$84)</f>
        <v>2768.3980000000001</v>
      </c>
      <c r="D84" s="532">
        <f>MAX($B$36,$B$48,$B$60,$B$72,$B$84)</f>
        <v>3441.3249999999998</v>
      </c>
      <c r="E84" s="532">
        <f t="shared" si="0"/>
        <v>672.92699999999968</v>
      </c>
      <c r="F84" s="532">
        <f>AVERAGE($B$36,$B$48,$B$60,$B$72,$B$84)</f>
        <v>3182.6512000000002</v>
      </c>
      <c r="G84" s="31">
        <f t="shared" si="1"/>
        <v>2.1128548425287663E-2</v>
      </c>
    </row>
    <row r="85" spans="1:7" x14ac:dyDescent="0.2">
      <c r="A85" s="531">
        <v>42979</v>
      </c>
      <c r="B85" s="532">
        <v>3567.2280000000001</v>
      </c>
      <c r="C85" s="532">
        <f>MIN($B$37,$B$49,$B$61,$B$73,$B$85)</f>
        <v>3187.0160000000001</v>
      </c>
      <c r="D85" s="532">
        <f>MAX($B$37,$B$49,$B$61,$B$73,$B$85)</f>
        <v>3705.1610000000001</v>
      </c>
      <c r="E85" s="532">
        <f t="shared" si="0"/>
        <v>518.14499999999998</v>
      </c>
      <c r="F85" s="532">
        <f>AVERAGE($B$37,$B$49,$B$61,$B$73,$B$85)</f>
        <v>3527.5978000000005</v>
      </c>
      <c r="G85" s="31">
        <f t="shared" si="1"/>
        <v>1.1234330625787159E-2</v>
      </c>
    </row>
    <row r="86" spans="1:7" x14ac:dyDescent="0.2">
      <c r="A86" s="531">
        <v>43009</v>
      </c>
      <c r="B86" s="532">
        <v>3816.4960000000001</v>
      </c>
      <c r="C86" s="532">
        <f>MIN($B$38,$B$50,$B$62,$B$74,$B$86)</f>
        <v>3587.27</v>
      </c>
      <c r="D86" s="532">
        <f>MAX($B$38,$B$50,$B$62,$B$74,$B$86)</f>
        <v>4012.723</v>
      </c>
      <c r="E86" s="532">
        <f t="shared" si="0"/>
        <v>425.45299999999997</v>
      </c>
      <c r="F86" s="532">
        <f>AVERAGE($B$38,$B$50,$B$62,$B$74,$B$86)</f>
        <v>3835.1525999999999</v>
      </c>
      <c r="G86" s="31">
        <f t="shared" si="1"/>
        <v>-4.8646304191389822E-3</v>
      </c>
    </row>
    <row r="87" spans="1:7" x14ac:dyDescent="0.2">
      <c r="A87" s="531">
        <v>43040</v>
      </c>
      <c r="B87" s="532">
        <v>3709.2629999999999</v>
      </c>
      <c r="C87" s="532">
        <f>MIN($B$39,$B$51,$B$63,$B$75,$B$87)</f>
        <v>3426.8679999999999</v>
      </c>
      <c r="D87" s="532">
        <f>MAX($B$39,$B$51,$B$63,$B$75,$B$87)</f>
        <v>3976.5810000000001</v>
      </c>
      <c r="E87" s="532">
        <f t="shared" si="0"/>
        <v>549.71300000000019</v>
      </c>
      <c r="F87" s="532">
        <f>AVERAGE($B$39,$B$51,$B$63,$B$75,$B$87)</f>
        <v>3728.9739999999997</v>
      </c>
      <c r="G87" s="31">
        <f t="shared" si="1"/>
        <v>-5.2859043801324335E-3</v>
      </c>
    </row>
    <row r="88" spans="1:7" x14ac:dyDescent="0.2">
      <c r="A88" s="531">
        <v>43070</v>
      </c>
      <c r="B88" s="532">
        <v>3032.6010000000001</v>
      </c>
      <c r="C88" s="532">
        <f>MIN($B$40,$B$52,$B$64,$B$76,$B$88)</f>
        <v>2889.8919999999998</v>
      </c>
      <c r="D88" s="532">
        <f>MAX($B$40,$B$52,$B$64,$B$76,$B$88)</f>
        <v>3666.6320000000001</v>
      </c>
      <c r="E88" s="532">
        <f t="shared" si="0"/>
        <v>776.74000000000024</v>
      </c>
      <c r="F88" s="532">
        <f>AVERAGE($B$40,$B$52,$B$64,$B$76,$B$88)</f>
        <v>3205.4582</v>
      </c>
      <c r="G88" s="31">
        <f t="shared" si="1"/>
        <v>-5.3925894276206754E-2</v>
      </c>
    </row>
    <row r="89" spans="1:7" x14ac:dyDescent="0.2">
      <c r="A89" s="531">
        <v>43101</v>
      </c>
      <c r="B89" s="532">
        <v>2140.8690000000001</v>
      </c>
      <c r="C89" s="532">
        <f>MIN($B$29,$B$41,$B$53,$B$65,$B$77)</f>
        <v>1924.922</v>
      </c>
      <c r="D89" s="532">
        <f>MAX($B$29,$B$41,$B$53,$B$65,$B$77)</f>
        <v>2938.0889999999999</v>
      </c>
      <c r="E89" s="532">
        <f t="shared" si="0"/>
        <v>1013.1669999999999</v>
      </c>
      <c r="F89" s="532">
        <f>AVERAGE($B$29,$B$41,$B$53,$B$65,$B$77)</f>
        <v>2518.3031999999998</v>
      </c>
      <c r="G89" s="31">
        <f t="shared" si="1"/>
        <v>-0.14987639296173694</v>
      </c>
    </row>
    <row r="90" spans="1:7" x14ac:dyDescent="0.2">
      <c r="A90" s="531">
        <v>43132</v>
      </c>
      <c r="B90" s="532">
        <v>1673.327</v>
      </c>
      <c r="C90" s="532">
        <f>MIN($B$30,$B$42,$B$54,$B$66,$B$78)</f>
        <v>1199.9870000000001</v>
      </c>
      <c r="D90" s="532">
        <f>MAX($B$30,$B$42,$B$54,$B$66,$B$78)</f>
        <v>2534.2919999999999</v>
      </c>
      <c r="E90" s="532">
        <f t="shared" si="0"/>
        <v>1334.3049999999998</v>
      </c>
      <c r="F90" s="532">
        <f>AVERAGE($B$30,$B$42,$B$54,$B$66,$B$78)</f>
        <v>1967.3024</v>
      </c>
      <c r="G90" s="31">
        <f t="shared" si="1"/>
        <v>-0.14943071283804665</v>
      </c>
    </row>
    <row r="91" spans="1:7" x14ac:dyDescent="0.2">
      <c r="A91" s="531">
        <v>43160</v>
      </c>
      <c r="B91" s="532">
        <v>1390.9680000000001</v>
      </c>
      <c r="C91" s="532">
        <f>MIN($B$31,$B$43,$B$55,$B$67,$B$79)</f>
        <v>857.31</v>
      </c>
      <c r="D91" s="532">
        <f>MAX($B$31,$B$43,$B$55,$B$67,$B$79)</f>
        <v>2486.3220000000001</v>
      </c>
      <c r="E91" s="532">
        <f t="shared" si="0"/>
        <v>1629.0120000000002</v>
      </c>
      <c r="F91" s="532">
        <f>AVERAGE($B$31,$B$43,$B$55,$B$67,$B$79)</f>
        <v>1719.4911999999999</v>
      </c>
      <c r="G91" s="31">
        <f t="shared" si="1"/>
        <v>-0.19105837819931837</v>
      </c>
    </row>
    <row r="92" spans="1:7" x14ac:dyDescent="0.2">
      <c r="A92" s="531">
        <v>43191</v>
      </c>
      <c r="B92" s="532">
        <v>1427.489</v>
      </c>
      <c r="C92" s="532">
        <f>MIN($B$32,$B$44,$B$56,$B$68,$B$80)</f>
        <v>1066.3800000000001</v>
      </c>
      <c r="D92" s="532">
        <f>MAX($B$32,$B$44,$B$56,$B$68,$B$80)</f>
        <v>2645.56</v>
      </c>
      <c r="E92" s="532">
        <f t="shared" si="0"/>
        <v>1579.1799999999998</v>
      </c>
      <c r="F92" s="532">
        <f>AVERAGE($B$32,$B$44,$B$56,$B$68,$B$80)</f>
        <v>1930.2926</v>
      </c>
      <c r="G92" s="31">
        <f t="shared" si="1"/>
        <v>-0.26048050953518653</v>
      </c>
    </row>
    <row r="93" spans="1:7" x14ac:dyDescent="0.2">
      <c r="A93" s="531">
        <v>43221</v>
      </c>
      <c r="B93" s="532">
        <v>1847.6179999999999</v>
      </c>
      <c r="C93" s="532">
        <f>MIN($B$33,$B$45,$B$57,$B$69,$B$81)</f>
        <v>1547.944</v>
      </c>
      <c r="D93" s="532">
        <f>MAX($B$33,$B$45,$B$57,$B$69,$B$81)</f>
        <v>2966.2649999999999</v>
      </c>
      <c r="E93" s="532">
        <f t="shared" ref="E93:E112" si="2">D93-C93</f>
        <v>1418.3209999999999</v>
      </c>
      <c r="F93" s="532">
        <f>AVERAGE($B$33,$B$45,$B$57,$B$69,$B$81)</f>
        <v>2339.5034000000001</v>
      </c>
      <c r="G93" s="31">
        <f t="shared" ref="G93:G112" si="3">B93/F93-1</f>
        <v>-0.21025205605599895</v>
      </c>
    </row>
    <row r="94" spans="1:7" x14ac:dyDescent="0.2">
      <c r="A94" s="531">
        <v>43252</v>
      </c>
      <c r="B94" s="532">
        <v>2195.6660000000002</v>
      </c>
      <c r="C94" s="532">
        <f>MIN($B$34,$B$46,$B$58,$B$70,$B$82)</f>
        <v>2005.4749999999999</v>
      </c>
      <c r="D94" s="532">
        <f>MAX($B$34,$B$46,$B$58,$B$70,$B$82)</f>
        <v>3186.0320000000002</v>
      </c>
      <c r="E94" s="532">
        <f t="shared" si="2"/>
        <v>1180.5570000000002</v>
      </c>
      <c r="F94" s="532">
        <f>AVERAGE($B$34,$B$46,$B$58,$B$70,$B$82)</f>
        <v>2677.4991999999997</v>
      </c>
      <c r="G94" s="31">
        <f t="shared" si="3"/>
        <v>-0.1799564309860483</v>
      </c>
    </row>
    <row r="95" spans="1:7" x14ac:dyDescent="0.2">
      <c r="A95" s="531">
        <v>43282</v>
      </c>
      <c r="B95" s="532">
        <v>2381.7190000000001</v>
      </c>
      <c r="C95" s="532">
        <f>MIN($B$35,$B$47,$B$59,$B$71,$B$83)</f>
        <v>2399.9740000000002</v>
      </c>
      <c r="D95" s="532">
        <f>MAX($B$35,$B$47,$B$59,$B$71,$B$83)</f>
        <v>3318.1390000000001</v>
      </c>
      <c r="E95" s="532">
        <f t="shared" si="2"/>
        <v>918.16499999999996</v>
      </c>
      <c r="F95" s="532">
        <f>AVERAGE($B$35,$B$47,$B$59,$B$71,$B$83)</f>
        <v>2926.71</v>
      </c>
      <c r="G95" s="31">
        <f t="shared" si="3"/>
        <v>-0.18621284650682846</v>
      </c>
    </row>
    <row r="96" spans="1:7" x14ac:dyDescent="0.2">
      <c r="A96" s="531">
        <v>43313</v>
      </c>
      <c r="B96" s="532">
        <v>2617.2020000000002</v>
      </c>
      <c r="C96" s="532">
        <f>MIN($B$36,$B$48,$B$60,$B$72,$B$84)</f>
        <v>2768.3980000000001</v>
      </c>
      <c r="D96" s="532">
        <f>MAX($B$36,$B$48,$B$60,$B$72,$B$84)</f>
        <v>3441.3249999999998</v>
      </c>
      <c r="E96" s="532">
        <f t="shared" si="2"/>
        <v>672.92699999999968</v>
      </c>
      <c r="F96" s="532">
        <f>AVERAGE($B$36,$B$48,$B$60,$B$72,$B$84)</f>
        <v>3182.6512000000002</v>
      </c>
      <c r="G96" s="31">
        <f t="shared" si="3"/>
        <v>-0.17766609171623959</v>
      </c>
    </row>
    <row r="97" spans="1:7" x14ac:dyDescent="0.2">
      <c r="A97" s="531">
        <v>43344</v>
      </c>
      <c r="B97" s="532">
        <v>2931.1972857000001</v>
      </c>
      <c r="C97" s="532">
        <f>MIN($B$37,$B$49,$B$61,$B$73,$B$85)</f>
        <v>3187.0160000000001</v>
      </c>
      <c r="D97" s="532">
        <f>MAX($B$37,$B$49,$B$61,$B$73,$B$85)</f>
        <v>3705.1610000000001</v>
      </c>
      <c r="E97" s="532">
        <f t="shared" si="2"/>
        <v>518.14499999999998</v>
      </c>
      <c r="F97" s="532">
        <f>AVERAGE($B$37,$B$49,$B$61,$B$73,$B$85)</f>
        <v>3527.5978000000005</v>
      </c>
      <c r="G97" s="31">
        <f t="shared" si="3"/>
        <v>-0.16906703885006402</v>
      </c>
    </row>
    <row r="98" spans="1:7" x14ac:dyDescent="0.2">
      <c r="A98" s="531">
        <v>43374</v>
      </c>
      <c r="B98" s="532">
        <v>3217.8161429000002</v>
      </c>
      <c r="C98" s="532">
        <f>MIN($B$38,$B$50,$B$62,$B$74,$B$86)</f>
        <v>3587.27</v>
      </c>
      <c r="D98" s="532">
        <f>MAX($B$38,$B$50,$B$62,$B$74,$B$86)</f>
        <v>4012.723</v>
      </c>
      <c r="E98" s="532">
        <f t="shared" si="2"/>
        <v>425.45299999999997</v>
      </c>
      <c r="F98" s="532">
        <f>AVERAGE($B$38,$B$50,$B$62,$B$74,$B$86)</f>
        <v>3835.1525999999999</v>
      </c>
      <c r="G98" s="31">
        <f t="shared" si="3"/>
        <v>-0.1609678991912864</v>
      </c>
    </row>
    <row r="99" spans="1:7" x14ac:dyDescent="0.2">
      <c r="A99" s="531">
        <v>43405</v>
      </c>
      <c r="B99" s="532">
        <v>3190.38</v>
      </c>
      <c r="C99" s="532">
        <f>MIN($B$39,$B$51,$B$63,$B$75,$B$87)</f>
        <v>3426.8679999999999</v>
      </c>
      <c r="D99" s="532">
        <f>MAX($B$39,$B$51,$B$63,$B$75,$B$87)</f>
        <v>3976.5810000000001</v>
      </c>
      <c r="E99" s="532">
        <f t="shared" si="2"/>
        <v>549.71300000000019</v>
      </c>
      <c r="F99" s="532">
        <f>AVERAGE($B$39,$B$51,$B$63,$B$75,$B$87)</f>
        <v>3728.9739999999997</v>
      </c>
      <c r="G99" s="31">
        <f t="shared" si="3"/>
        <v>-0.14443490354183208</v>
      </c>
    </row>
    <row r="100" spans="1:7" x14ac:dyDescent="0.2">
      <c r="A100" s="531">
        <v>43435</v>
      </c>
      <c r="B100" s="532">
        <v>2701.15</v>
      </c>
      <c r="C100" s="532">
        <f>MIN($B$40,$B$52,$B$64,$B$76,$B$88)</f>
        <v>2889.8919999999998</v>
      </c>
      <c r="D100" s="532">
        <f>MAX($B$40,$B$52,$B$64,$B$76,$B$88)</f>
        <v>3666.6320000000001</v>
      </c>
      <c r="E100" s="532">
        <f t="shared" si="2"/>
        <v>776.74000000000024</v>
      </c>
      <c r="F100" s="532">
        <f>AVERAGE($B$40,$B$52,$B$64,$B$76,$B$88)</f>
        <v>3205.4582</v>
      </c>
      <c r="G100" s="31">
        <f t="shared" si="3"/>
        <v>-0.1573279601649461</v>
      </c>
    </row>
    <row r="101" spans="1:7" x14ac:dyDescent="0.2">
      <c r="A101" s="531">
        <v>43466</v>
      </c>
      <c r="B101" s="532">
        <v>2025.617</v>
      </c>
      <c r="C101" s="532">
        <f>MIN($B$29,$B$41,$B$53,$B$65,$B$77)</f>
        <v>1924.922</v>
      </c>
      <c r="D101" s="532">
        <f>MAX($B$29,$B$41,$B$53,$B$65,$B$77)</f>
        <v>2938.0889999999999</v>
      </c>
      <c r="E101" s="532">
        <f t="shared" si="2"/>
        <v>1013.1669999999999</v>
      </c>
      <c r="F101" s="532">
        <f>AVERAGE($B$29,$B$41,$B$53,$B$65,$B$77)</f>
        <v>2518.3031999999998</v>
      </c>
      <c r="G101" s="31">
        <f t="shared" si="3"/>
        <v>-0.19564212919238633</v>
      </c>
    </row>
    <row r="102" spans="1:7" x14ac:dyDescent="0.2">
      <c r="A102" s="531">
        <v>43497</v>
      </c>
      <c r="B102" s="532">
        <v>1571.24</v>
      </c>
      <c r="C102" s="532">
        <f>MIN($B$30,$B$42,$B$54,$B$66,$B$78)</f>
        <v>1199.9870000000001</v>
      </c>
      <c r="D102" s="532">
        <f>MAX($B$30,$B$42,$B$54,$B$66,$B$78)</f>
        <v>2534.2919999999999</v>
      </c>
      <c r="E102" s="532">
        <f t="shared" si="2"/>
        <v>1334.3049999999998</v>
      </c>
      <c r="F102" s="532">
        <f>AVERAGE($B$30,$B$42,$B$54,$B$66,$B$78)</f>
        <v>1967.3024</v>
      </c>
      <c r="G102" s="31">
        <f t="shared" si="3"/>
        <v>-0.20132258263904934</v>
      </c>
    </row>
    <row r="103" spans="1:7" x14ac:dyDescent="0.2">
      <c r="A103" s="531">
        <v>43525</v>
      </c>
      <c r="B103" s="532">
        <v>1447.5039999999999</v>
      </c>
      <c r="C103" s="532">
        <f>MIN($B$31,$B$43,$B$55,$B$67,$B$79)</f>
        <v>857.31</v>
      </c>
      <c r="D103" s="532">
        <f>MAX($B$31,$B$43,$B$55,$B$67,$B$79)</f>
        <v>2486.3220000000001</v>
      </c>
      <c r="E103" s="532">
        <f t="shared" si="2"/>
        <v>1629.0120000000002</v>
      </c>
      <c r="F103" s="532">
        <f>AVERAGE($B$31,$B$43,$B$55,$B$67,$B$79)</f>
        <v>1719.4911999999999</v>
      </c>
      <c r="G103" s="31">
        <f t="shared" si="3"/>
        <v>-0.15817888454445128</v>
      </c>
    </row>
    <row r="104" spans="1:7" x14ac:dyDescent="0.2">
      <c r="A104" s="531">
        <v>43556</v>
      </c>
      <c r="B104" s="532">
        <v>1711.1959999999999</v>
      </c>
      <c r="C104" s="532">
        <f>MIN($B$32,$B$44,$B$56,$B$68,$B$80)</f>
        <v>1066.3800000000001</v>
      </c>
      <c r="D104" s="532">
        <f>MAX($B$32,$B$44,$B$56,$B$68,$B$80)</f>
        <v>2645.56</v>
      </c>
      <c r="E104" s="532">
        <f t="shared" si="2"/>
        <v>1579.1799999999998</v>
      </c>
      <c r="F104" s="532">
        <f>AVERAGE($B$32,$B$44,$B$56,$B$68,$B$80)</f>
        <v>1930.2926</v>
      </c>
      <c r="G104" s="31">
        <f t="shared" si="3"/>
        <v>-0.11350434643949836</v>
      </c>
    </row>
    <row r="105" spans="1:7" x14ac:dyDescent="0.2">
      <c r="A105" s="531">
        <v>43586</v>
      </c>
      <c r="B105" s="532">
        <v>2169.2939999999999</v>
      </c>
      <c r="C105" s="532">
        <f>MIN($B$33,$B$45,$B$57,$B$69,$B$81)</f>
        <v>1547.944</v>
      </c>
      <c r="D105" s="532">
        <f>MAX($B$33,$B$45,$B$57,$B$69,$B$81)</f>
        <v>2966.2649999999999</v>
      </c>
      <c r="E105" s="532">
        <f t="shared" si="2"/>
        <v>1418.3209999999999</v>
      </c>
      <c r="F105" s="532">
        <f>AVERAGE($B$33,$B$45,$B$57,$B$69,$B$81)</f>
        <v>2339.5034000000001</v>
      </c>
      <c r="G105" s="31">
        <f t="shared" si="3"/>
        <v>-7.2754499950716145E-2</v>
      </c>
    </row>
    <row r="106" spans="1:7" x14ac:dyDescent="0.2">
      <c r="A106" s="531">
        <v>43617</v>
      </c>
      <c r="B106" s="532">
        <v>2526.9810000000002</v>
      </c>
      <c r="C106" s="532">
        <f>MIN($B$34,$B$46,$B$58,$B$70,$B$82)</f>
        <v>2005.4749999999999</v>
      </c>
      <c r="D106" s="532">
        <f>MAX($B$34,$B$46,$B$58,$B$70,$B$82)</f>
        <v>3186.0320000000002</v>
      </c>
      <c r="E106" s="532">
        <f t="shared" si="2"/>
        <v>1180.5570000000002</v>
      </c>
      <c r="F106" s="532">
        <f>AVERAGE($B$34,$B$46,$B$58,$B$70,$B$82)</f>
        <v>2677.4991999999997</v>
      </c>
      <c r="G106" s="31">
        <f t="shared" si="3"/>
        <v>-5.6215964508971483E-2</v>
      </c>
    </row>
    <row r="107" spans="1:7" x14ac:dyDescent="0.2">
      <c r="A107" s="531">
        <v>43647</v>
      </c>
      <c r="B107" s="532">
        <v>2763.4430000000002</v>
      </c>
      <c r="C107" s="532">
        <f>MIN($B$35,$B$47,$B$59,$B$71,$B$83)</f>
        <v>2399.9740000000002</v>
      </c>
      <c r="D107" s="532">
        <f>MAX($B$35,$B$47,$B$59,$B$71,$B$83)</f>
        <v>3318.1390000000001</v>
      </c>
      <c r="E107" s="532">
        <f t="shared" si="2"/>
        <v>918.16499999999996</v>
      </c>
      <c r="F107" s="532">
        <f>AVERAGE($B$35,$B$47,$B$59,$B$71,$B$83)</f>
        <v>2926.71</v>
      </c>
      <c r="G107" s="31">
        <f t="shared" si="3"/>
        <v>-5.5785164912136809E-2</v>
      </c>
    </row>
    <row r="108" spans="1:7" x14ac:dyDescent="0.2">
      <c r="A108" s="531">
        <v>43678</v>
      </c>
      <c r="B108" s="532">
        <v>2986.297</v>
      </c>
      <c r="C108" s="532">
        <f>MIN($B$36,$B$48,$B$60,$B$72,$B$84)</f>
        <v>2768.3980000000001</v>
      </c>
      <c r="D108" s="532">
        <f>MAX($B$36,$B$48,$B$60,$B$72,$B$84)</f>
        <v>3441.3249999999998</v>
      </c>
      <c r="E108" s="532">
        <f t="shared" si="2"/>
        <v>672.92699999999968</v>
      </c>
      <c r="F108" s="532">
        <f>AVERAGE($B$36,$B$48,$B$60,$B$72,$B$84)</f>
        <v>3182.6512000000002</v>
      </c>
      <c r="G108" s="31">
        <f t="shared" si="3"/>
        <v>-6.16951678525125E-2</v>
      </c>
    </row>
    <row r="109" spans="1:7" x14ac:dyDescent="0.2">
      <c r="A109" s="531">
        <v>43709</v>
      </c>
      <c r="B109" s="532">
        <v>3329.5540000000001</v>
      </c>
      <c r="C109" s="532">
        <f>MIN($B$37,$B$49,$B$61,$B$73,$B$85)</f>
        <v>3187.0160000000001</v>
      </c>
      <c r="D109" s="532">
        <f>MAX($B$37,$B$49,$B$61,$B$73,$B$85)</f>
        <v>3705.1610000000001</v>
      </c>
      <c r="E109" s="532">
        <f t="shared" si="2"/>
        <v>518.14499999999998</v>
      </c>
      <c r="F109" s="532">
        <f>AVERAGE($B$37,$B$49,$B$61,$B$73,$B$85)</f>
        <v>3527.5978000000005</v>
      </c>
      <c r="G109" s="31">
        <f t="shared" si="3"/>
        <v>-5.614126417699894E-2</v>
      </c>
    </row>
    <row r="110" spans="1:7" x14ac:dyDescent="0.2">
      <c r="A110" s="531">
        <v>43739</v>
      </c>
      <c r="B110" s="532">
        <v>3675.6350000000002</v>
      </c>
      <c r="C110" s="532">
        <f>MIN($B$38,$B$50,$B$62,$B$74,$B$86)</f>
        <v>3587.27</v>
      </c>
      <c r="D110" s="532">
        <f>MAX($B$38,$B$50,$B$62,$B$74,$B$86)</f>
        <v>4012.723</v>
      </c>
      <c r="E110" s="532">
        <f t="shared" si="2"/>
        <v>425.45299999999997</v>
      </c>
      <c r="F110" s="532">
        <f>AVERAGE($B$38,$B$50,$B$62,$B$74,$B$86)</f>
        <v>3835.1525999999999</v>
      </c>
      <c r="G110" s="31">
        <f t="shared" si="3"/>
        <v>-4.1593547020788657E-2</v>
      </c>
    </row>
    <row r="111" spans="1:7" x14ac:dyDescent="0.2">
      <c r="A111" s="531">
        <v>43770</v>
      </c>
      <c r="B111" s="532">
        <v>3602.1039999999998</v>
      </c>
      <c r="C111" s="532">
        <f>MIN($B$39,$B$51,$B$63,$B$75,$B$87)</f>
        <v>3426.8679999999999</v>
      </c>
      <c r="D111" s="532">
        <f>MAX($B$39,$B$51,$B$63,$B$75,$B$87)</f>
        <v>3976.5810000000001</v>
      </c>
      <c r="E111" s="532">
        <f t="shared" si="2"/>
        <v>549.71300000000019</v>
      </c>
      <c r="F111" s="532">
        <f>AVERAGE($B$39,$B$51,$B$63,$B$75,$B$87)</f>
        <v>3728.9739999999997</v>
      </c>
      <c r="G111" s="31">
        <f t="shared" si="3"/>
        <v>-3.4022763366008957E-2</v>
      </c>
    </row>
    <row r="112" spans="1:7" x14ac:dyDescent="0.2">
      <c r="A112" s="533">
        <v>43800</v>
      </c>
      <c r="B112" s="532">
        <v>3059.8580000000002</v>
      </c>
      <c r="C112" s="534">
        <f>MIN($B$40,$B$52,$B$64,$B$76,$B$88)</f>
        <v>2889.8919999999998</v>
      </c>
      <c r="D112" s="534">
        <f>MAX($B$40,$B$52,$B$64,$B$76,$B$88)</f>
        <v>3666.6320000000001</v>
      </c>
      <c r="E112" s="534">
        <f t="shared" si="2"/>
        <v>776.74000000000024</v>
      </c>
      <c r="F112" s="534">
        <f>AVERAGE($B$40,$B$52,$B$64,$B$76,$B$88)</f>
        <v>3205.4582</v>
      </c>
      <c r="G112" s="535">
        <f t="shared" si="3"/>
        <v>-4.5422585763245871E-2</v>
      </c>
    </row>
    <row r="113" spans="1:5" x14ac:dyDescent="0.2">
      <c r="A113" s="379" t="s">
        <v>549</v>
      </c>
    </row>
    <row r="114" spans="1:5" x14ac:dyDescent="0.2">
      <c r="A114" t="s">
        <v>586</v>
      </c>
    </row>
    <row r="115" spans="1:5" x14ac:dyDescent="0.2">
      <c r="A115" s="413" t="s">
        <v>587</v>
      </c>
    </row>
    <row r="116" spans="1:5" x14ac:dyDescent="0.2">
      <c r="A116" s="383" t="s">
        <v>582</v>
      </c>
    </row>
    <row r="117" spans="1:5" x14ac:dyDescent="0.2">
      <c r="A117" s="4"/>
      <c r="B117" s="75" t="s">
        <v>368</v>
      </c>
    </row>
    <row r="118" spans="1:5" x14ac:dyDescent="0.2">
      <c r="A118" s="2">
        <v>70</v>
      </c>
      <c r="B118" s="17">
        <v>0</v>
      </c>
      <c r="E118" s="1"/>
    </row>
    <row r="119" spans="1:5" x14ac:dyDescent="0.2">
      <c r="A119" s="2">
        <v>70</v>
      </c>
      <c r="B119" s="17">
        <v>5000</v>
      </c>
    </row>
    <row r="121" spans="1:5" x14ac:dyDescent="0.2">
      <c r="A121" s="4"/>
      <c r="B121" s="75" t="s">
        <v>368</v>
      </c>
    </row>
    <row r="122" spans="1:5" x14ac:dyDescent="0.2">
      <c r="A122" s="2">
        <v>70</v>
      </c>
      <c r="B122" s="94">
        <v>-0.5</v>
      </c>
    </row>
    <row r="123" spans="1:5" x14ac:dyDescent="0.2">
      <c r="A123" s="2">
        <v>70</v>
      </c>
      <c r="B123" s="94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16.7109375" style="133" customWidth="1"/>
    <col min="18" max="18" width="15.5703125" style="133" customWidth="1"/>
    <col min="19" max="26" width="9.140625" style="133"/>
    <col min="27" max="28" width="9.140625" style="135"/>
    <col min="29" max="16384" width="9.140625" style="133"/>
  </cols>
  <sheetData>
    <row r="1" spans="1:19" x14ac:dyDescent="0.25">
      <c r="A1" s="189"/>
    </row>
    <row r="2" spans="1:19" ht="15.75" x14ac:dyDescent="0.25">
      <c r="A2" s="406" t="s">
        <v>547</v>
      </c>
      <c r="L2" s="135"/>
    </row>
    <row r="3" spans="1:19" x14ac:dyDescent="0.25">
      <c r="A3" s="22" t="s">
        <v>16</v>
      </c>
      <c r="C3" s="396"/>
      <c r="D3" s="396"/>
      <c r="E3" s="396"/>
      <c r="F3" s="396"/>
      <c r="G3" s="396"/>
      <c r="H3" s="396"/>
      <c r="I3" s="396"/>
      <c r="J3" s="396"/>
      <c r="L3" s="135"/>
      <c r="Q3" s="139"/>
    </row>
    <row r="4" spans="1:19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L4" s="135"/>
      <c r="Q4" s="139"/>
    </row>
    <row r="5" spans="1:19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L5" s="135"/>
      <c r="Q5" s="182" t="s">
        <v>369</v>
      </c>
      <c r="R5" s="183"/>
    </row>
    <row r="6" spans="1:19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Q6" s="334" t="s">
        <v>79</v>
      </c>
      <c r="R6" s="335" t="s">
        <v>322</v>
      </c>
      <c r="S6" s="333"/>
    </row>
    <row r="7" spans="1:19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Q7" s="336" t="s">
        <v>80</v>
      </c>
      <c r="R7" s="337" t="s">
        <v>323</v>
      </c>
      <c r="S7" s="333"/>
    </row>
    <row r="8" spans="1:19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Q8" s="336" t="s">
        <v>81</v>
      </c>
      <c r="R8" s="337" t="s">
        <v>324</v>
      </c>
      <c r="S8" s="333"/>
    </row>
    <row r="9" spans="1:19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Q9" s="338" t="s">
        <v>82</v>
      </c>
      <c r="R9" s="339" t="s">
        <v>321</v>
      </c>
      <c r="S9" s="333"/>
    </row>
    <row r="10" spans="1:19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R10" s="42"/>
    </row>
    <row r="11" spans="1:19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</row>
    <row r="12" spans="1:19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</row>
    <row r="13" spans="1:19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9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</row>
    <row r="15" spans="1:19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</row>
    <row r="16" spans="1:19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</row>
    <row r="17" spans="1:12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2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</row>
    <row r="19" spans="1:12" x14ac:dyDescent="0.25">
      <c r="A19" s="146"/>
      <c r="B19" s="146"/>
      <c r="C19" s="146"/>
      <c r="D19" s="146"/>
      <c r="E19" s="146"/>
      <c r="F19" s="146"/>
      <c r="G19" s="187"/>
      <c r="H19" s="187"/>
      <c r="I19" s="146"/>
      <c r="J19" s="146"/>
    </row>
    <row r="20" spans="1:12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</row>
    <row r="21" spans="1:12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</row>
    <row r="22" spans="1:12" x14ac:dyDescent="0.25">
      <c r="A22" s="146"/>
      <c r="B22" s="146"/>
      <c r="C22" s="146"/>
      <c r="D22" s="146"/>
      <c r="E22" s="146"/>
      <c r="F22" s="146"/>
      <c r="G22" s="146"/>
      <c r="H22" s="146"/>
      <c r="I22" s="146"/>
      <c r="J22" s="146"/>
    </row>
    <row r="24" spans="1:12" x14ac:dyDescent="0.25">
      <c r="A24"/>
      <c r="B24"/>
      <c r="C24" s="575" t="s">
        <v>77</v>
      </c>
      <c r="D24" s="575"/>
      <c r="E24" s="575"/>
      <c r="F24" s="575"/>
      <c r="G24" s="575"/>
      <c r="H24" s="32"/>
      <c r="I24" s="575" t="s">
        <v>78</v>
      </c>
      <c r="J24" s="575"/>
      <c r="K24" s="575"/>
      <c r="L24" s="575"/>
    </row>
    <row r="25" spans="1:12" x14ac:dyDescent="0.25">
      <c r="A25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67"/>
      <c r="I25" s="84">
        <v>2016</v>
      </c>
      <c r="J25" s="84">
        <v>2017</v>
      </c>
      <c r="K25" s="84">
        <v>2018</v>
      </c>
      <c r="L25" s="84">
        <v>2019</v>
      </c>
    </row>
    <row r="26" spans="1:12" x14ac:dyDescent="0.25">
      <c r="A26"/>
      <c r="B26" s="10" t="s">
        <v>79</v>
      </c>
      <c r="C26" s="85">
        <v>507.39706799999999</v>
      </c>
      <c r="D26" s="85">
        <v>403.97477800000001</v>
      </c>
      <c r="E26" s="85">
        <v>430.22460000000001</v>
      </c>
      <c r="F26" s="85">
        <v>414.87681588999999</v>
      </c>
      <c r="G26" s="85">
        <v>398.30029000000002</v>
      </c>
      <c r="H26" s="144"/>
      <c r="I26" s="20">
        <f t="shared" ref="I26:L28" si="0">D26-C26</f>
        <v>-103.42228999999998</v>
      </c>
      <c r="J26" s="20">
        <f t="shared" si="0"/>
        <v>26.249821999999995</v>
      </c>
      <c r="K26" s="20">
        <f t="shared" si="0"/>
        <v>-15.347784110000021</v>
      </c>
      <c r="L26" s="20">
        <f t="shared" si="0"/>
        <v>-16.576525889999971</v>
      </c>
    </row>
    <row r="27" spans="1:12" x14ac:dyDescent="0.25">
      <c r="A27"/>
      <c r="B27" s="10" t="s">
        <v>80</v>
      </c>
      <c r="C27" s="85">
        <v>221.98772099999999</v>
      </c>
      <c r="D27" s="85">
        <v>180.30641199999999</v>
      </c>
      <c r="E27" s="85">
        <v>198.48091700000001</v>
      </c>
      <c r="F27" s="85">
        <v>200.69541029999999</v>
      </c>
      <c r="G27" s="85">
        <v>188.20166</v>
      </c>
      <c r="H27" s="144"/>
      <c r="I27" s="20">
        <f t="shared" si="0"/>
        <v>-41.681308999999999</v>
      </c>
      <c r="J27" s="20">
        <f t="shared" si="0"/>
        <v>18.174505000000011</v>
      </c>
      <c r="K27" s="20">
        <f t="shared" si="0"/>
        <v>2.2144932999999867</v>
      </c>
      <c r="L27" s="20">
        <f t="shared" si="0"/>
        <v>-12.493750299999988</v>
      </c>
    </row>
    <row r="28" spans="1:12" x14ac:dyDescent="0.25">
      <c r="A28"/>
      <c r="B28" s="10" t="s">
        <v>81</v>
      </c>
      <c r="C28" s="85">
        <v>167.55577400000001</v>
      </c>
      <c r="D28" s="85">
        <v>144.08330799999999</v>
      </c>
      <c r="E28" s="85">
        <v>145.412736</v>
      </c>
      <c r="F28" s="85">
        <v>140.77865276</v>
      </c>
      <c r="G28" s="85">
        <v>142.236356</v>
      </c>
      <c r="H28" s="144"/>
      <c r="I28" s="20">
        <f t="shared" si="0"/>
        <v>-23.472466000000026</v>
      </c>
      <c r="J28" s="20">
        <f t="shared" si="0"/>
        <v>1.3294280000000072</v>
      </c>
      <c r="K28" s="20">
        <f t="shared" si="0"/>
        <v>-4.6340832399999954</v>
      </c>
      <c r="L28" s="20">
        <f t="shared" si="0"/>
        <v>1.4577032400000007</v>
      </c>
    </row>
    <row r="29" spans="1:12" x14ac:dyDescent="0.25">
      <c r="A29"/>
      <c r="B29" s="364" t="s">
        <v>82</v>
      </c>
      <c r="C29" s="365">
        <v>896.940563</v>
      </c>
      <c r="D29" s="365">
        <v>728.36449800000003</v>
      </c>
      <c r="E29" s="365">
        <v>774.11825299999998</v>
      </c>
      <c r="F29" s="365">
        <v>756.35086894999995</v>
      </c>
      <c r="G29" s="365">
        <v>728.73829999999998</v>
      </c>
      <c r="H29" s="9"/>
      <c r="I29" s="366">
        <f>+SUM(I26:I28)</f>
        <v>-168.576065</v>
      </c>
      <c r="J29" s="366">
        <f>+SUM(J26:J28)</f>
        <v>45.753755000000012</v>
      </c>
      <c r="K29" s="366">
        <f>+SUM(K26:K28)</f>
        <v>-17.767374050000029</v>
      </c>
      <c r="L29" s="366">
        <f>+SUM(L26:L28)</f>
        <v>-27.612572949999958</v>
      </c>
    </row>
    <row r="30" spans="1:12" x14ac:dyDescent="0.25">
      <c r="A30" s="370" t="s">
        <v>549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91"/>
    </row>
    <row r="33" spans="1:7" x14ac:dyDescent="0.25">
      <c r="A33" s="149"/>
      <c r="B33" s="149"/>
      <c r="C33" s="149" t="s">
        <v>325</v>
      </c>
      <c r="D33" s="149" t="s">
        <v>242</v>
      </c>
      <c r="E33" s="475" t="s">
        <v>241</v>
      </c>
      <c r="F33" s="475" t="s">
        <v>498</v>
      </c>
    </row>
    <row r="34" spans="1:7" x14ac:dyDescent="0.25">
      <c r="A34" s="149">
        <f t="shared" ref="A34:A45" si="1">YEAR(B34)</f>
        <v>2015</v>
      </c>
      <c r="B34" s="450">
        <v>42005</v>
      </c>
      <c r="C34" s="451">
        <v>86.596905000000007</v>
      </c>
      <c r="D34" s="143" t="e">
        <v>#N/A</v>
      </c>
      <c r="E34" s="452"/>
      <c r="F34" s="452">
        <v>86.596905000000007</v>
      </c>
      <c r="G34" s="140"/>
    </row>
    <row r="35" spans="1:7" x14ac:dyDescent="0.25">
      <c r="A35" s="149">
        <f t="shared" si="1"/>
        <v>2015</v>
      </c>
      <c r="B35" s="450">
        <v>42036</v>
      </c>
      <c r="C35" s="451">
        <v>72.250698</v>
      </c>
      <c r="D35" s="143" t="e">
        <v>#N/A</v>
      </c>
      <c r="E35" s="536">
        <f>AVERAGEIF($A$34:$A$45,A35,$F$34:$F$45)</f>
        <v>74.745046916666666</v>
      </c>
      <c r="F35" s="452">
        <v>72.250698</v>
      </c>
      <c r="G35" s="140"/>
    </row>
    <row r="36" spans="1:7" x14ac:dyDescent="0.25">
      <c r="A36" s="149">
        <f t="shared" si="1"/>
        <v>2015</v>
      </c>
      <c r="B36" s="450">
        <v>42064</v>
      </c>
      <c r="C36" s="451">
        <v>81.476183000000006</v>
      </c>
      <c r="D36" s="143" t="e">
        <v>#N/A</v>
      </c>
      <c r="E36" s="536">
        <f>AVERAGEIF($A$34:$A$45,A36,$F$34:$F$45)</f>
        <v>74.745046916666666</v>
      </c>
      <c r="F36" s="452">
        <v>81.476183000000006</v>
      </c>
      <c r="G36" s="419"/>
    </row>
    <row r="37" spans="1:7" x14ac:dyDescent="0.25">
      <c r="A37" s="149">
        <f t="shared" si="1"/>
        <v>2015</v>
      </c>
      <c r="B37" s="450">
        <v>42095</v>
      </c>
      <c r="C37" s="451">
        <v>75.208629999999999</v>
      </c>
      <c r="D37" s="143" t="e">
        <v>#N/A</v>
      </c>
      <c r="E37" s="536">
        <f t="shared" ref="E37:E43" si="2">AVERAGEIF($A$34:$A$45,A37,$F$34:$F$45)</f>
        <v>74.745046916666666</v>
      </c>
      <c r="F37" s="452">
        <v>75.208629999999999</v>
      </c>
      <c r="G37" s="140"/>
    </row>
    <row r="38" spans="1:7" x14ac:dyDescent="0.25">
      <c r="A38" s="149">
        <f t="shared" si="1"/>
        <v>2015</v>
      </c>
      <c r="B38" s="450">
        <v>42125</v>
      </c>
      <c r="C38" s="451">
        <v>70.414557000000002</v>
      </c>
      <c r="D38" s="143" t="e">
        <v>#N/A</v>
      </c>
      <c r="E38" s="536">
        <f t="shared" si="2"/>
        <v>74.745046916666666</v>
      </c>
      <c r="F38" s="452">
        <v>70.414557000000002</v>
      </c>
      <c r="G38" s="140"/>
    </row>
    <row r="39" spans="1:7" x14ac:dyDescent="0.25">
      <c r="A39" s="149">
        <f t="shared" si="1"/>
        <v>2015</v>
      </c>
      <c r="B39" s="450">
        <v>42156</v>
      </c>
      <c r="C39" s="451">
        <v>66.933364999999995</v>
      </c>
      <c r="D39" s="143" t="e">
        <v>#N/A</v>
      </c>
      <c r="E39" s="536">
        <f t="shared" si="2"/>
        <v>74.745046916666666</v>
      </c>
      <c r="F39" s="452">
        <v>66.933364999999995</v>
      </c>
      <c r="G39" s="140"/>
    </row>
    <row r="40" spans="1:7" x14ac:dyDescent="0.25">
      <c r="A40" s="149">
        <f t="shared" si="1"/>
        <v>2015</v>
      </c>
      <c r="B40" s="450">
        <v>42186</v>
      </c>
      <c r="C40" s="451">
        <v>76.476217000000005</v>
      </c>
      <c r="D40" s="143" t="e">
        <v>#N/A</v>
      </c>
      <c r="E40" s="536">
        <f t="shared" si="2"/>
        <v>74.745046916666666</v>
      </c>
      <c r="F40" s="452">
        <v>76.476217000000005</v>
      </c>
      <c r="G40" s="140"/>
    </row>
    <row r="41" spans="1:7" x14ac:dyDescent="0.25">
      <c r="A41" s="149">
        <f t="shared" si="1"/>
        <v>2015</v>
      </c>
      <c r="B41" s="450">
        <v>42217</v>
      </c>
      <c r="C41" s="451">
        <v>82.623422000000005</v>
      </c>
      <c r="D41" s="143" t="e">
        <v>#N/A</v>
      </c>
      <c r="E41" s="536">
        <f t="shared" si="2"/>
        <v>74.745046916666666</v>
      </c>
      <c r="F41" s="452">
        <v>82.623422000000005</v>
      </c>
      <c r="G41" s="140"/>
    </row>
    <row r="42" spans="1:7" x14ac:dyDescent="0.25">
      <c r="A42" s="149">
        <f t="shared" si="1"/>
        <v>2015</v>
      </c>
      <c r="B42" s="450">
        <v>42248</v>
      </c>
      <c r="C42" s="451">
        <v>77.723740000000006</v>
      </c>
      <c r="D42" s="143" t="e">
        <v>#N/A</v>
      </c>
      <c r="E42" s="536">
        <f t="shared" si="2"/>
        <v>74.745046916666666</v>
      </c>
      <c r="F42" s="452">
        <v>77.723740000000006</v>
      </c>
      <c r="G42" s="140"/>
    </row>
    <row r="43" spans="1:7" x14ac:dyDescent="0.25">
      <c r="A43" s="149">
        <f t="shared" si="1"/>
        <v>2015</v>
      </c>
      <c r="B43" s="450">
        <v>42278</v>
      </c>
      <c r="C43" s="451">
        <v>75.662374</v>
      </c>
      <c r="D43" s="143" t="e">
        <v>#N/A</v>
      </c>
      <c r="E43" s="536">
        <f t="shared" si="2"/>
        <v>74.745046916666666</v>
      </c>
      <c r="F43" s="452">
        <v>75.662374</v>
      </c>
      <c r="G43" s="140"/>
    </row>
    <row r="44" spans="1:7" x14ac:dyDescent="0.25">
      <c r="A44" s="149">
        <f t="shared" si="1"/>
        <v>2015</v>
      </c>
      <c r="B44" s="450">
        <v>42309</v>
      </c>
      <c r="C44" s="451">
        <v>68.573907000000005</v>
      </c>
      <c r="D44" s="143" t="e">
        <v>#N/A</v>
      </c>
      <c r="E44" s="536">
        <f>AVERAGEIF($A$34:$A$45,A44,$F$34:$F$45)</f>
        <v>74.745046916666666</v>
      </c>
      <c r="F44" s="452">
        <v>68.573907000000005</v>
      </c>
      <c r="G44" s="140"/>
    </row>
    <row r="45" spans="1:7" x14ac:dyDescent="0.25">
      <c r="A45" s="149">
        <f t="shared" si="1"/>
        <v>2015</v>
      </c>
      <c r="B45" s="450">
        <v>42339</v>
      </c>
      <c r="C45" s="451">
        <v>63.000565000000002</v>
      </c>
      <c r="D45" s="143" t="e">
        <v>#N/A</v>
      </c>
      <c r="E45" s="452"/>
      <c r="F45" s="452">
        <v>63.000565000000002</v>
      </c>
      <c r="G45" s="140"/>
    </row>
    <row r="46" spans="1:7" x14ac:dyDescent="0.25">
      <c r="A46" s="149">
        <f t="shared" ref="A46:A93" si="3">YEAR(B46)</f>
        <v>2016</v>
      </c>
      <c r="B46" s="450">
        <v>42370</v>
      </c>
      <c r="C46" s="451">
        <v>60.568714999999997</v>
      </c>
      <c r="D46" s="143" t="e">
        <v>#N/A</v>
      </c>
      <c r="E46" s="452"/>
      <c r="F46" s="452">
        <v>60.568714999999997</v>
      </c>
      <c r="G46" s="140"/>
    </row>
    <row r="47" spans="1:7" x14ac:dyDescent="0.25">
      <c r="A47" s="149">
        <f t="shared" si="3"/>
        <v>2016</v>
      </c>
      <c r="B47" s="450">
        <v>42401</v>
      </c>
      <c r="C47" s="451">
        <v>57.328505999999997</v>
      </c>
      <c r="D47" s="143" t="e">
        <v>#N/A</v>
      </c>
      <c r="E47" s="452">
        <f t="shared" ref="E47:E56" si="4">AVERAGEIF($A$46:$A$107,A47,$F$46:$F$107)</f>
        <v>60.697041500000012</v>
      </c>
      <c r="F47" s="452">
        <v>57.328505999999997</v>
      </c>
      <c r="G47" s="140"/>
    </row>
    <row r="48" spans="1:7" x14ac:dyDescent="0.25">
      <c r="A48" s="149">
        <f t="shared" si="3"/>
        <v>2016</v>
      </c>
      <c r="B48" s="450">
        <v>42430</v>
      </c>
      <c r="C48" s="451">
        <v>55.327888000000002</v>
      </c>
      <c r="D48" s="143" t="e">
        <v>#N/A</v>
      </c>
      <c r="E48" s="452">
        <f t="shared" si="4"/>
        <v>60.697041500000012</v>
      </c>
      <c r="F48" s="452">
        <v>55.327888000000002</v>
      </c>
      <c r="G48" s="419"/>
    </row>
    <row r="49" spans="1:7" x14ac:dyDescent="0.25">
      <c r="A49" s="149">
        <f t="shared" si="3"/>
        <v>2016</v>
      </c>
      <c r="B49" s="450">
        <v>42461</v>
      </c>
      <c r="C49" s="451">
        <v>48.216355</v>
      </c>
      <c r="D49" s="143" t="e">
        <v>#N/A</v>
      </c>
      <c r="E49" s="452">
        <f t="shared" si="4"/>
        <v>60.697041500000012</v>
      </c>
      <c r="F49" s="452">
        <v>48.216355</v>
      </c>
      <c r="G49" s="140"/>
    </row>
    <row r="50" spans="1:7" x14ac:dyDescent="0.25">
      <c r="A50" s="149">
        <f t="shared" si="3"/>
        <v>2016</v>
      </c>
      <c r="B50" s="450">
        <v>42491</v>
      </c>
      <c r="C50" s="451">
        <v>53.123077000000002</v>
      </c>
      <c r="D50" s="143" t="e">
        <v>#N/A</v>
      </c>
      <c r="E50" s="452">
        <f t="shared" si="4"/>
        <v>60.697041500000012</v>
      </c>
      <c r="F50" s="452">
        <v>53.123077000000002</v>
      </c>
      <c r="G50" s="140"/>
    </row>
    <row r="51" spans="1:7" x14ac:dyDescent="0.25">
      <c r="A51" s="149">
        <f t="shared" si="3"/>
        <v>2016</v>
      </c>
      <c r="B51" s="450">
        <v>42522</v>
      </c>
      <c r="C51" s="451">
        <v>59.513340999999997</v>
      </c>
      <c r="D51" s="143" t="e">
        <v>#N/A</v>
      </c>
      <c r="E51" s="452">
        <f t="shared" si="4"/>
        <v>60.697041500000012</v>
      </c>
      <c r="F51" s="452">
        <v>59.513340999999997</v>
      </c>
      <c r="G51" s="140"/>
    </row>
    <row r="52" spans="1:7" x14ac:dyDescent="0.25">
      <c r="A52" s="149">
        <f t="shared" si="3"/>
        <v>2016</v>
      </c>
      <c r="B52" s="450">
        <v>42552</v>
      </c>
      <c r="C52" s="451">
        <v>61.783814</v>
      </c>
      <c r="D52" s="143" t="e">
        <v>#N/A</v>
      </c>
      <c r="E52" s="452">
        <f t="shared" si="4"/>
        <v>60.697041500000012</v>
      </c>
      <c r="F52" s="452">
        <v>61.783814</v>
      </c>
      <c r="G52" s="140"/>
    </row>
    <row r="53" spans="1:7" x14ac:dyDescent="0.25">
      <c r="A53" s="149">
        <f t="shared" si="3"/>
        <v>2016</v>
      </c>
      <c r="B53" s="450">
        <v>42583</v>
      </c>
      <c r="C53" s="451">
        <v>68.246998000000005</v>
      </c>
      <c r="D53" s="143" t="e">
        <v>#N/A</v>
      </c>
      <c r="E53" s="452">
        <f t="shared" si="4"/>
        <v>60.697041500000012</v>
      </c>
      <c r="F53" s="452">
        <v>68.246998000000005</v>
      </c>
      <c r="G53" s="140"/>
    </row>
    <row r="54" spans="1:7" x14ac:dyDescent="0.25">
      <c r="A54" s="149">
        <f t="shared" si="3"/>
        <v>2016</v>
      </c>
      <c r="B54" s="450">
        <v>42614</v>
      </c>
      <c r="C54" s="451">
        <v>65.069716999999997</v>
      </c>
      <c r="D54" s="143" t="e">
        <v>#N/A</v>
      </c>
      <c r="E54" s="452">
        <f t="shared" si="4"/>
        <v>60.697041500000012</v>
      </c>
      <c r="F54" s="452">
        <v>65.069716999999997</v>
      </c>
      <c r="G54" s="140"/>
    </row>
    <row r="55" spans="1:7" x14ac:dyDescent="0.25">
      <c r="A55" s="149">
        <f t="shared" si="3"/>
        <v>2016</v>
      </c>
      <c r="B55" s="450">
        <v>42644</v>
      </c>
      <c r="C55" s="451">
        <v>68.725230999999994</v>
      </c>
      <c r="D55" s="143" t="e">
        <v>#N/A</v>
      </c>
      <c r="E55" s="452">
        <f t="shared" si="4"/>
        <v>60.697041500000012</v>
      </c>
      <c r="F55" s="452">
        <v>68.725230999999994</v>
      </c>
      <c r="G55" s="140"/>
    </row>
    <row r="56" spans="1:7" x14ac:dyDescent="0.25">
      <c r="A56" s="149">
        <f t="shared" si="3"/>
        <v>2016</v>
      </c>
      <c r="B56" s="450">
        <v>42675</v>
      </c>
      <c r="C56" s="451">
        <v>67.149752000000007</v>
      </c>
      <c r="D56" s="143" t="e">
        <v>#N/A</v>
      </c>
      <c r="E56" s="452">
        <f t="shared" si="4"/>
        <v>60.697041500000012</v>
      </c>
      <c r="F56" s="452">
        <v>67.149752000000007</v>
      </c>
      <c r="G56" s="140"/>
    </row>
    <row r="57" spans="1:7" x14ac:dyDescent="0.25">
      <c r="A57" s="149">
        <f t="shared" si="3"/>
        <v>2016</v>
      </c>
      <c r="B57" s="450">
        <v>42705</v>
      </c>
      <c r="C57" s="451">
        <v>63.311104</v>
      </c>
      <c r="D57" s="143" t="e">
        <v>#N/A</v>
      </c>
      <c r="E57" s="452"/>
      <c r="F57" s="452">
        <v>63.311104</v>
      </c>
      <c r="G57" s="140"/>
    </row>
    <row r="58" spans="1:7" x14ac:dyDescent="0.25">
      <c r="A58" s="149">
        <f t="shared" si="3"/>
        <v>2017</v>
      </c>
      <c r="B58" s="450">
        <v>42736</v>
      </c>
      <c r="C58" s="451">
        <v>68.377663999999996</v>
      </c>
      <c r="D58" s="143" t="e">
        <v>#N/A</v>
      </c>
      <c r="E58" s="452"/>
      <c r="F58" s="452">
        <v>68.377663999999996</v>
      </c>
      <c r="G58" s="140"/>
    </row>
    <row r="59" spans="1:7" x14ac:dyDescent="0.25">
      <c r="A59" s="149">
        <f t="shared" si="3"/>
        <v>2017</v>
      </c>
      <c r="B59" s="450">
        <v>42767</v>
      </c>
      <c r="C59" s="451">
        <v>64.354432000000003</v>
      </c>
      <c r="D59" s="143" t="e">
        <v>#N/A</v>
      </c>
      <c r="E59" s="452">
        <f t="shared" ref="E59:E68" si="5">AVERAGEIF($A$46:$A$107,A59,$F$46:$F$107)</f>
        <v>64.50985441666667</v>
      </c>
      <c r="F59" s="452">
        <v>64.354432000000003</v>
      </c>
      <c r="G59" s="140"/>
    </row>
    <row r="60" spans="1:7" x14ac:dyDescent="0.25">
      <c r="A60" s="149">
        <f t="shared" si="3"/>
        <v>2017</v>
      </c>
      <c r="B60" s="450">
        <v>42795</v>
      </c>
      <c r="C60" s="451">
        <v>64.300555000000003</v>
      </c>
      <c r="D60" s="143" t="e">
        <v>#N/A</v>
      </c>
      <c r="E60" s="452">
        <f t="shared" si="5"/>
        <v>64.50985441666667</v>
      </c>
      <c r="F60" s="452">
        <v>64.300555000000003</v>
      </c>
      <c r="G60" s="419"/>
    </row>
    <row r="61" spans="1:7" x14ac:dyDescent="0.25">
      <c r="A61" s="149">
        <f t="shared" si="3"/>
        <v>2017</v>
      </c>
      <c r="B61" s="450">
        <v>42826</v>
      </c>
      <c r="C61" s="451">
        <v>58.748719999999999</v>
      </c>
      <c r="D61" s="143" t="e">
        <v>#N/A</v>
      </c>
      <c r="E61" s="452">
        <f t="shared" si="5"/>
        <v>64.50985441666667</v>
      </c>
      <c r="F61" s="452">
        <v>58.748719999999999</v>
      </c>
      <c r="G61" s="140"/>
    </row>
    <row r="62" spans="1:7" x14ac:dyDescent="0.25">
      <c r="A62" s="149">
        <f t="shared" si="3"/>
        <v>2017</v>
      </c>
      <c r="B62" s="450">
        <v>42856</v>
      </c>
      <c r="C62" s="451">
        <v>62.110104</v>
      </c>
      <c r="D62" s="143" t="e">
        <v>#N/A</v>
      </c>
      <c r="E62" s="452">
        <f t="shared" si="5"/>
        <v>64.50985441666667</v>
      </c>
      <c r="F62" s="452">
        <v>62.110104</v>
      </c>
      <c r="G62" s="140"/>
    </row>
    <row r="63" spans="1:7" x14ac:dyDescent="0.25">
      <c r="A63" s="149">
        <f t="shared" si="3"/>
        <v>2017</v>
      </c>
      <c r="B63" s="450">
        <v>42887</v>
      </c>
      <c r="C63" s="451">
        <v>66.223313000000005</v>
      </c>
      <c r="D63" s="143" t="e">
        <v>#N/A</v>
      </c>
      <c r="E63" s="452">
        <f t="shared" si="5"/>
        <v>64.50985441666667</v>
      </c>
      <c r="F63" s="452">
        <v>66.223313000000005</v>
      </c>
      <c r="G63" s="140"/>
    </row>
    <row r="64" spans="1:7" x14ac:dyDescent="0.25">
      <c r="A64" s="149">
        <f t="shared" si="3"/>
        <v>2017</v>
      </c>
      <c r="B64" s="450">
        <v>42917</v>
      </c>
      <c r="C64" s="451">
        <v>62.876919999999998</v>
      </c>
      <c r="D64" s="143" t="e">
        <v>#N/A</v>
      </c>
      <c r="E64" s="452">
        <f t="shared" si="5"/>
        <v>64.50985441666667</v>
      </c>
      <c r="F64" s="452">
        <v>62.876919999999998</v>
      </c>
      <c r="G64" s="140"/>
    </row>
    <row r="65" spans="1:7" x14ac:dyDescent="0.25">
      <c r="A65" s="149">
        <f t="shared" si="3"/>
        <v>2017</v>
      </c>
      <c r="B65" s="450">
        <v>42948</v>
      </c>
      <c r="C65" s="451">
        <v>70.482042000000007</v>
      </c>
      <c r="D65" s="143" t="e">
        <v>#N/A</v>
      </c>
      <c r="E65" s="452">
        <f t="shared" si="5"/>
        <v>64.50985441666667</v>
      </c>
      <c r="F65" s="452">
        <v>70.482042000000007</v>
      </c>
      <c r="G65" s="140"/>
    </row>
    <row r="66" spans="1:7" x14ac:dyDescent="0.25">
      <c r="A66" s="149">
        <f t="shared" si="3"/>
        <v>2017</v>
      </c>
      <c r="B66" s="450">
        <v>42979</v>
      </c>
      <c r="C66" s="451">
        <v>62.802154999999999</v>
      </c>
      <c r="D66" s="143" t="e">
        <v>#N/A</v>
      </c>
      <c r="E66" s="452">
        <f t="shared" si="5"/>
        <v>64.50985441666667</v>
      </c>
      <c r="F66" s="452">
        <v>62.802154999999999</v>
      </c>
      <c r="G66" s="140"/>
    </row>
    <row r="67" spans="1:7" x14ac:dyDescent="0.25">
      <c r="A67" s="149">
        <f t="shared" si="3"/>
        <v>2017</v>
      </c>
      <c r="B67" s="450">
        <v>43009</v>
      </c>
      <c r="C67" s="451">
        <v>66.336682999999994</v>
      </c>
      <c r="D67" s="143" t="e">
        <v>#N/A</v>
      </c>
      <c r="E67" s="452">
        <f t="shared" si="5"/>
        <v>64.50985441666667</v>
      </c>
      <c r="F67" s="452">
        <v>66.336682999999994</v>
      </c>
      <c r="G67" s="140"/>
    </row>
    <row r="68" spans="1:7" x14ac:dyDescent="0.25">
      <c r="A68" s="149">
        <f t="shared" si="3"/>
        <v>2017</v>
      </c>
      <c r="B68" s="450">
        <v>43040</v>
      </c>
      <c r="C68" s="451">
        <v>64.315301000000005</v>
      </c>
      <c r="D68" s="143" t="e">
        <v>#N/A</v>
      </c>
      <c r="E68" s="452">
        <f t="shared" si="5"/>
        <v>64.50985441666667</v>
      </c>
      <c r="F68" s="452">
        <v>64.315301000000005</v>
      </c>
      <c r="G68" s="140"/>
    </row>
    <row r="69" spans="1:7" x14ac:dyDescent="0.25">
      <c r="A69" s="149">
        <f t="shared" si="3"/>
        <v>2017</v>
      </c>
      <c r="B69" s="450">
        <v>43070</v>
      </c>
      <c r="C69" s="451">
        <v>63.190364000000002</v>
      </c>
      <c r="D69" s="143" t="e">
        <v>#N/A</v>
      </c>
      <c r="E69" s="452"/>
      <c r="F69" s="452">
        <v>63.190364000000002</v>
      </c>
      <c r="G69" s="140"/>
    </row>
    <row r="70" spans="1:7" x14ac:dyDescent="0.25">
      <c r="A70" s="149">
        <f t="shared" si="3"/>
        <v>2018</v>
      </c>
      <c r="B70" s="450">
        <v>43101</v>
      </c>
      <c r="C70" s="451">
        <v>61.936683000000002</v>
      </c>
      <c r="D70" s="143" t="e">
        <v>#N/A</v>
      </c>
      <c r="E70" s="452"/>
      <c r="F70" s="452">
        <v>61.936683000000002</v>
      </c>
      <c r="G70" s="140"/>
    </row>
    <row r="71" spans="1:7" x14ac:dyDescent="0.25">
      <c r="A71" s="149">
        <f t="shared" si="3"/>
        <v>2018</v>
      </c>
      <c r="B71" s="450">
        <v>43132</v>
      </c>
      <c r="C71" s="451">
        <v>60.235142000000003</v>
      </c>
      <c r="D71" s="143" t="e">
        <v>#N/A</v>
      </c>
      <c r="E71" s="452">
        <f t="shared" ref="E71:E80" si="6">AVERAGEIF($A$46:$A$107,A71,$F$46:$F$107)</f>
        <v>63.029239078916653</v>
      </c>
      <c r="F71" s="452">
        <v>60.235142000000003</v>
      </c>
      <c r="G71" s="140"/>
    </row>
    <row r="72" spans="1:7" x14ac:dyDescent="0.25">
      <c r="A72" s="149">
        <f t="shared" si="3"/>
        <v>2018</v>
      </c>
      <c r="B72" s="450">
        <v>43160</v>
      </c>
      <c r="C72" s="451">
        <v>65.467141999999996</v>
      </c>
      <c r="D72" s="143" t="e">
        <v>#N/A</v>
      </c>
      <c r="E72" s="452">
        <f t="shared" si="6"/>
        <v>63.029239078916653</v>
      </c>
      <c r="F72" s="452">
        <v>65.467141999999996</v>
      </c>
      <c r="G72" s="419"/>
    </row>
    <row r="73" spans="1:7" x14ac:dyDescent="0.25">
      <c r="A73" s="149">
        <f t="shared" si="3"/>
        <v>2018</v>
      </c>
      <c r="B73" s="450">
        <v>43191</v>
      </c>
      <c r="C73" s="451">
        <v>58.032114</v>
      </c>
      <c r="D73" s="143" t="e">
        <v>#N/A</v>
      </c>
      <c r="E73" s="452">
        <f t="shared" si="6"/>
        <v>63.029239078916653</v>
      </c>
      <c r="F73" s="452">
        <v>58.032114</v>
      </c>
      <c r="G73" s="140"/>
    </row>
    <row r="74" spans="1:7" x14ac:dyDescent="0.25">
      <c r="A74" s="149">
        <f t="shared" si="3"/>
        <v>2018</v>
      </c>
      <c r="B74" s="450">
        <v>43221</v>
      </c>
      <c r="C74" s="451">
        <v>61.195974999999997</v>
      </c>
      <c r="D74" s="143" t="e">
        <v>#N/A</v>
      </c>
      <c r="E74" s="452">
        <f t="shared" si="6"/>
        <v>63.029239078916653</v>
      </c>
      <c r="F74" s="452">
        <v>61.195974999999997</v>
      </c>
      <c r="G74" s="140"/>
    </row>
    <row r="75" spans="1:7" x14ac:dyDescent="0.25">
      <c r="A75" s="149">
        <f t="shared" si="3"/>
        <v>2018</v>
      </c>
      <c r="B75" s="450">
        <v>43252</v>
      </c>
      <c r="C75" s="451">
        <v>61.557372000000001</v>
      </c>
      <c r="D75" s="143" t="e">
        <v>#N/A</v>
      </c>
      <c r="E75" s="452">
        <f t="shared" si="6"/>
        <v>63.029239078916653</v>
      </c>
      <c r="F75" s="452">
        <v>61.557372000000001</v>
      </c>
      <c r="G75" s="140"/>
    </row>
    <row r="76" spans="1:7" x14ac:dyDescent="0.25">
      <c r="A76" s="149">
        <f t="shared" si="3"/>
        <v>2018</v>
      </c>
      <c r="B76" s="450">
        <v>43282</v>
      </c>
      <c r="C76" s="451">
        <v>63.666983999999999</v>
      </c>
      <c r="D76" s="143" t="e">
        <v>#N/A</v>
      </c>
      <c r="E76" s="452">
        <f t="shared" si="6"/>
        <v>63.029239078916653</v>
      </c>
      <c r="F76" s="452">
        <v>63.666983999999999</v>
      </c>
      <c r="G76" s="140"/>
    </row>
    <row r="77" spans="1:7" x14ac:dyDescent="0.25">
      <c r="A77" s="149">
        <f t="shared" si="3"/>
        <v>2018</v>
      </c>
      <c r="B77" s="450">
        <v>43313</v>
      </c>
      <c r="C77" s="451">
        <v>69.490904999999998</v>
      </c>
      <c r="D77" s="143" t="e">
        <v>#N/A</v>
      </c>
      <c r="E77" s="452">
        <f t="shared" si="6"/>
        <v>63.029239078916653</v>
      </c>
      <c r="F77" s="452">
        <v>69.490904999999998</v>
      </c>
      <c r="G77" s="140"/>
    </row>
    <row r="78" spans="1:7" x14ac:dyDescent="0.25">
      <c r="A78" s="149">
        <f t="shared" si="3"/>
        <v>2018</v>
      </c>
      <c r="B78" s="450">
        <v>43344</v>
      </c>
      <c r="C78" s="451">
        <v>62.639769000000001</v>
      </c>
      <c r="D78" s="143" t="e">
        <v>#N/A</v>
      </c>
      <c r="E78" s="452">
        <f t="shared" si="6"/>
        <v>63.029239078916653</v>
      </c>
      <c r="F78" s="452">
        <v>62.639769000000001</v>
      </c>
      <c r="G78" s="140"/>
    </row>
    <row r="79" spans="1:7" x14ac:dyDescent="0.25">
      <c r="A79" s="149">
        <f t="shared" si="3"/>
        <v>2018</v>
      </c>
      <c r="B79" s="450">
        <v>43374</v>
      </c>
      <c r="C79" s="451">
        <v>64.905312946999999</v>
      </c>
      <c r="D79" s="143">
        <v>64.905312946999999</v>
      </c>
      <c r="E79" s="452">
        <f t="shared" si="6"/>
        <v>63.029239078916653</v>
      </c>
      <c r="F79" s="452">
        <v>64.905312946999999</v>
      </c>
      <c r="G79" s="140"/>
    </row>
    <row r="80" spans="1:7" x14ac:dyDescent="0.25">
      <c r="A80" s="149">
        <f t="shared" si="3"/>
        <v>2018</v>
      </c>
      <c r="B80" s="450">
        <v>43405</v>
      </c>
      <c r="C80" s="451" t="e">
        <v>#N/A</v>
      </c>
      <c r="D80" s="143">
        <v>62.408119999999997</v>
      </c>
      <c r="E80" s="452">
        <f t="shared" si="6"/>
        <v>63.029239078916653</v>
      </c>
      <c r="F80" s="452">
        <v>62.408119999999997</v>
      </c>
      <c r="G80" s="140"/>
    </row>
    <row r="81" spans="1:7" x14ac:dyDescent="0.25">
      <c r="A81" s="149">
        <f t="shared" si="3"/>
        <v>2018</v>
      </c>
      <c r="B81" s="450">
        <v>43435</v>
      </c>
      <c r="C81" s="451" t="e">
        <v>#N/A</v>
      </c>
      <c r="D81" s="143">
        <v>64.815349999999995</v>
      </c>
      <c r="E81" s="452"/>
      <c r="F81" s="452">
        <v>64.815349999999995</v>
      </c>
      <c r="G81" s="140"/>
    </row>
    <row r="82" spans="1:7" x14ac:dyDescent="0.25">
      <c r="A82" s="149">
        <f t="shared" si="3"/>
        <v>2019</v>
      </c>
      <c r="B82" s="450">
        <v>43466</v>
      </c>
      <c r="C82" s="451" t="e">
        <v>#N/A</v>
      </c>
      <c r="D82" s="143">
        <v>68.478110000000001</v>
      </c>
      <c r="E82" s="452"/>
      <c r="F82" s="452">
        <v>68.478110000000001</v>
      </c>
      <c r="G82" s="140"/>
    </row>
    <row r="83" spans="1:7" x14ac:dyDescent="0.25">
      <c r="A83" s="149">
        <f t="shared" si="3"/>
        <v>2019</v>
      </c>
      <c r="B83" s="450">
        <v>43497</v>
      </c>
      <c r="C83" s="451" t="e">
        <v>#N/A</v>
      </c>
      <c r="D83" s="143">
        <v>58.920999999999999</v>
      </c>
      <c r="E83" s="452">
        <f t="shared" ref="E83:E92" si="7">AVERAGEIF($A$46:$A$107,A83,$F$46:$F$107)</f>
        <v>60.728191666666667</v>
      </c>
      <c r="F83" s="452">
        <v>58.920999999999999</v>
      </c>
      <c r="G83" s="140"/>
    </row>
    <row r="84" spans="1:7" x14ac:dyDescent="0.25">
      <c r="A84" s="149">
        <f t="shared" si="3"/>
        <v>2019</v>
      </c>
      <c r="B84" s="450">
        <v>43525</v>
      </c>
      <c r="C84" s="451" t="e">
        <v>#N/A</v>
      </c>
      <c r="D84" s="143">
        <v>61.573</v>
      </c>
      <c r="E84" s="452">
        <f t="shared" si="7"/>
        <v>60.728191666666667</v>
      </c>
      <c r="F84" s="452">
        <v>61.573</v>
      </c>
      <c r="G84" s="419"/>
    </row>
    <row r="85" spans="1:7" x14ac:dyDescent="0.25">
      <c r="A85" s="149">
        <f t="shared" si="3"/>
        <v>2019</v>
      </c>
      <c r="B85" s="450">
        <v>43556</v>
      </c>
      <c r="C85" s="451" t="e">
        <v>#N/A</v>
      </c>
      <c r="D85" s="143">
        <v>47.272629999999999</v>
      </c>
      <c r="E85" s="452">
        <f t="shared" si="7"/>
        <v>60.728191666666667</v>
      </c>
      <c r="F85" s="452">
        <v>47.272629999999999</v>
      </c>
      <c r="G85" s="140"/>
    </row>
    <row r="86" spans="1:7" x14ac:dyDescent="0.25">
      <c r="A86" s="149">
        <f t="shared" si="3"/>
        <v>2019</v>
      </c>
      <c r="B86" s="450">
        <v>43586</v>
      </c>
      <c r="C86" s="451" t="e">
        <v>#N/A</v>
      </c>
      <c r="D86" s="143">
        <v>55.996690000000001</v>
      </c>
      <c r="E86" s="452">
        <f t="shared" si="7"/>
        <v>60.728191666666667</v>
      </c>
      <c r="F86" s="452">
        <v>55.996690000000001</v>
      </c>
      <c r="G86" s="140"/>
    </row>
    <row r="87" spans="1:7" x14ac:dyDescent="0.25">
      <c r="A87" s="149">
        <f t="shared" si="3"/>
        <v>2019</v>
      </c>
      <c r="B87" s="450">
        <v>43617</v>
      </c>
      <c r="C87" s="451" t="e">
        <v>#N/A</v>
      </c>
      <c r="D87" s="143">
        <v>55.246769999999998</v>
      </c>
      <c r="E87" s="452">
        <f t="shared" si="7"/>
        <v>60.728191666666667</v>
      </c>
      <c r="F87" s="452">
        <v>55.246769999999998</v>
      </c>
      <c r="G87" s="140"/>
    </row>
    <row r="88" spans="1:7" x14ac:dyDescent="0.25">
      <c r="A88" s="149">
        <f t="shared" si="3"/>
        <v>2019</v>
      </c>
      <c r="B88" s="450">
        <v>43647</v>
      </c>
      <c r="C88" s="451" t="e">
        <v>#N/A</v>
      </c>
      <c r="D88" s="143">
        <v>69.330950000000001</v>
      </c>
      <c r="E88" s="452">
        <f t="shared" si="7"/>
        <v>60.728191666666667</v>
      </c>
      <c r="F88" s="452">
        <v>69.330950000000001</v>
      </c>
      <c r="G88" s="140"/>
    </row>
    <row r="89" spans="1:7" x14ac:dyDescent="0.25">
      <c r="A89" s="149">
        <f t="shared" si="3"/>
        <v>2019</v>
      </c>
      <c r="B89" s="450">
        <v>43678</v>
      </c>
      <c r="C89" s="451" t="e">
        <v>#N/A</v>
      </c>
      <c r="D89" s="143">
        <v>70.465950000000007</v>
      </c>
      <c r="E89" s="452">
        <f t="shared" si="7"/>
        <v>60.728191666666667</v>
      </c>
      <c r="F89" s="452">
        <v>70.465950000000007</v>
      </c>
      <c r="G89" s="140"/>
    </row>
    <row r="90" spans="1:7" x14ac:dyDescent="0.25">
      <c r="A90" s="149">
        <f t="shared" si="3"/>
        <v>2019</v>
      </c>
      <c r="B90" s="450">
        <v>43709</v>
      </c>
      <c r="C90" s="451" t="e">
        <v>#N/A</v>
      </c>
      <c r="D90" s="143">
        <v>57.123170000000002</v>
      </c>
      <c r="E90" s="452">
        <f t="shared" si="7"/>
        <v>60.728191666666667</v>
      </c>
      <c r="F90" s="452">
        <v>57.123170000000002</v>
      </c>
      <c r="G90" s="140"/>
    </row>
    <row r="91" spans="1:7" x14ac:dyDescent="0.25">
      <c r="A91" s="149">
        <f t="shared" si="3"/>
        <v>2019</v>
      </c>
      <c r="B91" s="450">
        <v>43739</v>
      </c>
      <c r="C91" s="451" t="e">
        <v>#N/A</v>
      </c>
      <c r="D91" s="143">
        <v>61.439610000000002</v>
      </c>
      <c r="E91" s="452">
        <f t="shared" si="7"/>
        <v>60.728191666666667</v>
      </c>
      <c r="F91" s="452">
        <v>61.439610000000002</v>
      </c>
      <c r="G91" s="140"/>
    </row>
    <row r="92" spans="1:7" x14ac:dyDescent="0.25">
      <c r="A92" s="149">
        <f t="shared" si="3"/>
        <v>2019</v>
      </c>
      <c r="B92" s="450">
        <v>43770</v>
      </c>
      <c r="C92" s="451" t="e">
        <v>#N/A</v>
      </c>
      <c r="D92" s="143">
        <v>60.917569999999998</v>
      </c>
      <c r="E92" s="452">
        <f t="shared" si="7"/>
        <v>60.728191666666667</v>
      </c>
      <c r="F92" s="452">
        <v>60.917569999999998</v>
      </c>
      <c r="G92" s="140"/>
    </row>
    <row r="93" spans="1:7" x14ac:dyDescent="0.25">
      <c r="A93" s="149">
        <f t="shared" si="3"/>
        <v>2019</v>
      </c>
      <c r="B93" s="450">
        <v>43800</v>
      </c>
      <c r="C93" s="451" t="e">
        <v>#N/A</v>
      </c>
      <c r="D93" s="143">
        <v>61.972850000000001</v>
      </c>
      <c r="E93" s="452"/>
      <c r="F93" s="452">
        <v>61.972850000000001</v>
      </c>
      <c r="G93" s="140"/>
    </row>
    <row r="94" spans="1:7" x14ac:dyDescent="0.25">
      <c r="A94" s="149"/>
      <c r="B94" s="450"/>
      <c r="C94" s="149"/>
      <c r="D94" s="149"/>
      <c r="E94" s="149"/>
      <c r="F94" s="452"/>
      <c r="G94" s="140"/>
    </row>
    <row r="95" spans="1:7" x14ac:dyDescent="0.25">
      <c r="A95" s="149"/>
      <c r="B95" s="450"/>
      <c r="C95" s="149"/>
      <c r="D95" s="149"/>
      <c r="E95" s="149"/>
      <c r="F95" s="452"/>
      <c r="G95" s="140"/>
    </row>
    <row r="96" spans="1:7" x14ac:dyDescent="0.25">
      <c r="A96" s="149"/>
      <c r="B96" s="450"/>
      <c r="C96" s="149"/>
      <c r="D96" s="149"/>
      <c r="E96" s="149"/>
      <c r="F96" s="452"/>
      <c r="G96" s="140"/>
    </row>
    <row r="97" spans="1:7" x14ac:dyDescent="0.25">
      <c r="A97" s="149"/>
      <c r="B97" s="450"/>
      <c r="C97" s="149"/>
      <c r="D97" s="149"/>
      <c r="E97" s="149"/>
      <c r="F97" s="452"/>
      <c r="G97" s="140"/>
    </row>
    <row r="98" spans="1:7" x14ac:dyDescent="0.25">
      <c r="A98" s="75"/>
      <c r="B98" s="75" t="s">
        <v>0</v>
      </c>
      <c r="C98" s="149"/>
      <c r="D98" s="149"/>
      <c r="E98" s="149"/>
      <c r="F98" s="452"/>
      <c r="G98" s="140"/>
    </row>
    <row r="99" spans="1:7" x14ac:dyDescent="0.25">
      <c r="A99" s="30">
        <v>2.5</v>
      </c>
      <c r="B99" s="29">
        <v>-200</v>
      </c>
      <c r="C99" s="149"/>
      <c r="D99" s="149"/>
      <c r="E99" s="149"/>
      <c r="F99" s="452"/>
      <c r="G99" s="140"/>
    </row>
    <row r="100" spans="1:7" x14ac:dyDescent="0.25">
      <c r="A100" s="30">
        <v>2.5</v>
      </c>
      <c r="B100" s="29">
        <v>70</v>
      </c>
      <c r="C100" s="149"/>
      <c r="D100" s="149"/>
      <c r="E100" s="149"/>
      <c r="F100" s="452"/>
      <c r="G100" s="140"/>
    </row>
    <row r="101" spans="1:7" x14ac:dyDescent="0.25">
      <c r="A101" s="149"/>
      <c r="B101" s="450"/>
      <c r="C101" s="149"/>
      <c r="D101" s="149"/>
      <c r="E101" s="149"/>
      <c r="F101" s="452"/>
      <c r="G101" s="140"/>
    </row>
    <row r="102" spans="1:7" x14ac:dyDescent="0.25">
      <c r="A102" s="149"/>
      <c r="B102" s="450"/>
      <c r="C102" s="149"/>
      <c r="D102" s="149"/>
      <c r="E102" s="149"/>
      <c r="F102" s="452"/>
      <c r="G102" s="140"/>
    </row>
    <row r="103" spans="1:7" x14ac:dyDescent="0.25">
      <c r="A103" s="149"/>
      <c r="B103" s="450"/>
      <c r="C103" s="149"/>
      <c r="D103" s="149"/>
      <c r="E103" s="149"/>
      <c r="F103" s="452"/>
      <c r="G103" s="140"/>
    </row>
    <row r="104" spans="1:7" x14ac:dyDescent="0.25">
      <c r="A104" s="149"/>
      <c r="B104" s="450"/>
      <c r="C104" s="149"/>
      <c r="D104" s="149"/>
      <c r="E104" s="149"/>
      <c r="F104" s="452"/>
      <c r="G104" s="140"/>
    </row>
    <row r="105" spans="1:7" x14ac:dyDescent="0.25">
      <c r="A105" s="149"/>
      <c r="B105" s="450"/>
      <c r="C105" s="149"/>
      <c r="D105" s="149"/>
      <c r="E105" s="149"/>
      <c r="F105" s="452"/>
      <c r="G105" s="140"/>
    </row>
    <row r="106" spans="1:7" x14ac:dyDescent="0.25">
      <c r="A106" s="149"/>
      <c r="B106" s="450"/>
      <c r="C106" s="452"/>
      <c r="D106" s="140"/>
      <c r="E106" s="149"/>
      <c r="F106" s="452"/>
      <c r="G106" s="140"/>
    </row>
    <row r="107" spans="1:7" x14ac:dyDescent="0.25">
      <c r="B107" s="136"/>
      <c r="C107" s="452"/>
      <c r="D107" s="140"/>
      <c r="F107" s="142"/>
      <c r="G107" s="140"/>
    </row>
    <row r="108" spans="1:7" x14ac:dyDescent="0.25">
      <c r="F108" s="142"/>
      <c r="G108" s="140"/>
    </row>
    <row r="109" spans="1:7" x14ac:dyDescent="0.25">
      <c r="F109" s="142"/>
      <c r="G109" s="140"/>
    </row>
    <row r="110" spans="1:7" x14ac:dyDescent="0.25">
      <c r="F110" s="142"/>
      <c r="G110" s="140"/>
    </row>
    <row r="111" spans="1:7" x14ac:dyDescent="0.25">
      <c r="F111" s="142"/>
      <c r="G111" s="140"/>
    </row>
    <row r="112" spans="1:7" x14ac:dyDescent="0.25">
      <c r="F112" s="142"/>
      <c r="G112" s="140"/>
    </row>
    <row r="113" spans="6:7" x14ac:dyDescent="0.25">
      <c r="F113" s="142"/>
      <c r="G113" s="140"/>
    </row>
    <row r="114" spans="6:7" x14ac:dyDescent="0.25">
      <c r="F114" s="142"/>
      <c r="G114" s="140"/>
    </row>
    <row r="115" spans="6:7" x14ac:dyDescent="0.25">
      <c r="F115" s="142"/>
      <c r="G115" s="140"/>
    </row>
    <row r="116" spans="6:7" x14ac:dyDescent="0.25">
      <c r="F116" s="142"/>
      <c r="G116" s="140"/>
    </row>
    <row r="117" spans="6:7" x14ac:dyDescent="0.25">
      <c r="F117" s="142"/>
    </row>
    <row r="118" spans="6:7" x14ac:dyDescent="0.25">
      <c r="F118" s="142"/>
    </row>
    <row r="119" spans="6:7" x14ac:dyDescent="0.25">
      <c r="F119" s="142"/>
    </row>
    <row r="120" spans="6:7" x14ac:dyDescent="0.25">
      <c r="F120" s="142"/>
    </row>
    <row r="121" spans="6:7" x14ac:dyDescent="0.25">
      <c r="F121" s="142"/>
    </row>
    <row r="122" spans="6:7" x14ac:dyDescent="0.25">
      <c r="F122" s="142"/>
    </row>
    <row r="123" spans="6:7" x14ac:dyDescent="0.25">
      <c r="F123" s="142"/>
    </row>
    <row r="124" spans="6:7" x14ac:dyDescent="0.25">
      <c r="F124" s="142"/>
    </row>
    <row r="125" spans="6:7" x14ac:dyDescent="0.25">
      <c r="F125" s="142"/>
    </row>
    <row r="126" spans="6:7" x14ac:dyDescent="0.25">
      <c r="F126" s="142"/>
    </row>
    <row r="127" spans="6:7" x14ac:dyDescent="0.25">
      <c r="F127" s="142"/>
    </row>
    <row r="128" spans="6:7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  <row r="132" spans="6:6" x14ac:dyDescent="0.25">
      <c r="F132" s="142"/>
    </row>
    <row r="133" spans="6:6" x14ac:dyDescent="0.25">
      <c r="F133" s="142"/>
    </row>
    <row r="134" spans="6:6" x14ac:dyDescent="0.25">
      <c r="F134" s="142"/>
    </row>
    <row r="135" spans="6:6" x14ac:dyDescent="0.25">
      <c r="F135" s="142"/>
    </row>
    <row r="136" spans="6:6" x14ac:dyDescent="0.25">
      <c r="F136" s="142"/>
    </row>
    <row r="137" spans="6:6" x14ac:dyDescent="0.25">
      <c r="F137" s="142"/>
    </row>
    <row r="138" spans="6:6" x14ac:dyDescent="0.25">
      <c r="F138" s="142"/>
    </row>
    <row r="139" spans="6:6" x14ac:dyDescent="0.25">
      <c r="F139" s="142"/>
    </row>
    <row r="140" spans="6:6" x14ac:dyDescent="0.25">
      <c r="F140" s="142"/>
    </row>
    <row r="141" spans="6:6" x14ac:dyDescent="0.25">
      <c r="F141" s="142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15.28515625" style="133" customWidth="1"/>
    <col min="18" max="18" width="16.42578125" style="133" customWidth="1"/>
    <col min="19" max="19" width="19.85546875" style="133" customWidth="1"/>
    <col min="20" max="20" width="30.85546875" style="133" customWidth="1"/>
    <col min="21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Q6" s="235" t="s">
        <v>272</v>
      </c>
      <c r="R6" s="353" t="s">
        <v>282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Q7" s="236" t="s">
        <v>530</v>
      </c>
      <c r="R7" s="354" t="s">
        <v>283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Q8" s="236" t="s">
        <v>280</v>
      </c>
      <c r="R8" s="369" t="s">
        <v>284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Q9" s="239" t="s">
        <v>235</v>
      </c>
      <c r="R9" s="339" t="s">
        <v>281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</row>
    <row r="17" spans="1:12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2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</row>
    <row r="19" spans="1:12" x14ac:dyDescent="0.25">
      <c r="A19" s="146"/>
      <c r="B19" s="146"/>
      <c r="C19" s="146"/>
      <c r="D19" s="146"/>
      <c r="E19" s="146"/>
      <c r="F19" s="146"/>
      <c r="G19" s="187"/>
      <c r="H19" s="187"/>
      <c r="I19" s="146"/>
      <c r="J19" s="146"/>
    </row>
    <row r="20" spans="1:12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</row>
    <row r="21" spans="1:12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</row>
    <row r="24" spans="1:12" x14ac:dyDescent="0.25">
      <c r="A24"/>
      <c r="B24"/>
      <c r="C24" s="575" t="s">
        <v>529</v>
      </c>
      <c r="D24" s="575"/>
      <c r="E24" s="575"/>
      <c r="F24" s="575"/>
      <c r="G24" s="575"/>
      <c r="H24" s="32"/>
      <c r="I24" s="575" t="s">
        <v>76</v>
      </c>
      <c r="J24" s="575"/>
      <c r="K24" s="575"/>
      <c r="L24" s="575"/>
    </row>
    <row r="25" spans="1:12" x14ac:dyDescent="0.25">
      <c r="A25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67"/>
      <c r="I25" s="84">
        <v>2016</v>
      </c>
      <c r="J25" s="84">
        <v>2017</v>
      </c>
      <c r="K25" s="84">
        <v>2018</v>
      </c>
      <c r="L25" s="84">
        <v>2019</v>
      </c>
    </row>
    <row r="26" spans="1:12" x14ac:dyDescent="0.25">
      <c r="A26"/>
      <c r="B26" s="144" t="s">
        <v>272</v>
      </c>
      <c r="C26" s="85">
        <v>738.44408267999995</v>
      </c>
      <c r="D26" s="85">
        <v>678.55448632000002</v>
      </c>
      <c r="E26" s="85">
        <v>664.99216049999995</v>
      </c>
      <c r="F26" s="85">
        <v>639.08385213999998</v>
      </c>
      <c r="G26" s="85">
        <v>590.21632</v>
      </c>
      <c r="H26" s="144"/>
      <c r="I26" s="20">
        <f t="shared" ref="I26:L28" si="0">D26-C26</f>
        <v>-59.889596359999928</v>
      </c>
      <c r="J26" s="20">
        <f t="shared" si="0"/>
        <v>-13.562325820000069</v>
      </c>
      <c r="K26" s="20">
        <f t="shared" si="0"/>
        <v>-25.908308359999978</v>
      </c>
      <c r="L26" s="20">
        <f t="shared" si="0"/>
        <v>-48.86753213999998</v>
      </c>
    </row>
    <row r="27" spans="1:12" x14ac:dyDescent="0.25">
      <c r="A27"/>
      <c r="B27" s="236" t="s">
        <v>530</v>
      </c>
      <c r="C27" s="85">
        <v>39.962199972999997</v>
      </c>
      <c r="D27" s="85">
        <v>36.031496085999997</v>
      </c>
      <c r="E27" s="85">
        <v>34.674065906999999</v>
      </c>
      <c r="F27" s="85">
        <v>31.776206144</v>
      </c>
      <c r="G27" s="85">
        <v>30.350821</v>
      </c>
      <c r="H27" s="144"/>
      <c r="I27" s="20">
        <f t="shared" si="0"/>
        <v>-3.930703887</v>
      </c>
      <c r="J27" s="20">
        <f t="shared" si="0"/>
        <v>-1.3574301789999978</v>
      </c>
      <c r="K27" s="20">
        <f t="shared" si="0"/>
        <v>-2.8978597629999996</v>
      </c>
      <c r="L27" s="20">
        <f t="shared" si="0"/>
        <v>-1.4253851439999998</v>
      </c>
    </row>
    <row r="28" spans="1:12" x14ac:dyDescent="0.25">
      <c r="A28"/>
      <c r="B28" s="144" t="s">
        <v>280</v>
      </c>
      <c r="C28" s="85">
        <v>19.708397043000002</v>
      </c>
      <c r="D28" s="85">
        <v>16.484707996000001</v>
      </c>
      <c r="E28" s="85">
        <v>17.537663001999999</v>
      </c>
      <c r="F28" s="85">
        <v>20.029597599999999</v>
      </c>
      <c r="G28" s="85">
        <v>20.841294999999999</v>
      </c>
      <c r="H28" s="144"/>
      <c r="I28" s="20">
        <f t="shared" si="0"/>
        <v>-3.2236890470000006</v>
      </c>
      <c r="J28" s="20">
        <f t="shared" si="0"/>
        <v>1.0529550059999977</v>
      </c>
      <c r="K28" s="20">
        <f t="shared" si="0"/>
        <v>2.4919345980000003</v>
      </c>
      <c r="L28" s="20">
        <f t="shared" si="0"/>
        <v>0.8116973999999999</v>
      </c>
    </row>
    <row r="29" spans="1:12" x14ac:dyDescent="0.25">
      <c r="A29"/>
      <c r="B29" s="368" t="s">
        <v>235</v>
      </c>
      <c r="C29" s="86">
        <v>798.11467970000001</v>
      </c>
      <c r="D29" s="86">
        <v>731.07069039999999</v>
      </c>
      <c r="E29" s="86">
        <v>717.20388940999999</v>
      </c>
      <c r="F29" s="86">
        <v>690.88963908000005</v>
      </c>
      <c r="G29" s="86">
        <v>641.40845000000002</v>
      </c>
      <c r="H29" s="15"/>
      <c r="I29" s="71">
        <f>+SUM(I26:I28)</f>
        <v>-67.043989293999928</v>
      </c>
      <c r="J29" s="71">
        <f>+SUM(J26:J28)</f>
        <v>-13.866800993000069</v>
      </c>
      <c r="K29" s="71">
        <f>+SUM(K26:K28)</f>
        <v>-26.314233524999977</v>
      </c>
      <c r="L29" s="71">
        <f>+SUM(L26:L28)</f>
        <v>-49.481219883999984</v>
      </c>
    </row>
    <row r="30" spans="1:12" x14ac:dyDescent="0.25">
      <c r="B30" s="370" t="s">
        <v>549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48"/>
      <c r="D31" s="148"/>
      <c r="E31" s="148"/>
      <c r="F31" s="148"/>
      <c r="G31" s="148"/>
    </row>
    <row r="33" spans="1:8" x14ac:dyDescent="0.25">
      <c r="E33" s="191"/>
    </row>
    <row r="34" spans="1:8" x14ac:dyDescent="0.25">
      <c r="C34" s="155" t="s">
        <v>286</v>
      </c>
      <c r="D34" s="134" t="s">
        <v>242</v>
      </c>
      <c r="E34" s="147" t="s">
        <v>241</v>
      </c>
      <c r="F34" s="416" t="s">
        <v>498</v>
      </c>
    </row>
    <row r="35" spans="1:8" x14ac:dyDescent="0.25">
      <c r="A35" s="133">
        <f t="shared" ref="A35:A46" si="1">YEAR(B35)</f>
        <v>2015</v>
      </c>
      <c r="B35" s="136">
        <v>42005</v>
      </c>
      <c r="C35" s="137">
        <v>76.894689783999993</v>
      </c>
      <c r="D35" s="143" t="e">
        <v>#N/A</v>
      </c>
      <c r="E35" s="142"/>
      <c r="F35" s="142">
        <v>76.894689783999993</v>
      </c>
      <c r="G35" s="140"/>
      <c r="H35" s="142"/>
    </row>
    <row r="36" spans="1:8" x14ac:dyDescent="0.25">
      <c r="A36" s="133">
        <f t="shared" si="1"/>
        <v>2015</v>
      </c>
      <c r="B36" s="136">
        <v>42036</v>
      </c>
      <c r="C36" s="137">
        <v>72.317598724000007</v>
      </c>
      <c r="D36" s="143" t="e">
        <v>#N/A</v>
      </c>
      <c r="E36" s="142"/>
      <c r="F36" s="142">
        <v>72.317598724000007</v>
      </c>
      <c r="G36" s="140"/>
    </row>
    <row r="37" spans="1:8" x14ac:dyDescent="0.25">
      <c r="A37" s="133">
        <f t="shared" si="1"/>
        <v>2015</v>
      </c>
      <c r="B37" s="136">
        <v>42064</v>
      </c>
      <c r="C37" s="137">
        <v>63.559966283000001</v>
      </c>
      <c r="D37" s="143" t="e">
        <v>#N/A</v>
      </c>
      <c r="E37" s="192">
        <f>AVERAGEIF($A$35:$A$46,A37,$F$35:$F$46)</f>
        <v>66.509556641666663</v>
      </c>
      <c r="F37" s="142">
        <v>63.559966283000001</v>
      </c>
      <c r="G37" s="140"/>
    </row>
    <row r="38" spans="1:8" x14ac:dyDescent="0.25">
      <c r="A38" s="133">
        <f t="shared" si="1"/>
        <v>2015</v>
      </c>
      <c r="B38" s="136">
        <v>42095</v>
      </c>
      <c r="C38" s="137">
        <v>53.207419049999999</v>
      </c>
      <c r="D38" s="143" t="e">
        <v>#N/A</v>
      </c>
      <c r="E38" s="192">
        <f t="shared" ref="E38:E44" si="2">AVERAGEIF($A$35:$A$46,A38,$F$35:$F$46)</f>
        <v>66.509556641666663</v>
      </c>
      <c r="F38" s="142">
        <v>53.207419049999999</v>
      </c>
      <c r="G38" s="140"/>
    </row>
    <row r="39" spans="1:8" x14ac:dyDescent="0.25">
      <c r="A39" s="133">
        <f t="shared" si="1"/>
        <v>2015</v>
      </c>
      <c r="B39" s="136">
        <v>42125</v>
      </c>
      <c r="C39" s="137">
        <v>61.923189532999999</v>
      </c>
      <c r="D39" s="143" t="e">
        <v>#N/A</v>
      </c>
      <c r="E39" s="192">
        <f t="shared" si="2"/>
        <v>66.509556641666663</v>
      </c>
      <c r="F39" s="142">
        <v>61.923189532999999</v>
      </c>
      <c r="G39" s="140"/>
    </row>
    <row r="40" spans="1:8" x14ac:dyDescent="0.25">
      <c r="A40" s="133">
        <f t="shared" si="1"/>
        <v>2015</v>
      </c>
      <c r="B40" s="136">
        <v>42156</v>
      </c>
      <c r="C40" s="137">
        <v>73.844880239999995</v>
      </c>
      <c r="D40" s="143" t="e">
        <v>#N/A</v>
      </c>
      <c r="E40" s="192">
        <f t="shared" si="2"/>
        <v>66.509556641666663</v>
      </c>
      <c r="F40" s="142">
        <v>73.844880239999995</v>
      </c>
      <c r="G40" s="140"/>
    </row>
    <row r="41" spans="1:8" x14ac:dyDescent="0.25">
      <c r="A41" s="133">
        <f t="shared" si="1"/>
        <v>2015</v>
      </c>
      <c r="B41" s="136">
        <v>42186</v>
      </c>
      <c r="C41" s="137">
        <v>81.448948888000004</v>
      </c>
      <c r="D41" s="143" t="e">
        <v>#N/A</v>
      </c>
      <c r="E41" s="192">
        <f t="shared" si="2"/>
        <v>66.509556641666663</v>
      </c>
      <c r="F41" s="142">
        <v>81.448948888000004</v>
      </c>
      <c r="G41" s="140"/>
    </row>
    <row r="42" spans="1:8" x14ac:dyDescent="0.25">
      <c r="A42" s="133">
        <f t="shared" si="1"/>
        <v>2015</v>
      </c>
      <c r="B42" s="136">
        <v>42217</v>
      </c>
      <c r="C42" s="137">
        <v>78.574441152000006</v>
      </c>
      <c r="D42" s="143" t="e">
        <v>#N/A</v>
      </c>
      <c r="E42" s="192">
        <f t="shared" si="2"/>
        <v>66.509556641666663</v>
      </c>
      <c r="F42" s="142">
        <v>78.574441152000006</v>
      </c>
      <c r="G42" s="140"/>
    </row>
    <row r="43" spans="1:8" x14ac:dyDescent="0.25">
      <c r="A43" s="133">
        <f t="shared" si="1"/>
        <v>2015</v>
      </c>
      <c r="B43" s="136">
        <v>42248</v>
      </c>
      <c r="C43" s="137">
        <v>69.369491819999993</v>
      </c>
      <c r="D43" s="143" t="e">
        <v>#N/A</v>
      </c>
      <c r="E43" s="192">
        <f t="shared" si="2"/>
        <v>66.509556641666663</v>
      </c>
      <c r="F43" s="142">
        <v>69.369491819999993</v>
      </c>
      <c r="G43" s="140"/>
    </row>
    <row r="44" spans="1:8" x14ac:dyDescent="0.25">
      <c r="A44" s="133">
        <f t="shared" si="1"/>
        <v>2015</v>
      </c>
      <c r="B44" s="136">
        <v>42278</v>
      </c>
      <c r="C44" s="137">
        <v>58.404551583</v>
      </c>
      <c r="D44" s="143" t="e">
        <v>#N/A</v>
      </c>
      <c r="E44" s="192">
        <f t="shared" si="2"/>
        <v>66.509556641666663</v>
      </c>
      <c r="F44" s="142">
        <v>58.404551583</v>
      </c>
      <c r="G44" s="140"/>
    </row>
    <row r="45" spans="1:8" x14ac:dyDescent="0.25">
      <c r="A45" s="133">
        <f t="shared" si="1"/>
        <v>2015</v>
      </c>
      <c r="B45" s="136">
        <v>42309</v>
      </c>
      <c r="C45" s="137">
        <v>53.639953409999997</v>
      </c>
      <c r="D45" s="143" t="e">
        <v>#N/A</v>
      </c>
      <c r="E45" s="142"/>
      <c r="F45" s="142">
        <v>53.639953409999997</v>
      </c>
      <c r="G45" s="140"/>
    </row>
    <row r="46" spans="1:8" x14ac:dyDescent="0.25">
      <c r="A46" s="133">
        <f t="shared" si="1"/>
        <v>2015</v>
      </c>
      <c r="B46" s="136">
        <v>42339</v>
      </c>
      <c r="C46" s="137">
        <v>54.929549233000003</v>
      </c>
      <c r="D46" s="143" t="e">
        <v>#N/A</v>
      </c>
      <c r="E46" s="142"/>
      <c r="F46" s="142">
        <v>54.929549233000003</v>
      </c>
      <c r="G46" s="140"/>
    </row>
    <row r="47" spans="1:8" x14ac:dyDescent="0.25">
      <c r="A47" s="133">
        <f t="shared" ref="A47:A94" si="3">YEAR(B47)</f>
        <v>2016</v>
      </c>
      <c r="B47" s="136">
        <v>42370</v>
      </c>
      <c r="C47" s="137">
        <v>66.662224447</v>
      </c>
      <c r="D47" s="143" t="e">
        <v>#N/A</v>
      </c>
      <c r="E47" s="142"/>
      <c r="F47" s="142">
        <v>66.662224447</v>
      </c>
      <c r="G47" s="140"/>
      <c r="H47" s="142"/>
    </row>
    <row r="48" spans="1:8" x14ac:dyDescent="0.25">
      <c r="A48" s="133">
        <f t="shared" si="3"/>
        <v>2016</v>
      </c>
      <c r="B48" s="136">
        <v>42401</v>
      </c>
      <c r="C48" s="137">
        <v>55.210717475999999</v>
      </c>
      <c r="D48" s="143" t="e">
        <v>#N/A</v>
      </c>
      <c r="E48" s="142"/>
      <c r="F48" s="142">
        <v>55.210717475999999</v>
      </c>
      <c r="G48" s="140"/>
    </row>
    <row r="49" spans="1:7" x14ac:dyDescent="0.25">
      <c r="A49" s="133">
        <f t="shared" si="3"/>
        <v>2016</v>
      </c>
      <c r="B49" s="136">
        <v>42430</v>
      </c>
      <c r="C49" s="137">
        <v>44.574606430000003</v>
      </c>
      <c r="D49" s="143" t="e">
        <v>#N/A</v>
      </c>
      <c r="E49" s="142">
        <f t="shared" ref="E49:E56" si="4">AVERAGEIF($A$47:$A$108,A49,$F$47:$F$108)</f>
        <v>60.922557533500019</v>
      </c>
      <c r="F49" s="142">
        <v>44.574606430000003</v>
      </c>
      <c r="G49" s="140"/>
    </row>
    <row r="50" spans="1:7" x14ac:dyDescent="0.25">
      <c r="A50" s="133">
        <f t="shared" si="3"/>
        <v>2016</v>
      </c>
      <c r="B50" s="136">
        <v>42461</v>
      </c>
      <c r="C50" s="137">
        <v>43.383704280000003</v>
      </c>
      <c r="D50" s="143" t="e">
        <v>#N/A</v>
      </c>
      <c r="E50" s="142">
        <f t="shared" si="4"/>
        <v>60.922557533500019</v>
      </c>
      <c r="F50" s="142">
        <v>43.383704280000003</v>
      </c>
      <c r="G50" s="140"/>
    </row>
    <row r="51" spans="1:7" x14ac:dyDescent="0.25">
      <c r="A51" s="133">
        <f t="shared" si="3"/>
        <v>2016</v>
      </c>
      <c r="B51" s="136">
        <v>42491</v>
      </c>
      <c r="C51" s="137">
        <v>49.342932779000002</v>
      </c>
      <c r="D51" s="143" t="e">
        <v>#N/A</v>
      </c>
      <c r="E51" s="142">
        <f t="shared" si="4"/>
        <v>60.922557533500019</v>
      </c>
      <c r="F51" s="142">
        <v>49.342932779000002</v>
      </c>
      <c r="G51" s="140"/>
    </row>
    <row r="52" spans="1:7" x14ac:dyDescent="0.25">
      <c r="A52" s="133">
        <f t="shared" si="3"/>
        <v>2016</v>
      </c>
      <c r="B52" s="136">
        <v>42522</v>
      </c>
      <c r="C52" s="137">
        <v>67.551228989999998</v>
      </c>
      <c r="D52" s="143" t="e">
        <v>#N/A</v>
      </c>
      <c r="E52" s="142">
        <f t="shared" si="4"/>
        <v>60.922557533500019</v>
      </c>
      <c r="F52" s="142">
        <v>67.551228989999998</v>
      </c>
      <c r="G52" s="140"/>
    </row>
    <row r="53" spans="1:7" x14ac:dyDescent="0.25">
      <c r="A53" s="133">
        <f t="shared" si="3"/>
        <v>2016</v>
      </c>
      <c r="B53" s="136">
        <v>42552</v>
      </c>
      <c r="C53" s="137">
        <v>78.568539092999998</v>
      </c>
      <c r="D53" s="143" t="e">
        <v>#N/A</v>
      </c>
      <c r="E53" s="142">
        <f t="shared" si="4"/>
        <v>60.922557533500019</v>
      </c>
      <c r="F53" s="142">
        <v>78.568539092999998</v>
      </c>
      <c r="G53" s="140"/>
    </row>
    <row r="54" spans="1:7" x14ac:dyDescent="0.25">
      <c r="A54" s="133">
        <f t="shared" si="3"/>
        <v>2016</v>
      </c>
      <c r="B54" s="136">
        <v>42583</v>
      </c>
      <c r="C54" s="137">
        <v>78.174536501999995</v>
      </c>
      <c r="D54" s="143" t="e">
        <v>#N/A</v>
      </c>
      <c r="E54" s="142">
        <f t="shared" si="4"/>
        <v>60.922557533500019</v>
      </c>
      <c r="F54" s="142">
        <v>78.174536501999995</v>
      </c>
      <c r="G54" s="140"/>
    </row>
    <row r="55" spans="1:7" x14ac:dyDescent="0.25">
      <c r="A55" s="133">
        <f t="shared" si="3"/>
        <v>2016</v>
      </c>
      <c r="B55" s="136">
        <v>42614</v>
      </c>
      <c r="C55" s="137">
        <v>66.614897790000001</v>
      </c>
      <c r="D55" s="143" t="e">
        <v>#N/A</v>
      </c>
      <c r="E55" s="142">
        <f t="shared" si="4"/>
        <v>60.922557533500019</v>
      </c>
      <c r="F55" s="142">
        <v>66.614897790000001</v>
      </c>
      <c r="G55" s="140"/>
    </row>
    <row r="56" spans="1:7" x14ac:dyDescent="0.25">
      <c r="A56" s="133">
        <f t="shared" si="3"/>
        <v>2016</v>
      </c>
      <c r="B56" s="136">
        <v>42644</v>
      </c>
      <c r="C56" s="137">
        <v>58.952702821000003</v>
      </c>
      <c r="D56" s="143" t="e">
        <v>#N/A</v>
      </c>
      <c r="E56" s="142">
        <f t="shared" si="4"/>
        <v>60.922557533500019</v>
      </c>
      <c r="F56" s="142">
        <v>58.952702821000003</v>
      </c>
      <c r="G56" s="140"/>
    </row>
    <row r="57" spans="1:7" x14ac:dyDescent="0.25">
      <c r="A57" s="133">
        <f t="shared" si="3"/>
        <v>2016</v>
      </c>
      <c r="B57" s="136">
        <v>42675</v>
      </c>
      <c r="C57" s="137">
        <v>52.533241680000003</v>
      </c>
      <c r="D57" s="143" t="e">
        <v>#N/A</v>
      </c>
      <c r="E57" s="142"/>
      <c r="F57" s="142">
        <v>52.533241680000003</v>
      </c>
      <c r="G57" s="140"/>
    </row>
    <row r="58" spans="1:7" x14ac:dyDescent="0.25">
      <c r="A58" s="133">
        <f t="shared" si="3"/>
        <v>2016</v>
      </c>
      <c r="B58" s="136">
        <v>42705</v>
      </c>
      <c r="C58" s="137">
        <v>69.501358113999999</v>
      </c>
      <c r="D58" s="143" t="e">
        <v>#N/A</v>
      </c>
      <c r="E58" s="142"/>
      <c r="F58" s="142">
        <v>69.501358113999999</v>
      </c>
      <c r="G58" s="140"/>
    </row>
    <row r="59" spans="1:7" x14ac:dyDescent="0.25">
      <c r="A59" s="133">
        <f t="shared" si="3"/>
        <v>2017</v>
      </c>
      <c r="B59" s="136">
        <v>42736</v>
      </c>
      <c r="C59" s="137">
        <v>68.008320996999998</v>
      </c>
      <c r="D59" s="143" t="e">
        <v>#N/A</v>
      </c>
      <c r="E59" s="142"/>
      <c r="F59" s="142">
        <v>68.008320996999998</v>
      </c>
      <c r="G59" s="140"/>
    </row>
    <row r="60" spans="1:7" x14ac:dyDescent="0.25">
      <c r="A60" s="133">
        <f t="shared" si="3"/>
        <v>2017</v>
      </c>
      <c r="B60" s="136">
        <v>42767</v>
      </c>
      <c r="C60" s="137">
        <v>52.382653054000002</v>
      </c>
      <c r="D60" s="143" t="e">
        <v>#N/A</v>
      </c>
      <c r="E60" s="142"/>
      <c r="F60" s="142">
        <v>52.382653054000002</v>
      </c>
      <c r="G60" s="140"/>
    </row>
    <row r="61" spans="1:7" x14ac:dyDescent="0.25">
      <c r="A61" s="133">
        <f t="shared" si="3"/>
        <v>2017</v>
      </c>
      <c r="B61" s="136">
        <v>42795</v>
      </c>
      <c r="C61" s="137">
        <v>53.321301478999999</v>
      </c>
      <c r="D61" s="143" t="e">
        <v>#N/A</v>
      </c>
      <c r="E61" s="142">
        <f t="shared" ref="E61:E68" si="5">AVERAGEIF($A$47:$A$108,A61,$F$47:$F$108)</f>
        <v>59.766990784083333</v>
      </c>
      <c r="F61" s="142">
        <v>53.321301478999999</v>
      </c>
      <c r="G61" s="140"/>
    </row>
    <row r="62" spans="1:7" x14ac:dyDescent="0.25">
      <c r="A62" s="133">
        <f t="shared" si="3"/>
        <v>2017</v>
      </c>
      <c r="B62" s="136">
        <v>42826</v>
      </c>
      <c r="C62" s="137">
        <v>48.561637617999999</v>
      </c>
      <c r="D62" s="143" t="e">
        <v>#N/A</v>
      </c>
      <c r="E62" s="142">
        <f t="shared" si="5"/>
        <v>59.766990784083333</v>
      </c>
      <c r="F62" s="142">
        <v>48.561637617999999</v>
      </c>
      <c r="G62" s="140"/>
    </row>
    <row r="63" spans="1:7" x14ac:dyDescent="0.25">
      <c r="A63" s="133">
        <f t="shared" si="3"/>
        <v>2017</v>
      </c>
      <c r="B63" s="136">
        <v>42856</v>
      </c>
      <c r="C63" s="137">
        <v>55.201886416000001</v>
      </c>
      <c r="D63" s="143" t="e">
        <v>#N/A</v>
      </c>
      <c r="E63" s="142">
        <f t="shared" si="5"/>
        <v>59.766990784083333</v>
      </c>
      <c r="F63" s="142">
        <v>55.201886416000001</v>
      </c>
      <c r="G63" s="140"/>
    </row>
    <row r="64" spans="1:7" x14ac:dyDescent="0.25">
      <c r="A64" s="133">
        <f t="shared" si="3"/>
        <v>2017</v>
      </c>
      <c r="B64" s="136">
        <v>42887</v>
      </c>
      <c r="C64" s="137">
        <v>63.106302249999999</v>
      </c>
      <c r="D64" s="143" t="e">
        <v>#N/A</v>
      </c>
      <c r="E64" s="142">
        <f t="shared" si="5"/>
        <v>59.766990784083333</v>
      </c>
      <c r="F64" s="142">
        <v>63.106302249999999</v>
      </c>
      <c r="G64" s="140"/>
    </row>
    <row r="65" spans="1:7" x14ac:dyDescent="0.25">
      <c r="A65" s="133">
        <f t="shared" si="3"/>
        <v>2017</v>
      </c>
      <c r="B65" s="136">
        <v>42917</v>
      </c>
      <c r="C65" s="137">
        <v>74.331451563000002</v>
      </c>
      <c r="D65" s="143" t="e">
        <v>#N/A</v>
      </c>
      <c r="E65" s="142">
        <f t="shared" si="5"/>
        <v>59.766990784083333</v>
      </c>
      <c r="F65" s="142">
        <v>74.331451563000002</v>
      </c>
      <c r="G65" s="140"/>
    </row>
    <row r="66" spans="1:7" x14ac:dyDescent="0.25">
      <c r="A66" s="133">
        <f t="shared" si="3"/>
        <v>2017</v>
      </c>
      <c r="B66" s="136">
        <v>42948</v>
      </c>
      <c r="C66" s="137">
        <v>70.346457384000004</v>
      </c>
      <c r="D66" s="143" t="e">
        <v>#N/A</v>
      </c>
      <c r="E66" s="142">
        <f t="shared" si="5"/>
        <v>59.766990784083333</v>
      </c>
      <c r="F66" s="142">
        <v>70.346457384000004</v>
      </c>
      <c r="G66" s="140"/>
    </row>
    <row r="67" spans="1:7" x14ac:dyDescent="0.25">
      <c r="A67" s="133">
        <f t="shared" si="3"/>
        <v>2017</v>
      </c>
      <c r="B67" s="136">
        <v>42979</v>
      </c>
      <c r="C67" s="137">
        <v>59.149956279999998</v>
      </c>
      <c r="D67" s="143" t="e">
        <v>#N/A</v>
      </c>
      <c r="E67" s="142">
        <f t="shared" si="5"/>
        <v>59.766990784083333</v>
      </c>
      <c r="F67" s="142">
        <v>59.149956279999998</v>
      </c>
      <c r="G67" s="140"/>
    </row>
    <row r="68" spans="1:7" x14ac:dyDescent="0.25">
      <c r="A68" s="133">
        <f t="shared" si="3"/>
        <v>2017</v>
      </c>
      <c r="B68" s="136">
        <v>43009</v>
      </c>
      <c r="C68" s="137">
        <v>54.439589482000002</v>
      </c>
      <c r="D68" s="143" t="e">
        <v>#N/A</v>
      </c>
      <c r="E68" s="142">
        <f t="shared" si="5"/>
        <v>59.766990784083333</v>
      </c>
      <c r="F68" s="142">
        <v>54.439589482000002</v>
      </c>
      <c r="G68" s="140"/>
    </row>
    <row r="69" spans="1:7" x14ac:dyDescent="0.25">
      <c r="A69" s="133">
        <f t="shared" si="3"/>
        <v>2017</v>
      </c>
      <c r="B69" s="136">
        <v>43040</v>
      </c>
      <c r="C69" s="137">
        <v>55.355176278999998</v>
      </c>
      <c r="D69" s="143" t="e">
        <v>#N/A</v>
      </c>
      <c r="E69" s="142"/>
      <c r="F69" s="142">
        <v>55.355176278999998</v>
      </c>
      <c r="G69" s="140"/>
    </row>
    <row r="70" spans="1:7" x14ac:dyDescent="0.25">
      <c r="A70" s="133">
        <f t="shared" si="3"/>
        <v>2017</v>
      </c>
      <c r="B70" s="136">
        <v>43070</v>
      </c>
      <c r="C70" s="137">
        <v>62.999156607000003</v>
      </c>
      <c r="D70" s="143" t="e">
        <v>#N/A</v>
      </c>
      <c r="E70" s="142"/>
      <c r="F70" s="142">
        <v>62.999156607000003</v>
      </c>
      <c r="G70" s="140"/>
    </row>
    <row r="71" spans="1:7" x14ac:dyDescent="0.25">
      <c r="A71" s="133">
        <f t="shared" si="3"/>
        <v>2018</v>
      </c>
      <c r="B71" s="136">
        <v>43101</v>
      </c>
      <c r="C71" s="137">
        <v>68.912900769999993</v>
      </c>
      <c r="D71" s="143" t="e">
        <v>#N/A</v>
      </c>
      <c r="E71" s="142"/>
      <c r="F71" s="142">
        <v>68.912900769999993</v>
      </c>
      <c r="G71" s="140"/>
    </row>
    <row r="72" spans="1:7" x14ac:dyDescent="0.25">
      <c r="A72" s="133">
        <f t="shared" si="3"/>
        <v>2018</v>
      </c>
      <c r="B72" s="136">
        <v>43132</v>
      </c>
      <c r="C72" s="137">
        <v>49.896834054000003</v>
      </c>
      <c r="D72" s="143" t="e">
        <v>#N/A</v>
      </c>
      <c r="E72" s="142"/>
      <c r="F72" s="142">
        <v>49.896834054000003</v>
      </c>
      <c r="G72" s="140"/>
    </row>
    <row r="73" spans="1:7" x14ac:dyDescent="0.25">
      <c r="A73" s="133">
        <f t="shared" si="3"/>
        <v>2018</v>
      </c>
      <c r="B73" s="136">
        <v>43160</v>
      </c>
      <c r="C73" s="137">
        <v>48.758311839000001</v>
      </c>
      <c r="D73" s="143" t="e">
        <v>#N/A</v>
      </c>
      <c r="E73" s="142">
        <f t="shared" ref="E73:E80" si="6">AVERAGEIF($A$47:$A$108,A73,$F$47:$F$108)</f>
        <v>57.574136590499997</v>
      </c>
      <c r="F73" s="142">
        <v>48.758311839000001</v>
      </c>
      <c r="G73" s="140"/>
    </row>
    <row r="74" spans="1:7" x14ac:dyDescent="0.25">
      <c r="A74" s="133">
        <f t="shared" si="3"/>
        <v>2018</v>
      </c>
      <c r="B74" s="136">
        <v>43191</v>
      </c>
      <c r="C74" s="137">
        <v>44.776378948999998</v>
      </c>
      <c r="D74" s="143" t="e">
        <v>#N/A</v>
      </c>
      <c r="E74" s="142">
        <f t="shared" si="6"/>
        <v>57.574136590499997</v>
      </c>
      <c r="F74" s="142">
        <v>44.776378948999998</v>
      </c>
      <c r="G74" s="140"/>
    </row>
    <row r="75" spans="1:7" x14ac:dyDescent="0.25">
      <c r="A75" s="133">
        <f t="shared" si="3"/>
        <v>2018</v>
      </c>
      <c r="B75" s="136">
        <v>43221</v>
      </c>
      <c r="C75" s="137">
        <v>51.693596382999999</v>
      </c>
      <c r="D75" s="143" t="e">
        <v>#N/A</v>
      </c>
      <c r="E75" s="142">
        <f t="shared" si="6"/>
        <v>57.574136590499997</v>
      </c>
      <c r="F75" s="142">
        <v>51.693596382999999</v>
      </c>
      <c r="G75" s="140"/>
    </row>
    <row r="76" spans="1:7" x14ac:dyDescent="0.25">
      <c r="A76" s="133">
        <f t="shared" si="3"/>
        <v>2018</v>
      </c>
      <c r="B76" s="136">
        <v>43252</v>
      </c>
      <c r="C76" s="137">
        <v>60.172459602000004</v>
      </c>
      <c r="D76" s="143" t="e">
        <v>#N/A</v>
      </c>
      <c r="E76" s="142">
        <f t="shared" si="6"/>
        <v>57.574136590499997</v>
      </c>
      <c r="F76" s="142">
        <v>60.172459602000004</v>
      </c>
      <c r="G76" s="140"/>
    </row>
    <row r="77" spans="1:7" x14ac:dyDescent="0.25">
      <c r="A77" s="133">
        <f t="shared" si="3"/>
        <v>2018</v>
      </c>
      <c r="B77" s="136">
        <v>43282</v>
      </c>
      <c r="C77" s="137">
        <v>67.853297835999996</v>
      </c>
      <c r="D77" s="143" t="e">
        <v>#N/A</v>
      </c>
      <c r="E77" s="142">
        <f t="shared" si="6"/>
        <v>57.574136590499997</v>
      </c>
      <c r="F77" s="142">
        <v>67.853297835999996</v>
      </c>
      <c r="G77" s="140"/>
    </row>
    <row r="78" spans="1:7" x14ac:dyDescent="0.25">
      <c r="A78" s="133">
        <f t="shared" si="3"/>
        <v>2018</v>
      </c>
      <c r="B78" s="136">
        <v>43313</v>
      </c>
      <c r="C78" s="137">
        <v>68.124811613000006</v>
      </c>
      <c r="D78" s="143" t="e">
        <v>#N/A</v>
      </c>
      <c r="E78" s="142">
        <f t="shared" si="6"/>
        <v>57.574136590499997</v>
      </c>
      <c r="F78" s="142">
        <v>68.124811613000006</v>
      </c>
      <c r="G78" s="140"/>
    </row>
    <row r="79" spans="1:7" x14ac:dyDescent="0.25">
      <c r="A79" s="133">
        <f t="shared" si="3"/>
        <v>2018</v>
      </c>
      <c r="B79" s="136">
        <v>43344</v>
      </c>
      <c r="C79" s="137">
        <v>59.271540000000002</v>
      </c>
      <c r="D79" s="143" t="e">
        <v>#N/A</v>
      </c>
      <c r="E79" s="142">
        <f t="shared" si="6"/>
        <v>57.574136590499997</v>
      </c>
      <c r="F79" s="142">
        <v>59.271540000000002</v>
      </c>
      <c r="G79" s="140"/>
    </row>
    <row r="80" spans="1:7" x14ac:dyDescent="0.25">
      <c r="A80" s="133">
        <f t="shared" si="3"/>
        <v>2018</v>
      </c>
      <c r="B80" s="136">
        <v>43374</v>
      </c>
      <c r="C80" s="137">
        <v>59.388338040000001</v>
      </c>
      <c r="D80" s="143">
        <v>59.388338040000001</v>
      </c>
      <c r="E80" s="142">
        <f t="shared" si="6"/>
        <v>57.574136590499997</v>
      </c>
      <c r="F80" s="142">
        <v>59.388338040000001</v>
      </c>
      <c r="G80" s="140"/>
    </row>
    <row r="81" spans="1:7" x14ac:dyDescent="0.25">
      <c r="A81" s="133">
        <f t="shared" si="3"/>
        <v>2018</v>
      </c>
      <c r="B81" s="136">
        <v>43405</v>
      </c>
      <c r="C81" s="137" t="e">
        <v>#N/A</v>
      </c>
      <c r="D81" s="143">
        <v>51.620089999999998</v>
      </c>
      <c r="E81" s="142"/>
      <c r="F81" s="142">
        <v>51.620089999999998</v>
      </c>
      <c r="G81" s="140"/>
    </row>
    <row r="82" spans="1:7" x14ac:dyDescent="0.25">
      <c r="A82" s="133">
        <f t="shared" si="3"/>
        <v>2018</v>
      </c>
      <c r="B82" s="136">
        <v>43435</v>
      </c>
      <c r="C82" s="137" t="e">
        <v>#N/A</v>
      </c>
      <c r="D82" s="143">
        <v>60.421080000000003</v>
      </c>
      <c r="E82" s="142"/>
      <c r="F82" s="142">
        <v>60.421080000000003</v>
      </c>
      <c r="G82" s="140"/>
    </row>
    <row r="83" spans="1:7" x14ac:dyDescent="0.25">
      <c r="A83" s="133">
        <f t="shared" si="3"/>
        <v>2019</v>
      </c>
      <c r="B83" s="136">
        <v>43466</v>
      </c>
      <c r="C83" s="137" t="e">
        <v>#N/A</v>
      </c>
      <c r="D83" s="143">
        <v>66.136830000000003</v>
      </c>
      <c r="E83" s="142"/>
      <c r="F83" s="142">
        <v>66.136830000000003</v>
      </c>
      <c r="G83" s="140"/>
    </row>
    <row r="84" spans="1:7" x14ac:dyDescent="0.25">
      <c r="A84" s="133">
        <f t="shared" si="3"/>
        <v>2019</v>
      </c>
      <c r="B84" s="136">
        <v>43497</v>
      </c>
      <c r="C84" s="137" t="e">
        <v>#N/A</v>
      </c>
      <c r="D84" s="143">
        <v>52.192019999999999</v>
      </c>
      <c r="E84" s="142"/>
      <c r="F84" s="142">
        <v>52.192019999999999</v>
      </c>
      <c r="G84" s="140"/>
    </row>
    <row r="85" spans="1:7" x14ac:dyDescent="0.25">
      <c r="A85" s="133">
        <f t="shared" si="3"/>
        <v>2019</v>
      </c>
      <c r="B85" s="136">
        <v>43525</v>
      </c>
      <c r="C85" s="137" t="e">
        <v>#N/A</v>
      </c>
      <c r="D85" s="143">
        <v>48.468730000000001</v>
      </c>
      <c r="E85" s="142">
        <f t="shared" ref="E85:E92" si="7">AVERAGEIF($A$47:$A$108,A85,$F$47:$F$108)</f>
        <v>53.450704166666668</v>
      </c>
      <c r="F85" s="142">
        <v>48.468730000000001</v>
      </c>
      <c r="G85" s="140"/>
    </row>
    <row r="86" spans="1:7" x14ac:dyDescent="0.25">
      <c r="A86" s="133">
        <f t="shared" si="3"/>
        <v>2019</v>
      </c>
      <c r="B86" s="136">
        <v>43556</v>
      </c>
      <c r="C86" s="137" t="e">
        <v>#N/A</v>
      </c>
      <c r="D86" s="143">
        <v>41.156100000000002</v>
      </c>
      <c r="E86" s="142">
        <f t="shared" si="7"/>
        <v>53.450704166666668</v>
      </c>
      <c r="F86" s="142">
        <v>41.156100000000002</v>
      </c>
      <c r="G86" s="140"/>
    </row>
    <row r="87" spans="1:7" x14ac:dyDescent="0.25">
      <c r="A87" s="133">
        <f t="shared" si="3"/>
        <v>2019</v>
      </c>
      <c r="B87" s="136">
        <v>43586</v>
      </c>
      <c r="C87" s="137" t="e">
        <v>#N/A</v>
      </c>
      <c r="D87" s="143">
        <v>46.453409999999998</v>
      </c>
      <c r="E87" s="142">
        <f t="shared" si="7"/>
        <v>53.450704166666668</v>
      </c>
      <c r="F87" s="142">
        <v>46.453409999999998</v>
      </c>
      <c r="G87" s="140"/>
    </row>
    <row r="88" spans="1:7" x14ac:dyDescent="0.25">
      <c r="A88" s="133">
        <f t="shared" si="3"/>
        <v>2019</v>
      </c>
      <c r="B88" s="136">
        <v>43617</v>
      </c>
      <c r="C88" s="137" t="e">
        <v>#N/A</v>
      </c>
      <c r="D88" s="143">
        <v>53.400230000000001</v>
      </c>
      <c r="E88" s="142">
        <f t="shared" si="7"/>
        <v>53.450704166666668</v>
      </c>
      <c r="F88" s="142">
        <v>53.400230000000001</v>
      </c>
      <c r="G88" s="140"/>
    </row>
    <row r="89" spans="1:7" x14ac:dyDescent="0.25">
      <c r="A89" s="133">
        <f t="shared" si="3"/>
        <v>2019</v>
      </c>
      <c r="B89" s="136">
        <v>43647</v>
      </c>
      <c r="C89" s="137" t="e">
        <v>#N/A</v>
      </c>
      <c r="D89" s="143">
        <v>63.802340000000001</v>
      </c>
      <c r="E89" s="142">
        <f t="shared" si="7"/>
        <v>53.450704166666668</v>
      </c>
      <c r="F89" s="142">
        <v>63.802340000000001</v>
      </c>
      <c r="G89" s="140"/>
    </row>
    <row r="90" spans="1:7" x14ac:dyDescent="0.25">
      <c r="A90" s="133">
        <f t="shared" si="3"/>
        <v>2019</v>
      </c>
      <c r="B90" s="136">
        <v>43678</v>
      </c>
      <c r="C90" s="137" t="e">
        <v>#N/A</v>
      </c>
      <c r="D90" s="143">
        <v>65.766440000000003</v>
      </c>
      <c r="E90" s="142">
        <f t="shared" si="7"/>
        <v>53.450704166666668</v>
      </c>
      <c r="F90" s="142">
        <v>65.766440000000003</v>
      </c>
      <c r="G90" s="140"/>
    </row>
    <row r="91" spans="1:7" x14ac:dyDescent="0.25">
      <c r="A91" s="133">
        <f t="shared" si="3"/>
        <v>2019</v>
      </c>
      <c r="B91" s="136">
        <v>43709</v>
      </c>
      <c r="C91" s="137" t="e">
        <v>#N/A</v>
      </c>
      <c r="D91" s="143">
        <v>51.709910000000001</v>
      </c>
      <c r="E91" s="142">
        <f t="shared" si="7"/>
        <v>53.450704166666668</v>
      </c>
      <c r="F91" s="142">
        <v>51.709910000000001</v>
      </c>
      <c r="G91" s="140"/>
    </row>
    <row r="92" spans="1:7" x14ac:dyDescent="0.25">
      <c r="A92" s="133">
        <f t="shared" si="3"/>
        <v>2019</v>
      </c>
      <c r="B92" s="136">
        <v>43739</v>
      </c>
      <c r="C92" s="137" t="e">
        <v>#N/A</v>
      </c>
      <c r="D92" s="143">
        <v>47.170009999999998</v>
      </c>
      <c r="E92" s="142">
        <f t="shared" si="7"/>
        <v>53.450704166666668</v>
      </c>
      <c r="F92" s="142">
        <v>47.170009999999998</v>
      </c>
      <c r="G92" s="140"/>
    </row>
    <row r="93" spans="1:7" x14ac:dyDescent="0.25">
      <c r="A93" s="133">
        <f t="shared" si="3"/>
        <v>2019</v>
      </c>
      <c r="B93" s="136">
        <v>43770</v>
      </c>
      <c r="C93" s="137" t="e">
        <v>#N/A</v>
      </c>
      <c r="D93" s="143">
        <v>48.411639999999998</v>
      </c>
      <c r="E93" s="142"/>
      <c r="F93" s="142">
        <v>48.411639999999998</v>
      </c>
      <c r="G93" s="140"/>
    </row>
    <row r="94" spans="1:7" x14ac:dyDescent="0.25">
      <c r="A94" s="133">
        <f t="shared" si="3"/>
        <v>2019</v>
      </c>
      <c r="B94" s="136">
        <v>43800</v>
      </c>
      <c r="C94" s="137" t="e">
        <v>#N/A</v>
      </c>
      <c r="D94" s="143">
        <v>56.740789999999997</v>
      </c>
      <c r="E94" s="142"/>
      <c r="F94" s="142">
        <v>56.740789999999997</v>
      </c>
      <c r="G94" s="140"/>
    </row>
    <row r="95" spans="1:7" x14ac:dyDescent="0.25">
      <c r="B95" s="136"/>
    </row>
    <row r="96" spans="1:7" x14ac:dyDescent="0.25">
      <c r="B96" s="136"/>
    </row>
    <row r="97" spans="1:7" x14ac:dyDescent="0.25">
      <c r="B97" s="136"/>
    </row>
    <row r="98" spans="1:7" x14ac:dyDescent="0.25">
      <c r="B98" s="136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36"/>
    </row>
    <row r="103" spans="1:7" x14ac:dyDescent="0.25">
      <c r="B103" s="136"/>
    </row>
    <row r="104" spans="1:7" x14ac:dyDescent="0.25">
      <c r="B104" s="136"/>
    </row>
    <row r="105" spans="1:7" x14ac:dyDescent="0.25">
      <c r="B105" s="136"/>
    </row>
    <row r="106" spans="1:7" x14ac:dyDescent="0.25">
      <c r="B106" s="136"/>
    </row>
    <row r="107" spans="1:7" x14ac:dyDescent="0.25">
      <c r="B107" s="136"/>
    </row>
    <row r="108" spans="1:7" x14ac:dyDescent="0.25">
      <c r="B108" s="136"/>
    </row>
    <row r="109" spans="1:7" x14ac:dyDescent="0.25">
      <c r="F109" s="142"/>
      <c r="G109" s="140"/>
    </row>
    <row r="110" spans="1:7" x14ac:dyDescent="0.25">
      <c r="F110" s="142"/>
      <c r="G110" s="140"/>
    </row>
    <row r="111" spans="1:7" x14ac:dyDescent="0.25">
      <c r="F111" s="142"/>
      <c r="G111" s="140"/>
    </row>
    <row r="112" spans="1:7" x14ac:dyDescent="0.25">
      <c r="F112" s="142"/>
      <c r="G112" s="140"/>
    </row>
    <row r="113" spans="6:7" x14ac:dyDescent="0.25">
      <c r="F113" s="142"/>
      <c r="G113" s="140"/>
    </row>
    <row r="114" spans="6:7" x14ac:dyDescent="0.25">
      <c r="F114" s="142"/>
      <c r="G114" s="140"/>
    </row>
    <row r="115" spans="6:7" x14ac:dyDescent="0.25">
      <c r="F115" s="142"/>
      <c r="G115" s="140"/>
    </row>
    <row r="116" spans="6:7" x14ac:dyDescent="0.25">
      <c r="F116" s="142"/>
      <c r="G116" s="140"/>
    </row>
    <row r="117" spans="6:7" x14ac:dyDescent="0.25">
      <c r="F117" s="142"/>
      <c r="G117" s="140"/>
    </row>
    <row r="118" spans="6:7" x14ac:dyDescent="0.25">
      <c r="F118" s="142"/>
    </row>
    <row r="119" spans="6:7" x14ac:dyDescent="0.25">
      <c r="F119" s="142"/>
    </row>
    <row r="120" spans="6:7" x14ac:dyDescent="0.25">
      <c r="F120" s="142"/>
    </row>
    <row r="121" spans="6:7" x14ac:dyDescent="0.25">
      <c r="F121" s="142"/>
    </row>
    <row r="122" spans="6:7" x14ac:dyDescent="0.25">
      <c r="F122" s="142"/>
    </row>
    <row r="123" spans="6:7" x14ac:dyDescent="0.25">
      <c r="F123" s="142"/>
    </row>
    <row r="124" spans="6:7" x14ac:dyDescent="0.25">
      <c r="F124" s="142"/>
    </row>
    <row r="125" spans="6:7" x14ac:dyDescent="0.25">
      <c r="F125" s="142"/>
    </row>
    <row r="126" spans="6:7" x14ac:dyDescent="0.25">
      <c r="F126" s="142"/>
    </row>
    <row r="127" spans="6:7" x14ac:dyDescent="0.25">
      <c r="F127" s="142"/>
    </row>
    <row r="128" spans="6:7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  <row r="132" spans="6:6" x14ac:dyDescent="0.25">
      <c r="F132" s="142"/>
    </row>
    <row r="133" spans="6:6" x14ac:dyDescent="0.25">
      <c r="F133" s="142"/>
    </row>
    <row r="134" spans="6:6" x14ac:dyDescent="0.25">
      <c r="F134" s="142"/>
    </row>
    <row r="135" spans="6:6" x14ac:dyDescent="0.25">
      <c r="F135" s="142"/>
    </row>
    <row r="136" spans="6:6" x14ac:dyDescent="0.25">
      <c r="F136" s="142"/>
    </row>
    <row r="137" spans="6:6" x14ac:dyDescent="0.25">
      <c r="F137" s="142"/>
    </row>
    <row r="138" spans="6:6" x14ac:dyDescent="0.25">
      <c r="F138" s="142"/>
    </row>
    <row r="139" spans="6:6" x14ac:dyDescent="0.25">
      <c r="F139" s="142"/>
    </row>
    <row r="140" spans="6:6" x14ac:dyDescent="0.25">
      <c r="F140" s="142"/>
    </row>
    <row r="141" spans="6:6" x14ac:dyDescent="0.25">
      <c r="F141" s="142"/>
    </row>
    <row r="142" spans="6:6" x14ac:dyDescent="0.25">
      <c r="F142" s="142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T160"/>
  <sheetViews>
    <sheetView workbookViewId="0"/>
  </sheetViews>
  <sheetFormatPr defaultRowHeight="12.75" x14ac:dyDescent="0.2"/>
  <cols>
    <col min="2" max="2" width="9.140625" customWidth="1"/>
    <col min="17" max="17" width="25.42578125" customWidth="1"/>
  </cols>
  <sheetData>
    <row r="2" spans="1:20" ht="15.75" x14ac:dyDescent="0.25">
      <c r="A2" s="44" t="s">
        <v>547</v>
      </c>
    </row>
    <row r="3" spans="1:20" x14ac:dyDescent="0.2">
      <c r="A3" s="22" t="s">
        <v>16</v>
      </c>
    </row>
    <row r="4" spans="1:20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20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183"/>
    </row>
    <row r="6" spans="1:20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Q6" s="226" t="s">
        <v>62</v>
      </c>
      <c r="R6" s="227" t="s">
        <v>396</v>
      </c>
      <c r="S6" s="225"/>
      <c r="T6" s="225"/>
    </row>
    <row r="7" spans="1:20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</row>
    <row r="8" spans="1:20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20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20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20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20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20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20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20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20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x14ac:dyDescent="0.2">
      <c r="A25" s="30"/>
      <c r="B25" s="589" t="s">
        <v>62</v>
      </c>
      <c r="C25" s="589"/>
      <c r="D25" s="589"/>
      <c r="E25" s="589"/>
    </row>
    <row r="26" spans="1:11" x14ac:dyDescent="0.2">
      <c r="A26" s="30"/>
      <c r="B26" s="74"/>
      <c r="C26" s="588" t="s">
        <v>588</v>
      </c>
      <c r="D26" s="588"/>
      <c r="E26" s="588"/>
    </row>
    <row r="27" spans="1:11" x14ac:dyDescent="0.2">
      <c r="A27" s="77"/>
      <c r="B27" s="75" t="s">
        <v>525</v>
      </c>
      <c r="C27" s="433" t="s">
        <v>8</v>
      </c>
      <c r="D27" s="433" t="s">
        <v>9</v>
      </c>
      <c r="E27" s="76" t="s">
        <v>13</v>
      </c>
    </row>
    <row r="28" spans="1:11" x14ac:dyDescent="0.2">
      <c r="A28" s="531">
        <v>40179</v>
      </c>
      <c r="B28" s="78">
        <v>178.09109699999999</v>
      </c>
      <c r="C28" s="78">
        <f>MIN($B$52,$B$40,$B$28,$B$64,$B$76,$B$88,$B$100,$B$112)</f>
        <v>133.70472699999999</v>
      </c>
      <c r="D28" s="78">
        <f>MAX($B$52,$B$40,$B$28,$B$64,$B$76,$B$88,$B$100,$B$112)</f>
        <v>187.203047</v>
      </c>
      <c r="E28" s="79">
        <f t="shared" ref="E28:E91" si="0">D28-C28</f>
        <v>53.498320000000007</v>
      </c>
    </row>
    <row r="29" spans="1:11" x14ac:dyDescent="0.2">
      <c r="A29" s="531">
        <v>40210</v>
      </c>
      <c r="B29" s="78">
        <v>171.025848</v>
      </c>
      <c r="C29" s="78">
        <f>MIN($B$53,$B$41,$B$29,$B$65,$B$77,$B$89,$B$101,$B$113)</f>
        <v>119.90428300000001</v>
      </c>
      <c r="D29" s="78">
        <f>MAX($B$53,$B$41,$B$29,$B$65,$B$77,$B$89,$B$101,$B$113)</f>
        <v>187.06361799999999</v>
      </c>
      <c r="E29" s="79">
        <f t="shared" si="0"/>
        <v>67.159334999999984</v>
      </c>
    </row>
    <row r="30" spans="1:11" x14ac:dyDescent="0.2">
      <c r="A30" s="531">
        <v>40238</v>
      </c>
      <c r="B30" s="78">
        <v>177.74158700000001</v>
      </c>
      <c r="C30" s="78">
        <f>MIN($B$54,$B$42,$B$30,$B$66,$B$78,$B$90,$B$102,$B$114)</f>
        <v>118.260238</v>
      </c>
      <c r="D30" s="78">
        <f>MAX($B$54,$B$42,$B$30,$B$66,$B$78,$B$90,$B$102,$B$114)</f>
        <v>195.37981099999999</v>
      </c>
      <c r="E30" s="79">
        <f t="shared" si="0"/>
        <v>77.119572999999988</v>
      </c>
    </row>
    <row r="31" spans="1:11" x14ac:dyDescent="0.2">
      <c r="A31" s="531">
        <v>40269</v>
      </c>
      <c r="B31" s="78">
        <v>189.26026899999999</v>
      </c>
      <c r="C31" s="78">
        <f>MIN($B$55,$B$43,$B$31,$B$67,$B$79,$B$91,$B$103,$B$115)</f>
        <v>128.92501799999999</v>
      </c>
      <c r="D31" s="78">
        <f>MAX($B$55,$B$43,$B$31,$B$67,$B$79,$B$91,$B$103,$B$115)</f>
        <v>202.26539299999999</v>
      </c>
      <c r="E31" s="79">
        <f t="shared" si="0"/>
        <v>73.340374999999995</v>
      </c>
    </row>
    <row r="32" spans="1:11" x14ac:dyDescent="0.2">
      <c r="A32" s="531">
        <v>40299</v>
      </c>
      <c r="B32" s="78">
        <v>191.66898599999999</v>
      </c>
      <c r="C32" s="78">
        <f>MIN($B$56,$B$44,$B$32,$B$68,$B$80,$B$92,$B$104,$B$116)</f>
        <v>136.92056299999999</v>
      </c>
      <c r="D32" s="78">
        <f>MAX($B$56,$B$44,$B$32,$B$68,$B$80,$B$92,$B$104,$B$116)</f>
        <v>203.13744500000001</v>
      </c>
      <c r="E32" s="79">
        <f t="shared" si="0"/>
        <v>66.216882000000027</v>
      </c>
    </row>
    <row r="33" spans="1:5" x14ac:dyDescent="0.2">
      <c r="A33" s="531">
        <v>40330</v>
      </c>
      <c r="B33" s="78">
        <v>181.489676</v>
      </c>
      <c r="C33" s="78">
        <f>MIN($B$57,$B$45,$B$33,$B$69,$B$81,$B$93,$B$105,$B$117)</f>
        <v>133.479434</v>
      </c>
      <c r="D33" s="78">
        <f>MAX($B$57,$B$45,$B$33,$B$69,$B$81,$B$93,$B$105,$B$117)</f>
        <v>197.92399</v>
      </c>
      <c r="E33" s="79">
        <f t="shared" si="0"/>
        <v>64.444556000000006</v>
      </c>
    </row>
    <row r="34" spans="1:5" x14ac:dyDescent="0.2">
      <c r="A34" s="531">
        <v>40360</v>
      </c>
      <c r="B34" s="78">
        <v>169.50435999999999</v>
      </c>
      <c r="C34" s="78">
        <f>MIN($B$58,$B$46,$B$34,$B$70,$B$82,$B$94,$B$106,$B$118)</f>
        <v>125.869913</v>
      </c>
      <c r="D34" s="78">
        <f>MAX($B$58,$B$46,$B$34,$B$70,$B$82,$B$94,$B$106,$B$118)</f>
        <v>183.95845399999999</v>
      </c>
      <c r="E34" s="79">
        <f t="shared" si="0"/>
        <v>58.088540999999992</v>
      </c>
    </row>
    <row r="35" spans="1:5" x14ac:dyDescent="0.2">
      <c r="A35" s="531">
        <v>40391</v>
      </c>
      <c r="B35" s="78">
        <v>159.98734400000001</v>
      </c>
      <c r="C35" s="78">
        <f>MIN($B$59,$B$47,$B$35,$B$71,$B$83,$B$95,$B$107,$B$119)</f>
        <v>121.36913199999999</v>
      </c>
      <c r="D35" s="78">
        <f>MAX($B$59,$B$47,$B$35,$B$71,$B$83,$B$95,$B$107,$B$119)</f>
        <v>178.536947</v>
      </c>
      <c r="E35" s="79">
        <f t="shared" si="0"/>
        <v>57.167815000000004</v>
      </c>
    </row>
    <row r="36" spans="1:5" x14ac:dyDescent="0.2">
      <c r="A36" s="531">
        <v>40422</v>
      </c>
      <c r="B36" s="78">
        <v>163.77565100000001</v>
      </c>
      <c r="C36" s="78">
        <f>MIN($B$60,$B$48,$B$36,$B$72,$B$84,$B$96,$B$108,$B$120)</f>
        <v>124.54611800000001</v>
      </c>
      <c r="D36" s="78">
        <f>MAX($B$60,$B$48,$B$36,$B$72,$B$84,$B$96,$B$108,$B$120)</f>
        <v>182.01965100000001</v>
      </c>
      <c r="E36" s="79">
        <f t="shared" si="0"/>
        <v>57.473533000000003</v>
      </c>
    </row>
    <row r="37" spans="1:5" x14ac:dyDescent="0.2">
      <c r="A37" s="531">
        <v>40452</v>
      </c>
      <c r="B37" s="78">
        <v>175.68646699999999</v>
      </c>
      <c r="C37" s="78">
        <f>MIN($B$61,$B$49,$B$37,$B$73,$B$85,$B$97,$B$109,$B$121)</f>
        <v>136.96425400000001</v>
      </c>
      <c r="D37" s="78">
        <f>MAX($B$61,$B$49,$B$37,$B$73,$B$85,$B$97,$B$109,$B$121)</f>
        <v>186.39613399999999</v>
      </c>
      <c r="E37" s="79">
        <f t="shared" si="0"/>
        <v>49.431879999999978</v>
      </c>
    </row>
    <row r="38" spans="1:5" x14ac:dyDescent="0.2">
      <c r="A38" s="531">
        <v>40483</v>
      </c>
      <c r="B38" s="78">
        <v>183.388507</v>
      </c>
      <c r="C38" s="78">
        <f>MIN($B$62,$B$50,$B$38,$B$74,$B$86,$B$98,$B$110,$B$122)</f>
        <v>142.59539599999999</v>
      </c>
      <c r="D38" s="78">
        <f>MAX($B$62,$B$50,$B$38,$B$74,$B$86,$B$98,$B$110,$B$122)</f>
        <v>188.594571</v>
      </c>
      <c r="E38" s="79">
        <f t="shared" si="0"/>
        <v>45.999175000000008</v>
      </c>
    </row>
    <row r="39" spans="1:5" x14ac:dyDescent="0.2">
      <c r="A39" s="531">
        <v>40513</v>
      </c>
      <c r="B39" s="78">
        <v>174.91726</v>
      </c>
      <c r="C39" s="78">
        <f>MIN($B$63,$B$51,$B$39,$B$75,$B$87,$B$99,$B$111,$B$123)</f>
        <v>137.72130899999999</v>
      </c>
      <c r="D39" s="78">
        <f>MAX($B$63,$B$51,$B$39,$B$75,$B$87,$B$99,$B$111,$B$123)</f>
        <v>195.54803699999999</v>
      </c>
      <c r="E39" s="79">
        <f t="shared" si="0"/>
        <v>57.826728000000003</v>
      </c>
    </row>
    <row r="40" spans="1:5" x14ac:dyDescent="0.2">
      <c r="A40" s="531">
        <v>40544</v>
      </c>
      <c r="B40" s="78">
        <v>164.57453000000001</v>
      </c>
      <c r="C40" s="78">
        <f>MIN($B$52,$B$40,$B$28,$B$64,$B$76,$B$88,$B$100,$B$112)</f>
        <v>133.70472699999999</v>
      </c>
      <c r="D40" s="78">
        <f>MAX($B$52,$B$40,$B$28,$B$64,$B$76,$B$88,$B$100,$B$112)</f>
        <v>187.203047</v>
      </c>
      <c r="E40" s="79">
        <f t="shared" si="0"/>
        <v>53.498320000000007</v>
      </c>
    </row>
    <row r="41" spans="1:5" x14ac:dyDescent="0.2">
      <c r="A41" s="531">
        <v>40575</v>
      </c>
      <c r="B41" s="78">
        <v>161.06355400000001</v>
      </c>
      <c r="C41" s="78">
        <f>MIN($B$53,$B$41,$B$29,$B$65,$B$77,$B$89,$B$101,$B$113)</f>
        <v>119.90428300000001</v>
      </c>
      <c r="D41" s="78">
        <f>MAX($B$53,$B$41,$B$29,$B$65,$B$77,$B$89,$B$101,$B$113)</f>
        <v>187.06361799999999</v>
      </c>
      <c r="E41" s="79">
        <f t="shared" si="0"/>
        <v>67.159334999999984</v>
      </c>
    </row>
    <row r="42" spans="1:5" x14ac:dyDescent="0.2">
      <c r="A42" s="531">
        <v>40603</v>
      </c>
      <c r="B42" s="78">
        <v>166.255223</v>
      </c>
      <c r="C42" s="78">
        <f>MIN($B$54,$B$42,$B$30,$B$66,$B$78,$B$90,$B$102,$B$114)</f>
        <v>118.260238</v>
      </c>
      <c r="D42" s="78">
        <f>MAX($B$54,$B$42,$B$30,$B$66,$B$78,$B$90,$B$102,$B$114)</f>
        <v>195.37981099999999</v>
      </c>
      <c r="E42" s="79">
        <f t="shared" si="0"/>
        <v>77.119572999999988</v>
      </c>
    </row>
    <row r="43" spans="1:5" x14ac:dyDescent="0.2">
      <c r="A43" s="531">
        <v>40634</v>
      </c>
      <c r="B43" s="78">
        <v>173.42745400000001</v>
      </c>
      <c r="C43" s="78">
        <f>MIN($B$55,$B$43,$B$31,$B$67,$B$79,$B$91,$B$103,$B$115)</f>
        <v>128.92501799999999</v>
      </c>
      <c r="D43" s="78">
        <f>MAX($B$55,$B$43,$B$31,$B$67,$B$79,$B$91,$B$103,$B$115)</f>
        <v>202.26539299999999</v>
      </c>
      <c r="E43" s="79">
        <f t="shared" si="0"/>
        <v>73.340374999999995</v>
      </c>
    </row>
    <row r="44" spans="1:5" x14ac:dyDescent="0.2">
      <c r="A44" s="531">
        <v>40664</v>
      </c>
      <c r="B44" s="78">
        <v>174.09295800000001</v>
      </c>
      <c r="C44" s="78">
        <f>MIN($B$56,$B$44,$B$32,$B$68,$B$80,$B$92,$B$104,$B$116)</f>
        <v>136.92056299999999</v>
      </c>
      <c r="D44" s="78">
        <f>MAX($B$56,$B$44,$B$32,$B$68,$B$80,$B$92,$B$104,$B$116)</f>
        <v>203.13744500000001</v>
      </c>
      <c r="E44" s="79">
        <f t="shared" si="0"/>
        <v>66.216882000000027</v>
      </c>
    </row>
    <row r="45" spans="1:5" x14ac:dyDescent="0.2">
      <c r="A45" s="531">
        <v>40695</v>
      </c>
      <c r="B45" s="78">
        <v>165.14904999999999</v>
      </c>
      <c r="C45" s="78">
        <f>MIN($B$57,$B$45,$B$33,$B$69,$B$81,$B$93,$B$105,$B$117)</f>
        <v>133.479434</v>
      </c>
      <c r="D45" s="78">
        <f>MAX($B$57,$B$45,$B$33,$B$69,$B$81,$B$93,$B$105,$B$117)</f>
        <v>197.92399</v>
      </c>
      <c r="E45" s="79">
        <f t="shared" si="0"/>
        <v>64.444556000000006</v>
      </c>
    </row>
    <row r="46" spans="1:5" x14ac:dyDescent="0.2">
      <c r="A46" s="531">
        <v>40725</v>
      </c>
      <c r="B46" s="78">
        <v>147.296233</v>
      </c>
      <c r="C46" s="78">
        <f>MIN($B$58,$B$46,$B$34,$B$70,$B$82,$B$94,$B$106,$B$118)</f>
        <v>125.869913</v>
      </c>
      <c r="D46" s="78">
        <f>MAX($B$58,$B$46,$B$34,$B$70,$B$82,$B$94,$B$106,$B$118)</f>
        <v>183.95845399999999</v>
      </c>
      <c r="E46" s="79">
        <f t="shared" si="0"/>
        <v>58.088540999999992</v>
      </c>
    </row>
    <row r="47" spans="1:5" x14ac:dyDescent="0.2">
      <c r="A47" s="531">
        <v>40756</v>
      </c>
      <c r="B47" s="78">
        <v>138.52697699999999</v>
      </c>
      <c r="C47" s="78">
        <f>MIN($B$59,$B$47,$B$35,$B$71,$B$83,$B$95,$B$107,$B$119)</f>
        <v>121.36913199999999</v>
      </c>
      <c r="D47" s="78">
        <f>MAX($B$59,$B$47,$B$35,$B$71,$B$83,$B$95,$B$107,$B$119)</f>
        <v>178.536947</v>
      </c>
      <c r="E47" s="79">
        <f t="shared" si="0"/>
        <v>57.167815000000004</v>
      </c>
    </row>
    <row r="48" spans="1:5" x14ac:dyDescent="0.2">
      <c r="A48" s="531">
        <v>40787</v>
      </c>
      <c r="B48" s="78">
        <v>143.710892</v>
      </c>
      <c r="C48" s="78">
        <f>MIN($B$60,$B$48,$B$36,$B$72,$B$84,$B$96,$B$108,$B$120)</f>
        <v>124.54611800000001</v>
      </c>
      <c r="D48" s="78">
        <f>MAX($B$60,$B$48,$B$36,$B$72,$B$84,$B$96,$B$108,$B$120)</f>
        <v>182.01965100000001</v>
      </c>
      <c r="E48" s="79">
        <f t="shared" si="0"/>
        <v>57.473533000000003</v>
      </c>
    </row>
    <row r="49" spans="1:5" x14ac:dyDescent="0.2">
      <c r="A49" s="531">
        <v>40817</v>
      </c>
      <c r="B49" s="78">
        <v>156.195866</v>
      </c>
      <c r="C49" s="78">
        <f>MIN($B$61,$B$49,$B$37,$B$73,$B$85,$B$97,$B$109,$B$121)</f>
        <v>136.96425400000001</v>
      </c>
      <c r="D49" s="78">
        <f>MAX($B$61,$B$49,$B$37,$B$73,$B$85,$B$97,$B$109,$B$121)</f>
        <v>186.39613399999999</v>
      </c>
      <c r="E49" s="79">
        <f t="shared" si="0"/>
        <v>49.431879999999978</v>
      </c>
    </row>
    <row r="50" spans="1:5" x14ac:dyDescent="0.2">
      <c r="A50" s="531">
        <v>40848</v>
      </c>
      <c r="B50" s="78">
        <v>167.754198</v>
      </c>
      <c r="C50" s="78">
        <f>MIN($B$62,$B$50,$B$38,$B$74,$B$86,$B$98,$B$110,$B$122)</f>
        <v>142.59539599999999</v>
      </c>
      <c r="D50" s="78">
        <f>MAX($B$62,$B$50,$B$38,$B$74,$B$86,$B$98,$B$110,$B$122)</f>
        <v>188.594571</v>
      </c>
      <c r="E50" s="79">
        <f t="shared" si="0"/>
        <v>45.999175000000008</v>
      </c>
    </row>
    <row r="51" spans="1:5" x14ac:dyDescent="0.2">
      <c r="A51" s="531">
        <v>40878</v>
      </c>
      <c r="B51" s="78">
        <v>172.38668000000001</v>
      </c>
      <c r="C51" s="78">
        <f>MIN($B$63,$B$51,$B$39,$B$75,$B$87,$B$99,$B$111,$B$123)</f>
        <v>137.72130899999999</v>
      </c>
      <c r="D51" s="78">
        <f>MAX($B$63,$B$51,$B$39,$B$75,$B$87,$B$99,$B$111,$B$123)</f>
        <v>195.54803699999999</v>
      </c>
      <c r="E51" s="79">
        <f t="shared" si="0"/>
        <v>57.826728000000003</v>
      </c>
    </row>
    <row r="52" spans="1:5" x14ac:dyDescent="0.2">
      <c r="A52" s="531">
        <v>40909</v>
      </c>
      <c r="B52" s="78">
        <v>180.091309</v>
      </c>
      <c r="C52" s="78">
        <f>MIN($B$52,$B$40,$B$28,$B$64,$B$76,$B$88,$B$100,$B$112)</f>
        <v>133.70472699999999</v>
      </c>
      <c r="D52" s="78">
        <f>MAX($B$52,$B$40,$B$28,$B$64,$B$76,$B$88,$B$100,$B$112)</f>
        <v>187.203047</v>
      </c>
      <c r="E52" s="79">
        <f t="shared" si="0"/>
        <v>53.498320000000007</v>
      </c>
    </row>
    <row r="53" spans="1:5" x14ac:dyDescent="0.2">
      <c r="A53" s="531">
        <v>40940</v>
      </c>
      <c r="B53" s="78">
        <v>186.86552</v>
      </c>
      <c r="C53" s="78">
        <f>MIN($B$53,$B$41,$B$29,$B$65,$B$77,$B$89,$B$101,$B$113)</f>
        <v>119.90428300000001</v>
      </c>
      <c r="D53" s="78">
        <f>MAX($B$53,$B$41,$B$29,$B$65,$B$77,$B$89,$B$101,$B$113)</f>
        <v>187.06361799999999</v>
      </c>
      <c r="E53" s="79">
        <f t="shared" si="0"/>
        <v>67.159334999999984</v>
      </c>
    </row>
    <row r="54" spans="1:5" x14ac:dyDescent="0.2">
      <c r="A54" s="531">
        <v>40969</v>
      </c>
      <c r="B54" s="78">
        <v>195.37981099999999</v>
      </c>
      <c r="C54" s="78">
        <f>MIN($B$54,$B$42,$B$30,$B$66,$B$78,$B$90,$B$102,$B$114)</f>
        <v>118.260238</v>
      </c>
      <c r="D54" s="78">
        <f>MAX($B$54,$B$42,$B$30,$B$66,$B$78,$B$90,$B$102,$B$114)</f>
        <v>195.37981099999999</v>
      </c>
      <c r="E54" s="79">
        <f t="shared" si="0"/>
        <v>77.119572999999988</v>
      </c>
    </row>
    <row r="55" spans="1:5" x14ac:dyDescent="0.2">
      <c r="A55" s="531">
        <v>41000</v>
      </c>
      <c r="B55" s="78">
        <v>202.26539299999999</v>
      </c>
      <c r="C55" s="78">
        <f>MIN($B$55,$B$43,$B$31,$B$67,$B$79,$B$91,$B$103,$B$115)</f>
        <v>128.92501799999999</v>
      </c>
      <c r="D55" s="78">
        <f>MAX($B$55,$B$43,$B$31,$B$67,$B$79,$B$91,$B$103,$B$115)</f>
        <v>202.26539299999999</v>
      </c>
      <c r="E55" s="79">
        <f t="shared" si="0"/>
        <v>73.340374999999995</v>
      </c>
    </row>
    <row r="56" spans="1:5" x14ac:dyDescent="0.2">
      <c r="A56" s="531">
        <v>41030</v>
      </c>
      <c r="B56" s="78">
        <v>203.13744500000001</v>
      </c>
      <c r="C56" s="78">
        <f>MIN($B$56,$B$44,$B$32,$B$68,$B$80,$B$92,$B$104,$B$116)</f>
        <v>136.92056299999999</v>
      </c>
      <c r="D56" s="78">
        <f>MAX($B$56,$B$44,$B$32,$B$68,$B$80,$B$92,$B$104,$B$116)</f>
        <v>203.13744500000001</v>
      </c>
      <c r="E56" s="79">
        <f t="shared" si="0"/>
        <v>66.216882000000027</v>
      </c>
    </row>
    <row r="57" spans="1:5" x14ac:dyDescent="0.2">
      <c r="A57" s="531">
        <v>41061</v>
      </c>
      <c r="B57" s="78">
        <v>197.92399</v>
      </c>
      <c r="C57" s="78">
        <f>MIN($B$57,$B$45,$B$33,$B$69,$B$81,$B$93,$B$105,$B$117)</f>
        <v>133.479434</v>
      </c>
      <c r="D57" s="78">
        <f>MAX($B$57,$B$45,$B$33,$B$69,$B$81,$B$93,$B$105,$B$117)</f>
        <v>197.92399</v>
      </c>
      <c r="E57" s="79">
        <f t="shared" si="0"/>
        <v>64.444556000000006</v>
      </c>
    </row>
    <row r="58" spans="1:5" x14ac:dyDescent="0.2">
      <c r="A58" s="531">
        <v>41091</v>
      </c>
      <c r="B58" s="78">
        <v>183.95845399999999</v>
      </c>
      <c r="C58" s="78">
        <f>MIN($B$58,$B$46,$B$34,$B$70,$B$82,$B$94,$B$106,$B$118)</f>
        <v>125.869913</v>
      </c>
      <c r="D58" s="78">
        <f>MAX($B$58,$B$46,$B$34,$B$70,$B$82,$B$94,$B$106,$B$118)</f>
        <v>183.95845399999999</v>
      </c>
      <c r="E58" s="79">
        <f t="shared" si="0"/>
        <v>58.088540999999992</v>
      </c>
    </row>
    <row r="59" spans="1:5" x14ac:dyDescent="0.2">
      <c r="A59" s="531">
        <v>41122</v>
      </c>
      <c r="B59" s="78">
        <v>178.536947</v>
      </c>
      <c r="C59" s="78">
        <f>MIN($B$59,$B$47,$B$35,$B$71,$B$83,$B$95,$B$107,$B$119)</f>
        <v>121.36913199999999</v>
      </c>
      <c r="D59" s="78">
        <f>MAX($B$59,$B$47,$B$35,$B$71,$B$83,$B$95,$B$107,$B$119)</f>
        <v>178.536947</v>
      </c>
      <c r="E59" s="79">
        <f t="shared" si="0"/>
        <v>57.167815000000004</v>
      </c>
    </row>
    <row r="60" spans="1:5" x14ac:dyDescent="0.2">
      <c r="A60" s="531">
        <v>41153</v>
      </c>
      <c r="B60" s="78">
        <v>182.01965100000001</v>
      </c>
      <c r="C60" s="78">
        <f>MIN($B$60,$B$48,$B$36,$B$72,$B$84,$B$96,$B$108,$B$120)</f>
        <v>124.54611800000001</v>
      </c>
      <c r="D60" s="78">
        <f>MAX($B$60,$B$48,$B$36,$B$72,$B$84,$B$96,$B$108,$B$120)</f>
        <v>182.01965100000001</v>
      </c>
      <c r="E60" s="79">
        <f t="shared" si="0"/>
        <v>57.473533000000003</v>
      </c>
    </row>
    <row r="61" spans="1:5" x14ac:dyDescent="0.2">
      <c r="A61" s="531">
        <v>41183</v>
      </c>
      <c r="B61" s="78">
        <v>186.39613399999999</v>
      </c>
      <c r="C61" s="78">
        <f>MIN($B$61,$B$49,$B$37,$B$73,$B$85,$B$97,$B$109,$B$121)</f>
        <v>136.96425400000001</v>
      </c>
      <c r="D61" s="78">
        <f>MAX($B$61,$B$49,$B$37,$B$73,$B$85,$B$97,$B$109,$B$121)</f>
        <v>186.39613399999999</v>
      </c>
      <c r="E61" s="79">
        <f t="shared" si="0"/>
        <v>49.431879999999978</v>
      </c>
    </row>
    <row r="62" spans="1:5" x14ac:dyDescent="0.2">
      <c r="A62" s="531">
        <v>41214</v>
      </c>
      <c r="B62" s="78">
        <v>188.291324</v>
      </c>
      <c r="C62" s="78">
        <f>MIN($B$62,$B$50,$B$38,$B$74,$B$86,$B$98,$B$110,$B$122)</f>
        <v>142.59539599999999</v>
      </c>
      <c r="D62" s="78">
        <f>MAX($B$62,$B$50,$B$38,$B$74,$B$86,$B$98,$B$110,$B$122)</f>
        <v>188.594571</v>
      </c>
      <c r="E62" s="79">
        <f t="shared" si="0"/>
        <v>45.999175000000008</v>
      </c>
    </row>
    <row r="63" spans="1:5" x14ac:dyDescent="0.2">
      <c r="A63" s="531">
        <v>41244</v>
      </c>
      <c r="B63" s="78">
        <v>185.11583300000001</v>
      </c>
      <c r="C63" s="78">
        <f>MIN($B$63,$B$51,$B$39,$B$75,$B$87,$B$99,$B$111,$B$123)</f>
        <v>137.72130899999999</v>
      </c>
      <c r="D63" s="78">
        <f>MAX($B$63,$B$51,$B$39,$B$75,$B$87,$B$99,$B$111,$B$123)</f>
        <v>195.54803699999999</v>
      </c>
      <c r="E63" s="79">
        <f t="shared" si="0"/>
        <v>57.826728000000003</v>
      </c>
    </row>
    <row r="64" spans="1:5" x14ac:dyDescent="0.2">
      <c r="A64" s="531">
        <v>41275</v>
      </c>
      <c r="B64" s="78">
        <v>178.85896299999999</v>
      </c>
      <c r="C64" s="78">
        <f>MIN($B$52,$B$40,$B$28,$B$64,$B$76,$B$88,$B$100,$B$112)</f>
        <v>133.70472699999999</v>
      </c>
      <c r="D64" s="78">
        <f>MAX($B$52,$B$40,$B$28,$B$64,$B$76,$B$88,$B$100,$B$112)</f>
        <v>187.203047</v>
      </c>
      <c r="E64" s="79">
        <f t="shared" si="0"/>
        <v>53.498320000000007</v>
      </c>
    </row>
    <row r="65" spans="1:6" x14ac:dyDescent="0.2">
      <c r="A65" s="531">
        <v>41306</v>
      </c>
      <c r="B65" s="78">
        <v>175.56505300000001</v>
      </c>
      <c r="C65" s="78">
        <f>MIN($B$53,$B$41,$B$29,$B$65,$B$77,$B$89,$B$101,$B$113)</f>
        <v>119.90428300000001</v>
      </c>
      <c r="D65" s="78">
        <f>MAX($B$53,$B$41,$B$29,$B$65,$B$77,$B$89,$B$101,$B$113)</f>
        <v>187.06361799999999</v>
      </c>
      <c r="E65" s="79">
        <f t="shared" si="0"/>
        <v>67.159334999999984</v>
      </c>
    </row>
    <row r="66" spans="1:6" x14ac:dyDescent="0.2">
      <c r="A66" s="531">
        <v>41334</v>
      </c>
      <c r="B66" s="78">
        <v>171.73636999999999</v>
      </c>
      <c r="C66" s="78">
        <f>MIN($B$54,$B$42,$B$30,$B$66,$B$78,$B$90,$B$102,$B$114)</f>
        <v>118.260238</v>
      </c>
      <c r="D66" s="78">
        <f>MAX($B$54,$B$42,$B$30,$B$66,$B$78,$B$90,$B$102,$B$114)</f>
        <v>195.37981099999999</v>
      </c>
      <c r="E66" s="79">
        <f t="shared" si="0"/>
        <v>77.119572999999988</v>
      </c>
    </row>
    <row r="67" spans="1:6" x14ac:dyDescent="0.2">
      <c r="A67" s="531">
        <v>41365</v>
      </c>
      <c r="B67" s="78">
        <v>173.014216</v>
      </c>
      <c r="C67" s="78">
        <f>MIN($B$55,$B$43,$B$31,$B$67,$B$79,$B$91,$B$103,$B$115)</f>
        <v>128.92501799999999</v>
      </c>
      <c r="D67" s="78">
        <f>MAX($B$55,$B$43,$B$31,$B$67,$B$79,$B$91,$B$103,$B$115)</f>
        <v>202.26539299999999</v>
      </c>
      <c r="E67" s="79">
        <f t="shared" si="0"/>
        <v>73.340374999999995</v>
      </c>
    </row>
    <row r="68" spans="1:6" x14ac:dyDescent="0.2">
      <c r="A68" s="531">
        <v>41395</v>
      </c>
      <c r="B68" s="78">
        <v>177.17407700000001</v>
      </c>
      <c r="C68" s="78">
        <f>MIN($B$56,$B$44,$B$32,$B$68,$B$80,$B$92,$B$104,$B$116)</f>
        <v>136.92056299999999</v>
      </c>
      <c r="D68" s="78">
        <f>MAX($B$56,$B$44,$B$32,$B$68,$B$80,$B$92,$B$104,$B$116)</f>
        <v>203.13744500000001</v>
      </c>
      <c r="E68" s="79">
        <f t="shared" si="0"/>
        <v>66.216882000000027</v>
      </c>
    </row>
    <row r="69" spans="1:6" x14ac:dyDescent="0.2">
      <c r="A69" s="531">
        <v>41426</v>
      </c>
      <c r="B69" s="78">
        <v>171.12356399999999</v>
      </c>
      <c r="C69" s="78">
        <f>MIN($B$57,$B$45,$B$33,$B$69,$B$81,$B$93,$B$105,$B$117)</f>
        <v>133.479434</v>
      </c>
      <c r="D69" s="78">
        <f>MAX($B$57,$B$45,$B$33,$B$69,$B$81,$B$93,$B$105,$B$117)</f>
        <v>197.92399</v>
      </c>
      <c r="E69" s="79">
        <f t="shared" si="0"/>
        <v>64.444556000000006</v>
      </c>
    </row>
    <row r="70" spans="1:6" x14ac:dyDescent="0.2">
      <c r="A70" s="531">
        <v>41456</v>
      </c>
      <c r="B70" s="78">
        <v>160.019272</v>
      </c>
      <c r="C70" s="78">
        <f>MIN($B$58,$B$46,$B$34,$B$70,$B$82,$B$94,$B$106,$B$118)</f>
        <v>125.869913</v>
      </c>
      <c r="D70" s="78">
        <f>MAX($B$58,$B$46,$B$34,$B$70,$B$82,$B$94,$B$106,$B$118)</f>
        <v>183.95845399999999</v>
      </c>
      <c r="E70" s="79">
        <f t="shared" si="0"/>
        <v>58.088540999999992</v>
      </c>
    </row>
    <row r="71" spans="1:6" x14ac:dyDescent="0.2">
      <c r="A71" s="531">
        <v>41487</v>
      </c>
      <c r="B71" s="78">
        <v>154.567047</v>
      </c>
      <c r="C71" s="78">
        <f>MIN($B$59,$B$47,$B$35,$B$71,$B$83,$B$95,$B$107,$B$119)</f>
        <v>121.36913199999999</v>
      </c>
      <c r="D71" s="78">
        <f>MAX($B$59,$B$47,$B$35,$B$71,$B$83,$B$95,$B$107,$B$119)</f>
        <v>178.536947</v>
      </c>
      <c r="E71" s="79">
        <f t="shared" si="0"/>
        <v>57.167815000000004</v>
      </c>
    </row>
    <row r="72" spans="1:6" x14ac:dyDescent="0.2">
      <c r="A72" s="531">
        <v>41518</v>
      </c>
      <c r="B72" s="78">
        <v>152.693941</v>
      </c>
      <c r="C72" s="78">
        <f>MIN($B$60,$B$48,$B$36,$B$72,$B$84,$B$96,$B$108,$B$120)</f>
        <v>124.54611800000001</v>
      </c>
      <c r="D72" s="78">
        <f>MAX($B$60,$B$48,$B$36,$B$72,$B$84,$B$96,$B$108,$B$120)</f>
        <v>182.01965100000001</v>
      </c>
      <c r="E72" s="79">
        <f t="shared" si="0"/>
        <v>57.473533000000003</v>
      </c>
    </row>
    <row r="73" spans="1:6" x14ac:dyDescent="0.2">
      <c r="A73" s="531">
        <v>41548</v>
      </c>
      <c r="B73" s="78">
        <v>154.19420600000001</v>
      </c>
      <c r="C73" s="78">
        <f>MIN($B$61,$B$49,$B$37,$B$73,$B$85,$B$97,$B$109,$B$121)</f>
        <v>136.96425400000001</v>
      </c>
      <c r="D73" s="78">
        <f>MAX($B$61,$B$49,$B$37,$B$73,$B$85,$B$97,$B$109,$B$121)</f>
        <v>186.39613399999999</v>
      </c>
      <c r="E73" s="79">
        <f t="shared" si="0"/>
        <v>49.431879999999978</v>
      </c>
    </row>
    <row r="74" spans="1:6" x14ac:dyDescent="0.2">
      <c r="A74" s="531">
        <v>41579</v>
      </c>
      <c r="B74" s="78">
        <v>156.24880999999999</v>
      </c>
      <c r="C74" s="78">
        <f>MIN($B$62,$B$50,$B$38,$B$74,$B$86,$B$98,$B$110,$B$122)</f>
        <v>142.59539599999999</v>
      </c>
      <c r="D74" s="78">
        <f>MAX($B$62,$B$50,$B$38,$B$74,$B$86,$B$98,$B$110,$B$122)</f>
        <v>188.594571</v>
      </c>
      <c r="E74" s="79">
        <f t="shared" si="0"/>
        <v>45.999175000000008</v>
      </c>
    </row>
    <row r="75" spans="1:6" x14ac:dyDescent="0.2">
      <c r="A75" s="531">
        <v>41609</v>
      </c>
      <c r="B75" s="78">
        <v>147.88424699999999</v>
      </c>
      <c r="C75" s="78">
        <f>MIN($B$63,$B$51,$B$39,$B$75,$B$87,$B$99,$B$111,$B$123)</f>
        <v>137.72130899999999</v>
      </c>
      <c r="D75" s="78">
        <f>MAX($B$63,$B$51,$B$39,$B$75,$B$87,$B$99,$B$111,$B$123)</f>
        <v>195.54803699999999</v>
      </c>
      <c r="E75" s="79">
        <f t="shared" si="0"/>
        <v>57.826728000000003</v>
      </c>
    </row>
    <row r="76" spans="1:6" x14ac:dyDescent="0.2">
      <c r="A76" s="531">
        <v>41640</v>
      </c>
      <c r="B76" s="78">
        <v>133.70472699999999</v>
      </c>
      <c r="C76" s="537">
        <f>MIN($B$52,$B$40,$B$28,$B$64,$B$76,$B$88,$B$100,$B$112)</f>
        <v>133.70472699999999</v>
      </c>
      <c r="D76" s="537">
        <f>MAX($B$52,$B$40,$B$28,$B$64,$B$76,$B$88,$B$100,$B$112)</f>
        <v>187.203047</v>
      </c>
      <c r="E76" s="537">
        <f t="shared" si="0"/>
        <v>53.498320000000007</v>
      </c>
      <c r="F76" s="8"/>
    </row>
    <row r="77" spans="1:6" x14ac:dyDescent="0.2">
      <c r="A77" s="531">
        <v>41671</v>
      </c>
      <c r="B77" s="78">
        <v>119.90428300000001</v>
      </c>
      <c r="C77" s="537">
        <f>MIN($B$53,$B$41,$B$29,$B$65,$B$77,$B$89,$B$101,$B$113)</f>
        <v>119.90428300000001</v>
      </c>
      <c r="D77" s="537">
        <f>MAX($B$53,$B$41,$B$29,$B$65,$B$77,$B$89,$B$101,$B$113)</f>
        <v>187.06361799999999</v>
      </c>
      <c r="E77" s="537">
        <f t="shared" si="0"/>
        <v>67.159334999999984</v>
      </c>
      <c r="F77" s="8"/>
    </row>
    <row r="78" spans="1:6" x14ac:dyDescent="0.2">
      <c r="A78" s="531">
        <v>41699</v>
      </c>
      <c r="B78" s="78">
        <v>118.260238</v>
      </c>
      <c r="C78" s="537">
        <f>MIN($B$54,$B$42,$B$30,$B$66,$B$78,$B$90,$B$102,$B$114)</f>
        <v>118.260238</v>
      </c>
      <c r="D78" s="537">
        <f>MAX($B$54,$B$42,$B$30,$B$66,$B$78,$B$90,$B$102,$B$114)</f>
        <v>195.37981099999999</v>
      </c>
      <c r="E78" s="537">
        <f t="shared" si="0"/>
        <v>77.119572999999988</v>
      </c>
      <c r="F78" s="8"/>
    </row>
    <row r="79" spans="1:6" x14ac:dyDescent="0.2">
      <c r="A79" s="531">
        <v>41730</v>
      </c>
      <c r="B79" s="78">
        <v>128.92501799999999</v>
      </c>
      <c r="C79" s="537">
        <f>MIN($B$55,$B$43,$B$31,$B$67,$B$79,$B$91,$B$103,$B$115)</f>
        <v>128.92501799999999</v>
      </c>
      <c r="D79" s="537">
        <f>MAX($B$55,$B$43,$B$31,$B$67,$B$79,$B$91,$B$103,$B$115)</f>
        <v>202.26539299999999</v>
      </c>
      <c r="E79" s="537">
        <f t="shared" si="0"/>
        <v>73.340374999999995</v>
      </c>
    </row>
    <row r="80" spans="1:6" x14ac:dyDescent="0.2">
      <c r="A80" s="531">
        <v>41760</v>
      </c>
      <c r="B80" s="78">
        <v>136.92056299999999</v>
      </c>
      <c r="C80" s="537">
        <f>MIN($B$56,$B$44,$B$32,$B$68,$B$80,$B$92,$B$104,$B$116)</f>
        <v>136.92056299999999</v>
      </c>
      <c r="D80" s="537">
        <f>MAX($B$56,$B$44,$B$32,$B$68,$B$80,$B$92,$B$104,$B$116)</f>
        <v>203.13744500000001</v>
      </c>
      <c r="E80" s="537">
        <f t="shared" si="0"/>
        <v>66.216882000000027</v>
      </c>
    </row>
    <row r="81" spans="1:5" x14ac:dyDescent="0.2">
      <c r="A81" s="531">
        <v>41791</v>
      </c>
      <c r="B81" s="78">
        <v>133.479434</v>
      </c>
      <c r="C81" s="537">
        <f>MIN($B$57,$B$45,$B$33,$B$69,$B$81,$B$93,$B$105,$B$117)</f>
        <v>133.479434</v>
      </c>
      <c r="D81" s="537">
        <f>MAX($B$57,$B$45,$B$33,$B$69,$B$81,$B$93,$B$105,$B$117)</f>
        <v>197.92399</v>
      </c>
      <c r="E81" s="537">
        <f t="shared" si="0"/>
        <v>64.444556000000006</v>
      </c>
    </row>
    <row r="82" spans="1:5" x14ac:dyDescent="0.2">
      <c r="A82" s="531">
        <v>41821</v>
      </c>
      <c r="B82" s="78">
        <v>125.869913</v>
      </c>
      <c r="C82" s="537">
        <f>MIN($B$58,$B$46,$B$34,$B$70,$B$82,$B$94,$B$106,$B$118)</f>
        <v>125.869913</v>
      </c>
      <c r="D82" s="537">
        <f>MAX($B$58,$B$46,$B$34,$B$70,$B$82,$B$94,$B$106,$B$118)</f>
        <v>183.95845399999999</v>
      </c>
      <c r="E82" s="537">
        <f t="shared" si="0"/>
        <v>58.088540999999992</v>
      </c>
    </row>
    <row r="83" spans="1:5" x14ac:dyDescent="0.2">
      <c r="A83" s="531">
        <v>41852</v>
      </c>
      <c r="B83" s="78">
        <v>121.36913199999999</v>
      </c>
      <c r="C83" s="537">
        <f>MIN($B$59,$B$47,$B$35,$B$71,$B$83,$B$95,$B$107,$B$119)</f>
        <v>121.36913199999999</v>
      </c>
      <c r="D83" s="537">
        <f>MAX($B$59,$B$47,$B$35,$B$71,$B$83,$B$95,$B$107,$B$119)</f>
        <v>178.536947</v>
      </c>
      <c r="E83" s="537">
        <f t="shared" si="0"/>
        <v>57.167815000000004</v>
      </c>
    </row>
    <row r="84" spans="1:5" x14ac:dyDescent="0.2">
      <c r="A84" s="531">
        <v>41883</v>
      </c>
      <c r="B84" s="78">
        <v>124.54611800000001</v>
      </c>
      <c r="C84" s="537">
        <f>MIN($B$60,$B$48,$B$36,$B$72,$B$84,$B$96,$B$108,$B$120)</f>
        <v>124.54611800000001</v>
      </c>
      <c r="D84" s="537">
        <f>MAX($B$60,$B$48,$B$36,$B$72,$B$84,$B$96,$B$108,$B$120)</f>
        <v>182.01965100000001</v>
      </c>
      <c r="E84" s="537">
        <f t="shared" si="0"/>
        <v>57.473533000000003</v>
      </c>
    </row>
    <row r="85" spans="1:5" x14ac:dyDescent="0.2">
      <c r="A85" s="531">
        <v>41913</v>
      </c>
      <c r="B85" s="78">
        <v>136.96425400000001</v>
      </c>
      <c r="C85" s="537">
        <f>MIN($B$61,$B$49,$B$37,$B$73,$B$85,$B$97,$B$109,$B$121)</f>
        <v>136.96425400000001</v>
      </c>
      <c r="D85" s="537">
        <f>MAX($B$61,$B$49,$B$37,$B$73,$B$85,$B$97,$B$109,$B$121)</f>
        <v>186.39613399999999</v>
      </c>
      <c r="E85" s="537">
        <f t="shared" si="0"/>
        <v>49.431879999999978</v>
      </c>
    </row>
    <row r="86" spans="1:5" x14ac:dyDescent="0.2">
      <c r="A86" s="531">
        <v>41944</v>
      </c>
      <c r="B86" s="78">
        <v>142.59539599999999</v>
      </c>
      <c r="C86" s="537">
        <f>MIN($B$62,$B$50,$B$38,$B$74,$B$86,$B$98,$B$110,$B$122)</f>
        <v>142.59539599999999</v>
      </c>
      <c r="D86" s="537">
        <f>MAX($B$62,$B$50,$B$38,$B$74,$B$86,$B$98,$B$110,$B$122)</f>
        <v>188.594571</v>
      </c>
      <c r="E86" s="537">
        <f t="shared" si="0"/>
        <v>45.999175000000008</v>
      </c>
    </row>
    <row r="87" spans="1:5" x14ac:dyDescent="0.2">
      <c r="A87" s="531">
        <v>41974</v>
      </c>
      <c r="B87" s="78">
        <v>151.54845399999999</v>
      </c>
      <c r="C87" s="537">
        <f>MIN($B$63,$B$51,$B$39,$B$75,$B$87,$B$99,$B$111,$B$123)</f>
        <v>137.72130899999999</v>
      </c>
      <c r="D87" s="537">
        <f>MAX($B$63,$B$51,$B$39,$B$75,$B$87,$B$99,$B$111,$B$123)</f>
        <v>195.54803699999999</v>
      </c>
      <c r="E87" s="537">
        <f t="shared" si="0"/>
        <v>57.826728000000003</v>
      </c>
    </row>
    <row r="88" spans="1:5" x14ac:dyDescent="0.2">
      <c r="A88" s="531">
        <v>42005</v>
      </c>
      <c r="B88" s="78">
        <v>154.389578</v>
      </c>
      <c r="C88" s="537">
        <f>MIN($B$52,$B$40,$B$28,$B$64,$B$76,$B$88,$B$100,$B$112)</f>
        <v>133.70472699999999</v>
      </c>
      <c r="D88" s="537">
        <f>MAX($B$52,$B$40,$B$28,$B$64,$B$76,$B$88,$B$100,$B$112)</f>
        <v>187.203047</v>
      </c>
      <c r="E88" s="537">
        <f t="shared" si="0"/>
        <v>53.498320000000007</v>
      </c>
    </row>
    <row r="89" spans="1:5" x14ac:dyDescent="0.2">
      <c r="A89" s="531">
        <v>42036</v>
      </c>
      <c r="B89" s="78">
        <v>149.07128700000001</v>
      </c>
      <c r="C89" s="537">
        <f>MIN($B$53,$B$41,$B$29,$B$65,$B$77,$B$89,$B$101,$B$113)</f>
        <v>119.90428300000001</v>
      </c>
      <c r="D89" s="537">
        <f>MAX($B$53,$B$41,$B$29,$B$65,$B$77,$B$89,$B$101,$B$113)</f>
        <v>187.06361799999999</v>
      </c>
      <c r="E89" s="537">
        <f t="shared" si="0"/>
        <v>67.159334999999984</v>
      </c>
    </row>
    <row r="90" spans="1:5" x14ac:dyDescent="0.2">
      <c r="A90" s="531">
        <v>42064</v>
      </c>
      <c r="B90" s="78">
        <v>154.346698</v>
      </c>
      <c r="C90" s="537">
        <f>MIN($B$54,$B$42,$B$30,$B$66,$B$78,$B$90,$B$102,$B$114)</f>
        <v>118.260238</v>
      </c>
      <c r="D90" s="537">
        <f>MAX($B$54,$B$42,$B$30,$B$66,$B$78,$B$90,$B$102,$B$114)</f>
        <v>195.37981099999999</v>
      </c>
      <c r="E90" s="537">
        <f t="shared" si="0"/>
        <v>77.119572999999988</v>
      </c>
    </row>
    <row r="91" spans="1:5" x14ac:dyDescent="0.2">
      <c r="A91" s="531">
        <v>42095</v>
      </c>
      <c r="B91" s="78">
        <v>167.06340900000001</v>
      </c>
      <c r="C91" s="537">
        <f>MIN($B$55,$B$43,$B$31,$B$67,$B$79,$B$91,$B$103,$B$115)</f>
        <v>128.92501799999999</v>
      </c>
      <c r="D91" s="537">
        <f>MAX($B$55,$B$43,$B$31,$B$67,$B$79,$B$91,$B$103,$B$115)</f>
        <v>202.26539299999999</v>
      </c>
      <c r="E91" s="537">
        <f t="shared" si="0"/>
        <v>73.340374999999995</v>
      </c>
    </row>
    <row r="92" spans="1:5" x14ac:dyDescent="0.2">
      <c r="A92" s="531">
        <v>42125</v>
      </c>
      <c r="B92" s="78">
        <v>172.809335</v>
      </c>
      <c r="C92" s="537">
        <f>MIN($B$56,$B$44,$B$32,$B$68,$B$80,$B$92,$B$104,$B$116)</f>
        <v>136.92056299999999</v>
      </c>
      <c r="D92" s="537">
        <f>MAX($B$56,$B$44,$B$32,$B$68,$B$80,$B$92,$B$104,$B$116)</f>
        <v>203.13744500000001</v>
      </c>
      <c r="E92" s="537">
        <f t="shared" ref="E92:E147" si="1">D92-C92</f>
        <v>66.216882000000027</v>
      </c>
    </row>
    <row r="93" spans="1:5" x14ac:dyDescent="0.2">
      <c r="A93" s="531">
        <v>42156</v>
      </c>
      <c r="B93" s="78">
        <v>166.43659700000001</v>
      </c>
      <c r="C93" s="537">
        <f>MIN($B$57,$B$45,$B$33,$B$69,$B$81,$B$93,$B$105,$B$117)</f>
        <v>133.479434</v>
      </c>
      <c r="D93" s="537">
        <f>MAX($B$57,$B$45,$B$33,$B$69,$B$81,$B$93,$B$105,$B$117)</f>
        <v>197.92399</v>
      </c>
      <c r="E93" s="537">
        <f t="shared" si="1"/>
        <v>64.444556000000006</v>
      </c>
    </row>
    <row r="94" spans="1:5" x14ac:dyDescent="0.2">
      <c r="A94" s="531">
        <v>42186</v>
      </c>
      <c r="B94" s="78">
        <v>157.93807699999999</v>
      </c>
      <c r="C94" s="537">
        <f>MIN($B$58,$B$46,$B$34,$B$70,$B$82,$B$94,$B$106,$B$118)</f>
        <v>125.869913</v>
      </c>
      <c r="D94" s="537">
        <f>MAX($B$58,$B$46,$B$34,$B$70,$B$82,$B$94,$B$106,$B$118)</f>
        <v>183.95845399999999</v>
      </c>
      <c r="E94" s="537">
        <f t="shared" si="1"/>
        <v>58.088540999999992</v>
      </c>
    </row>
    <row r="95" spans="1:5" x14ac:dyDescent="0.2">
      <c r="A95" s="531">
        <v>42217</v>
      </c>
      <c r="B95" s="78">
        <v>155.95185499999999</v>
      </c>
      <c r="C95" s="537">
        <f>MIN($B$59,$B$47,$B$35,$B$71,$B$83,$B$95,$B$107,$B$119)</f>
        <v>121.36913199999999</v>
      </c>
      <c r="D95" s="537">
        <f>MAX($B$59,$B$47,$B$35,$B$71,$B$83,$B$95,$B$107,$B$119)</f>
        <v>178.536947</v>
      </c>
      <c r="E95" s="537">
        <f t="shared" si="1"/>
        <v>57.167815000000004</v>
      </c>
    </row>
    <row r="96" spans="1:5" x14ac:dyDescent="0.2">
      <c r="A96" s="531">
        <v>42248</v>
      </c>
      <c r="B96" s="78">
        <v>162.108619</v>
      </c>
      <c r="C96" s="537">
        <f>MIN($B$60,$B$48,$B$36,$B$72,$B$84,$B$96,$B$108,$B$120)</f>
        <v>124.54611800000001</v>
      </c>
      <c r="D96" s="537">
        <f>MAX($B$60,$B$48,$B$36,$B$72,$B$84,$B$96,$B$108,$B$120)</f>
        <v>182.01965100000001</v>
      </c>
      <c r="E96" s="537">
        <f t="shared" si="1"/>
        <v>57.473533000000003</v>
      </c>
    </row>
    <row r="97" spans="1:5" x14ac:dyDescent="0.2">
      <c r="A97" s="531">
        <v>42278</v>
      </c>
      <c r="B97" s="78">
        <v>175.587987</v>
      </c>
      <c r="C97" s="537">
        <f>MIN($B$61,$B$49,$B$37,$B$73,$B$85,$B$97,$B$109,$B$121)</f>
        <v>136.96425400000001</v>
      </c>
      <c r="D97" s="537">
        <f>MAX($B$61,$B$49,$B$37,$B$73,$B$85,$B$97,$B$109,$B$121)</f>
        <v>186.39613399999999</v>
      </c>
      <c r="E97" s="537">
        <f t="shared" si="1"/>
        <v>49.431879999999978</v>
      </c>
    </row>
    <row r="98" spans="1:5" x14ac:dyDescent="0.2">
      <c r="A98" s="531">
        <v>42309</v>
      </c>
      <c r="B98" s="78">
        <v>188.594571</v>
      </c>
      <c r="C98" s="537">
        <f>MIN($B$62,$B$50,$B$38,$B$74,$B$86,$B$98,$B$110,$B$122)</f>
        <v>142.59539599999999</v>
      </c>
      <c r="D98" s="537">
        <f>MAX($B$62,$B$50,$B$38,$B$74,$B$86,$B$98,$B$110,$B$122)</f>
        <v>188.594571</v>
      </c>
      <c r="E98" s="537">
        <f t="shared" si="1"/>
        <v>45.999175000000008</v>
      </c>
    </row>
    <row r="99" spans="1:5" x14ac:dyDescent="0.2">
      <c r="A99" s="531">
        <v>42339</v>
      </c>
      <c r="B99" s="78">
        <v>195.54803699999999</v>
      </c>
      <c r="C99" s="537">
        <f>MIN($B$63,$B$51,$B$39,$B$75,$B$87,$B$99,$B$111,$B$123)</f>
        <v>137.72130899999999</v>
      </c>
      <c r="D99" s="537">
        <f>MAX($B$63,$B$51,$B$39,$B$75,$B$87,$B$99,$B$111,$B$123)</f>
        <v>195.54803699999999</v>
      </c>
      <c r="E99" s="537">
        <f t="shared" si="1"/>
        <v>57.826728000000003</v>
      </c>
    </row>
    <row r="100" spans="1:5" x14ac:dyDescent="0.2">
      <c r="A100" s="531">
        <v>42370</v>
      </c>
      <c r="B100" s="78">
        <v>187.203047</v>
      </c>
      <c r="C100" s="537">
        <f>MIN($B$52,$B$40,$B$28,$B$64,$B$76,$B$88,$B$100,$B$112)</f>
        <v>133.70472699999999</v>
      </c>
      <c r="D100" s="537">
        <f>MAX($B$52,$B$40,$B$28,$B$64,$B$76,$B$88,$B$100,$B$112)</f>
        <v>187.203047</v>
      </c>
      <c r="E100" s="537">
        <f t="shared" si="1"/>
        <v>53.498320000000007</v>
      </c>
    </row>
    <row r="101" spans="1:5" x14ac:dyDescent="0.2">
      <c r="A101" s="531">
        <v>42401</v>
      </c>
      <c r="B101" s="78">
        <v>187.06361799999999</v>
      </c>
      <c r="C101" s="537">
        <f>MIN($B$53,$B$41,$B$29,$B$65,$B$77,$B$89,$B$101,$B$113)</f>
        <v>119.90428300000001</v>
      </c>
      <c r="D101" s="537">
        <f>MAX($B$53,$B$41,$B$29,$B$65,$B$77,$B$89,$B$101,$B$113)</f>
        <v>187.06361799999999</v>
      </c>
      <c r="E101" s="537">
        <f t="shared" si="1"/>
        <v>67.159334999999984</v>
      </c>
    </row>
    <row r="102" spans="1:5" x14ac:dyDescent="0.2">
      <c r="A102" s="531">
        <v>42430</v>
      </c>
      <c r="B102" s="78">
        <v>191.55273500000001</v>
      </c>
      <c r="C102" s="537">
        <f>MIN($B$54,$B$42,$B$30,$B$66,$B$78,$B$90,$B$102,$B$114)</f>
        <v>118.260238</v>
      </c>
      <c r="D102" s="537">
        <f>MAX($B$54,$B$42,$B$30,$B$66,$B$78,$B$90,$B$102,$B$114)</f>
        <v>195.37981099999999</v>
      </c>
      <c r="E102" s="537">
        <f t="shared" si="1"/>
        <v>77.119572999999988</v>
      </c>
    </row>
    <row r="103" spans="1:5" x14ac:dyDescent="0.2">
      <c r="A103" s="531">
        <v>42461</v>
      </c>
      <c r="B103" s="78">
        <v>193.18521200000001</v>
      </c>
      <c r="C103" s="537">
        <f>MIN($B$55,$B$43,$B$31,$B$67,$B$79,$B$91,$B$103,$B$115)</f>
        <v>128.92501799999999</v>
      </c>
      <c r="D103" s="537">
        <f>MAX($B$55,$B$43,$B$31,$B$67,$B$79,$B$91,$B$103,$B$115)</f>
        <v>202.26539299999999</v>
      </c>
      <c r="E103" s="537">
        <f t="shared" si="1"/>
        <v>73.340374999999995</v>
      </c>
    </row>
    <row r="104" spans="1:5" x14ac:dyDescent="0.2">
      <c r="A104" s="531">
        <v>42491</v>
      </c>
      <c r="B104" s="78">
        <v>192.41693000000001</v>
      </c>
      <c r="C104" s="537">
        <f>MIN($B$56,$B$44,$B$32,$B$68,$B$80,$B$92,$B$104,$B$116)</f>
        <v>136.92056299999999</v>
      </c>
      <c r="D104" s="537">
        <f>MAX($B$56,$B$44,$B$32,$B$68,$B$80,$B$92,$B$104,$B$116)</f>
        <v>203.13744500000001</v>
      </c>
      <c r="E104" s="537">
        <f t="shared" si="1"/>
        <v>66.216882000000027</v>
      </c>
    </row>
    <row r="105" spans="1:5" x14ac:dyDescent="0.2">
      <c r="A105" s="531">
        <v>42522</v>
      </c>
      <c r="B105" s="78">
        <v>182.086476</v>
      </c>
      <c r="C105" s="537">
        <f>MIN($B$57,$B$45,$B$33,$B$69,$B$81,$B$93,$B$105,$B$117)</f>
        <v>133.479434</v>
      </c>
      <c r="D105" s="537">
        <f>MAX($B$57,$B$45,$B$33,$B$69,$B$81,$B$93,$B$105,$B$117)</f>
        <v>197.92399</v>
      </c>
      <c r="E105" s="537">
        <f t="shared" si="1"/>
        <v>64.444556000000006</v>
      </c>
    </row>
    <row r="106" spans="1:5" x14ac:dyDescent="0.2">
      <c r="A106" s="531">
        <v>42552</v>
      </c>
      <c r="B106" s="78">
        <v>168.11860899999999</v>
      </c>
      <c r="C106" s="537">
        <f>MIN($B$58,$B$46,$B$34,$B$70,$B$82,$B$94,$B$106,$B$118)</f>
        <v>125.869913</v>
      </c>
      <c r="D106" s="537">
        <f>MAX($B$58,$B$46,$B$34,$B$70,$B$82,$B$94,$B$106,$B$118)</f>
        <v>183.95845399999999</v>
      </c>
      <c r="E106" s="537">
        <f t="shared" si="1"/>
        <v>58.088540999999992</v>
      </c>
    </row>
    <row r="107" spans="1:5" x14ac:dyDescent="0.2">
      <c r="A107" s="531">
        <v>42583</v>
      </c>
      <c r="B107" s="78">
        <v>158.908174</v>
      </c>
      <c r="C107" s="537">
        <f>MIN($B$59,$B$47,$B$35,$B$71,$B$83,$B$95,$B$107,$B$119)</f>
        <v>121.36913199999999</v>
      </c>
      <c r="D107" s="537">
        <f>MAX($B$59,$B$47,$B$35,$B$71,$B$83,$B$95,$B$107,$B$119)</f>
        <v>178.536947</v>
      </c>
      <c r="E107" s="537">
        <f t="shared" si="1"/>
        <v>57.167815000000004</v>
      </c>
    </row>
    <row r="108" spans="1:5" x14ac:dyDescent="0.2">
      <c r="A108" s="531">
        <v>42614</v>
      </c>
      <c r="B108" s="78">
        <v>156.56690900000001</v>
      </c>
      <c r="C108" s="537">
        <f>MIN($B$60,$B$48,$B$36,$B$72,$B$84,$B$96,$B$108,$B$120)</f>
        <v>124.54611800000001</v>
      </c>
      <c r="D108" s="537">
        <f>MAX($B$60,$B$48,$B$36,$B$72,$B$84,$B$96,$B$108,$B$120)</f>
        <v>182.01965100000001</v>
      </c>
      <c r="E108" s="537">
        <f t="shared" si="1"/>
        <v>57.473533000000003</v>
      </c>
    </row>
    <row r="109" spans="1:5" x14ac:dyDescent="0.2">
      <c r="A109" s="531">
        <v>42644</v>
      </c>
      <c r="B109" s="78">
        <v>160.93226000000001</v>
      </c>
      <c r="C109" s="537">
        <f>MIN($B$61,$B$49,$B$37,$B$73,$B$85,$B$97,$B$109,$B$121)</f>
        <v>136.96425400000001</v>
      </c>
      <c r="D109" s="537">
        <f>MAX($B$61,$B$49,$B$37,$B$73,$B$85,$B$97,$B$109,$B$121)</f>
        <v>186.39613399999999</v>
      </c>
      <c r="E109" s="537">
        <f t="shared" si="1"/>
        <v>49.431879999999978</v>
      </c>
    </row>
    <row r="110" spans="1:5" x14ac:dyDescent="0.2">
      <c r="A110" s="531">
        <v>42675</v>
      </c>
      <c r="B110" s="78">
        <v>170.27655799999999</v>
      </c>
      <c r="C110" s="537">
        <f>MIN($B$62,$B$50,$B$38,$B$74,$B$86,$B$98,$B$110,$B$122)</f>
        <v>142.59539599999999</v>
      </c>
      <c r="D110" s="537">
        <f>MAX($B$62,$B$50,$B$38,$B$74,$B$86,$B$98,$B$110,$B$122)</f>
        <v>188.594571</v>
      </c>
      <c r="E110" s="537">
        <f t="shared" si="1"/>
        <v>45.999175000000008</v>
      </c>
    </row>
    <row r="111" spans="1:5" x14ac:dyDescent="0.2">
      <c r="A111" s="531">
        <v>42705</v>
      </c>
      <c r="B111" s="78">
        <v>162.00901400000001</v>
      </c>
      <c r="C111" s="537">
        <f>MIN($B$63,$B$51,$B$39,$B$75,$B$87,$B$99,$B$111,$B$123)</f>
        <v>137.72130899999999</v>
      </c>
      <c r="D111" s="537">
        <f>MAX($B$63,$B$51,$B$39,$B$75,$B$87,$B$99,$B$111,$B$123)</f>
        <v>195.54803699999999</v>
      </c>
      <c r="E111" s="537">
        <f t="shared" si="1"/>
        <v>57.826728000000003</v>
      </c>
    </row>
    <row r="112" spans="1:5" x14ac:dyDescent="0.2">
      <c r="A112" s="531">
        <v>42736</v>
      </c>
      <c r="B112" s="78">
        <v>156.246568</v>
      </c>
      <c r="C112" s="537">
        <f>MIN($B$52,$B$40,$B$28,$B$64,$B$76,$B$88,$B$100,$B$112)</f>
        <v>133.70472699999999</v>
      </c>
      <c r="D112" s="537">
        <f>MAX($B$52,$B$40,$B$28,$B$64,$B$76,$B$88,$B$100,$B$112)</f>
        <v>187.203047</v>
      </c>
      <c r="E112" s="537">
        <f t="shared" si="1"/>
        <v>53.498320000000007</v>
      </c>
    </row>
    <row r="113" spans="1:5" x14ac:dyDescent="0.2">
      <c r="A113" s="531">
        <v>42767</v>
      </c>
      <c r="B113" s="78">
        <v>160.534098</v>
      </c>
      <c r="C113" s="537">
        <f>MIN($B$53,$B$41,$B$29,$B$65,$B$77,$B$89,$B$101,$B$113)</f>
        <v>119.90428300000001</v>
      </c>
      <c r="D113" s="537">
        <f>MAX($B$53,$B$41,$B$29,$B$65,$B$77,$B$89,$B$101,$B$113)</f>
        <v>187.06361799999999</v>
      </c>
      <c r="E113" s="537">
        <f t="shared" si="1"/>
        <v>67.159334999999984</v>
      </c>
    </row>
    <row r="114" spans="1:5" x14ac:dyDescent="0.2">
      <c r="A114" s="531">
        <v>42795</v>
      </c>
      <c r="B114" s="78">
        <v>161.856191</v>
      </c>
      <c r="C114" s="537">
        <f>MIN($B$54,$B$42,$B$30,$B$66,$B$78,$B$90,$B$102,$B$114)</f>
        <v>118.260238</v>
      </c>
      <c r="D114" s="537">
        <f>MAX($B$54,$B$42,$B$30,$B$66,$B$78,$B$90,$B$102,$B$114)</f>
        <v>195.37981099999999</v>
      </c>
      <c r="E114" s="537">
        <f t="shared" si="1"/>
        <v>77.119572999999988</v>
      </c>
    </row>
    <row r="115" spans="1:5" x14ac:dyDescent="0.2">
      <c r="A115" s="531">
        <v>42826</v>
      </c>
      <c r="B115" s="78">
        <v>163.98321799999999</v>
      </c>
      <c r="C115" s="537">
        <f>MIN($B$55,$B$43,$B$31,$B$67,$B$79,$B$91,$B$103,$B$115)</f>
        <v>128.92501799999999</v>
      </c>
      <c r="D115" s="537">
        <f>MAX($B$55,$B$43,$B$31,$B$67,$B$79,$B$91,$B$103,$B$115)</f>
        <v>202.26539299999999</v>
      </c>
      <c r="E115" s="537">
        <f t="shared" si="1"/>
        <v>73.340374999999995</v>
      </c>
    </row>
    <row r="116" spans="1:5" x14ac:dyDescent="0.2">
      <c r="A116" s="531">
        <v>42856</v>
      </c>
      <c r="B116" s="78">
        <v>162.59456299999999</v>
      </c>
      <c r="C116" s="537">
        <f>MIN($B$56,$B$44,$B$32,$B$68,$B$80,$B$92,$B$104,$B$116)</f>
        <v>136.92056299999999</v>
      </c>
      <c r="D116" s="537">
        <f>MAX($B$56,$B$44,$B$32,$B$68,$B$80,$B$92,$B$104,$B$116)</f>
        <v>203.13744500000001</v>
      </c>
      <c r="E116" s="537">
        <f t="shared" si="1"/>
        <v>66.216882000000027</v>
      </c>
    </row>
    <row r="117" spans="1:5" x14ac:dyDescent="0.2">
      <c r="A117" s="531">
        <v>42887</v>
      </c>
      <c r="B117" s="78">
        <v>158.079082</v>
      </c>
      <c r="C117" s="537">
        <f>MIN($B$57,$B$45,$B$33,$B$69,$B$81,$B$93,$B$105,$B$117)</f>
        <v>133.479434</v>
      </c>
      <c r="D117" s="537">
        <f>MAX($B$57,$B$45,$B$33,$B$69,$B$81,$B$93,$B$105,$B$117)</f>
        <v>197.92399</v>
      </c>
      <c r="E117" s="537">
        <f t="shared" si="1"/>
        <v>64.444556000000006</v>
      </c>
    </row>
    <row r="118" spans="1:5" x14ac:dyDescent="0.2">
      <c r="A118" s="531">
        <v>42917</v>
      </c>
      <c r="B118" s="78">
        <v>145.87018499999999</v>
      </c>
      <c r="C118" s="537">
        <f>MIN($B$58,$B$46,$B$34,$B$70,$B$82,$B$94,$B$106,$B$118)</f>
        <v>125.869913</v>
      </c>
      <c r="D118" s="537">
        <f>MAX($B$58,$B$46,$B$34,$B$70,$B$82,$B$94,$B$106,$B$118)</f>
        <v>183.95845399999999</v>
      </c>
      <c r="E118" s="537">
        <f t="shared" si="1"/>
        <v>58.088540999999992</v>
      </c>
    </row>
    <row r="119" spans="1:5" x14ac:dyDescent="0.2">
      <c r="A119" s="531">
        <v>42948</v>
      </c>
      <c r="B119" s="78">
        <v>141.25465199999999</v>
      </c>
      <c r="C119" s="537">
        <f>MIN($B$59,$B$47,$B$35,$B$71,$B$83,$B$95,$B$107,$B$119)</f>
        <v>121.36913199999999</v>
      </c>
      <c r="D119" s="537">
        <f>MAX($B$59,$B$47,$B$35,$B$71,$B$83,$B$95,$B$107,$B$119)</f>
        <v>178.536947</v>
      </c>
      <c r="E119" s="537">
        <f t="shared" si="1"/>
        <v>57.167815000000004</v>
      </c>
    </row>
    <row r="120" spans="1:5" x14ac:dyDescent="0.2">
      <c r="A120" s="531">
        <v>42979</v>
      </c>
      <c r="B120" s="78">
        <v>139.619013</v>
      </c>
      <c r="C120" s="537">
        <f>MIN($B$60,$B$48,$B$36,$B$72,$B$84,$B$96,$B$108,$B$120)</f>
        <v>124.54611800000001</v>
      </c>
      <c r="D120" s="537">
        <f>MAX($B$60,$B$48,$B$36,$B$72,$B$84,$B$96,$B$108,$B$120)</f>
        <v>182.01965100000001</v>
      </c>
      <c r="E120" s="537">
        <f t="shared" si="1"/>
        <v>57.473533000000003</v>
      </c>
    </row>
    <row r="121" spans="1:5" x14ac:dyDescent="0.2">
      <c r="A121" s="531">
        <v>43009</v>
      </c>
      <c r="B121" s="78">
        <v>141.50063</v>
      </c>
      <c r="C121" s="537">
        <f>MIN($B$61,$B$49,$B$37,$B$73,$B$85,$B$97,$B$109,$B$121)</f>
        <v>136.96425400000001</v>
      </c>
      <c r="D121" s="537">
        <f>MAX($B$61,$B$49,$B$37,$B$73,$B$85,$B$97,$B$109,$B$121)</f>
        <v>186.39613399999999</v>
      </c>
      <c r="E121" s="537">
        <f t="shared" si="1"/>
        <v>49.431879999999978</v>
      </c>
    </row>
    <row r="122" spans="1:5" x14ac:dyDescent="0.2">
      <c r="A122" s="531">
        <v>43040</v>
      </c>
      <c r="B122" s="78">
        <v>143.459982</v>
      </c>
      <c r="C122" s="537">
        <f>MIN($B$62,$B$50,$B$38,$B$74,$B$86,$B$98,$B$110,$B$122)</f>
        <v>142.59539599999999</v>
      </c>
      <c r="D122" s="537">
        <f>MAX($B$62,$B$50,$B$38,$B$74,$B$86,$B$98,$B$110,$B$122)</f>
        <v>188.594571</v>
      </c>
      <c r="E122" s="537">
        <f t="shared" si="1"/>
        <v>45.999175000000008</v>
      </c>
    </row>
    <row r="123" spans="1:5" x14ac:dyDescent="0.2">
      <c r="A123" s="531">
        <v>43070</v>
      </c>
      <c r="B123" s="78">
        <v>137.72130899999999</v>
      </c>
      <c r="C123" s="537">
        <f>MIN($B$63,$B$51,$B$39,$B$75,$B$87,$B$99,$B$111,$B$123)</f>
        <v>137.72130899999999</v>
      </c>
      <c r="D123" s="537">
        <f>MAX($B$63,$B$51,$B$39,$B$75,$B$87,$B$99,$B$111,$B$123)</f>
        <v>195.54803699999999</v>
      </c>
      <c r="E123" s="537">
        <f t="shared" si="1"/>
        <v>57.826728000000003</v>
      </c>
    </row>
    <row r="124" spans="1:5" x14ac:dyDescent="0.2">
      <c r="A124" s="531">
        <v>43101</v>
      </c>
      <c r="B124" s="78">
        <v>123.51349500000001</v>
      </c>
      <c r="C124" s="537">
        <f>MIN($B$52,$B$40,$B$28,$B$64,$B$76,$B$88,$B$100,$B$112)</f>
        <v>133.70472699999999</v>
      </c>
      <c r="D124" s="537">
        <f>MAX($B$52,$B$40,$B$28,$B$64,$B$76,$B$88,$B$100,$B$112)</f>
        <v>187.203047</v>
      </c>
      <c r="E124" s="537">
        <f t="shared" si="1"/>
        <v>53.498320000000007</v>
      </c>
    </row>
    <row r="125" spans="1:5" x14ac:dyDescent="0.2">
      <c r="A125" s="531">
        <v>43132</v>
      </c>
      <c r="B125" s="78">
        <v>120.858017</v>
      </c>
      <c r="C125" s="537">
        <f>MIN($B$53,$B$41,$B$29,$B$65,$B$77,$B$89,$B$101,$B$113)</f>
        <v>119.90428300000001</v>
      </c>
      <c r="D125" s="537">
        <f>MAX($B$53,$B$41,$B$29,$B$65,$B$77,$B$89,$B$101,$B$113)</f>
        <v>187.06361799999999</v>
      </c>
      <c r="E125" s="537">
        <f t="shared" si="1"/>
        <v>67.159334999999984</v>
      </c>
    </row>
    <row r="126" spans="1:5" x14ac:dyDescent="0.2">
      <c r="A126" s="531">
        <v>43160</v>
      </c>
      <c r="B126" s="78">
        <v>126.40682200000001</v>
      </c>
      <c r="C126" s="537">
        <f>MIN($B$54,$B$42,$B$30,$B$66,$B$78,$B$90,$B$102,$B$114)</f>
        <v>118.260238</v>
      </c>
      <c r="D126" s="537">
        <f>MAX($B$54,$B$42,$B$30,$B$66,$B$78,$B$90,$B$102,$B$114)</f>
        <v>195.37981099999999</v>
      </c>
      <c r="E126" s="537">
        <f t="shared" si="1"/>
        <v>77.119572999999988</v>
      </c>
    </row>
    <row r="127" spans="1:5" x14ac:dyDescent="0.2">
      <c r="A127" s="531">
        <v>43191</v>
      </c>
      <c r="B127" s="78">
        <v>128.964258</v>
      </c>
      <c r="C127" s="537">
        <f>MIN($B$55,$B$43,$B$31,$B$67,$B$79,$B$91,$B$103,$B$115)</f>
        <v>128.92501799999999</v>
      </c>
      <c r="D127" s="537">
        <f>MAX($B$55,$B$43,$B$31,$B$67,$B$79,$B$91,$B$103,$B$115)</f>
        <v>202.26539299999999</v>
      </c>
      <c r="E127" s="537">
        <f t="shared" si="1"/>
        <v>73.340374999999995</v>
      </c>
    </row>
    <row r="128" spans="1:5" x14ac:dyDescent="0.2">
      <c r="A128" s="531">
        <v>43221</v>
      </c>
      <c r="B128" s="78">
        <v>128.36279999999999</v>
      </c>
      <c r="C128" s="537">
        <f>MIN($B$56,$B$44,$B$32,$B$68,$B$80,$B$92,$B$104,$B$116)</f>
        <v>136.92056299999999</v>
      </c>
      <c r="D128" s="537">
        <f>MAX($B$56,$B$44,$B$32,$B$68,$B$80,$B$92,$B$104,$B$116)</f>
        <v>203.13744500000001</v>
      </c>
      <c r="E128" s="537">
        <f t="shared" si="1"/>
        <v>66.216882000000027</v>
      </c>
    </row>
    <row r="129" spans="1:5" x14ac:dyDescent="0.2">
      <c r="A129" s="531">
        <v>43252</v>
      </c>
      <c r="B129" s="78">
        <v>121.44792099999999</v>
      </c>
      <c r="C129" s="537">
        <f>MIN($B$57,$B$45,$B$33,$B$69,$B$81,$B$93,$B$105,$B$117)</f>
        <v>133.479434</v>
      </c>
      <c r="D129" s="537">
        <f>MAX($B$57,$B$45,$B$33,$B$69,$B$81,$B$93,$B$105,$B$117)</f>
        <v>197.92399</v>
      </c>
      <c r="E129" s="537">
        <f t="shared" si="1"/>
        <v>64.444556000000006</v>
      </c>
    </row>
    <row r="130" spans="1:5" x14ac:dyDescent="0.2">
      <c r="A130" s="531">
        <v>43282</v>
      </c>
      <c r="B130" s="78">
        <v>110.731427</v>
      </c>
      <c r="C130" s="537">
        <f>MIN($B$58,$B$46,$B$34,$B$70,$B$82,$B$94,$B$106,$B$118)</f>
        <v>125.869913</v>
      </c>
      <c r="D130" s="537">
        <f>MAX($B$58,$B$46,$B$34,$B$70,$B$82,$B$94,$B$106,$B$118)</f>
        <v>183.95845399999999</v>
      </c>
      <c r="E130" s="537">
        <f t="shared" si="1"/>
        <v>58.088540999999992</v>
      </c>
    </row>
    <row r="131" spans="1:5" x14ac:dyDescent="0.2">
      <c r="A131" s="531">
        <v>43313</v>
      </c>
      <c r="B131" s="78">
        <v>104.138159</v>
      </c>
      <c r="C131" s="537">
        <f>MIN($B$59,$B$47,$B$35,$B$71,$B$83,$B$95,$B$107,$B$119)</f>
        <v>121.36913199999999</v>
      </c>
      <c r="D131" s="537">
        <f>MAX($B$59,$B$47,$B$35,$B$71,$B$83,$B$95,$B$107,$B$119)</f>
        <v>178.536947</v>
      </c>
      <c r="E131" s="537">
        <f t="shared" si="1"/>
        <v>57.167815000000004</v>
      </c>
    </row>
    <row r="132" spans="1:5" x14ac:dyDescent="0.2">
      <c r="A132" s="531">
        <v>43344</v>
      </c>
      <c r="B132" s="78">
        <v>100.1891</v>
      </c>
      <c r="C132" s="537">
        <f>MIN($B$60,$B$48,$B$36,$B$72,$B$84,$B$96,$B$108,$B$120)</f>
        <v>124.54611800000001</v>
      </c>
      <c r="D132" s="537">
        <f>MAX($B$60,$B$48,$B$36,$B$72,$B$84,$B$96,$B$108,$B$120)</f>
        <v>182.01965100000001</v>
      </c>
      <c r="E132" s="537">
        <f t="shared" si="1"/>
        <v>57.473533000000003</v>
      </c>
    </row>
    <row r="133" spans="1:5" x14ac:dyDescent="0.2">
      <c r="A133" s="531">
        <v>43374</v>
      </c>
      <c r="B133" s="78">
        <v>105.3402</v>
      </c>
      <c r="C133" s="537">
        <f>MIN($B$61,$B$49,$B$37,$B$73,$B$85,$B$97,$B$109,$B$121)</f>
        <v>136.96425400000001</v>
      </c>
      <c r="D133" s="537">
        <f>MAX($B$61,$B$49,$B$37,$B$73,$B$85,$B$97,$B$109,$B$121)</f>
        <v>186.39613399999999</v>
      </c>
      <c r="E133" s="537">
        <f t="shared" si="1"/>
        <v>49.431879999999978</v>
      </c>
    </row>
    <row r="134" spans="1:5" x14ac:dyDescent="0.2">
      <c r="A134" s="531">
        <v>43405</v>
      </c>
      <c r="B134" s="78">
        <v>110.5149</v>
      </c>
      <c r="C134" s="537">
        <f>MIN($B$62,$B$50,$B$38,$B$74,$B$86,$B$98,$B$110,$B$122)</f>
        <v>142.59539599999999</v>
      </c>
      <c r="D134" s="537">
        <f>MAX($B$62,$B$50,$B$38,$B$74,$B$86,$B$98,$B$110,$B$122)</f>
        <v>188.594571</v>
      </c>
      <c r="E134" s="537">
        <f t="shared" si="1"/>
        <v>45.999175000000008</v>
      </c>
    </row>
    <row r="135" spans="1:5" x14ac:dyDescent="0.2">
      <c r="A135" s="531">
        <v>43435</v>
      </c>
      <c r="B135" s="78">
        <v>108.1238</v>
      </c>
      <c r="C135" s="537">
        <f>MIN($B$63,$B$51,$B$39,$B$75,$B$87,$B$99,$B$111,$B$123)</f>
        <v>137.72130899999999</v>
      </c>
      <c r="D135" s="537">
        <f>MAX($B$63,$B$51,$B$39,$B$75,$B$87,$B$99,$B$111,$B$123)</f>
        <v>195.54803699999999</v>
      </c>
      <c r="E135" s="537">
        <f t="shared" si="1"/>
        <v>57.826728000000003</v>
      </c>
    </row>
    <row r="136" spans="1:5" x14ac:dyDescent="0.2">
      <c r="A136" s="531">
        <v>43466</v>
      </c>
      <c r="B136" s="78">
        <v>103.5526</v>
      </c>
      <c r="C136" s="537">
        <f>MIN($B$52,$B$40,$B$28,$B$64,$B$76,$B$88,$B$100,$B$112)</f>
        <v>133.70472699999999</v>
      </c>
      <c r="D136" s="537">
        <f>MAX($B$52,$B$40,$B$28,$B$64,$B$76,$B$88,$B$100,$B$112)</f>
        <v>187.203047</v>
      </c>
      <c r="E136" s="537">
        <f t="shared" si="1"/>
        <v>53.498320000000007</v>
      </c>
    </row>
    <row r="137" spans="1:5" x14ac:dyDescent="0.2">
      <c r="A137" s="531">
        <v>43497</v>
      </c>
      <c r="B137" s="78">
        <v>101.4816</v>
      </c>
      <c r="C137" s="537">
        <f>MIN($B$53,$B$41,$B$29,$B$65,$B$77,$B$89,$B$101,$B$113)</f>
        <v>119.90428300000001</v>
      </c>
      <c r="D137" s="537">
        <f>MAX($B$53,$B$41,$B$29,$B$65,$B$77,$B$89,$B$101,$B$113)</f>
        <v>187.06361799999999</v>
      </c>
      <c r="E137" s="537">
        <f t="shared" si="1"/>
        <v>67.159334999999984</v>
      </c>
    </row>
    <row r="138" spans="1:5" x14ac:dyDescent="0.2">
      <c r="A138" s="531">
        <v>43525</v>
      </c>
      <c r="B138" s="78">
        <v>107.3553</v>
      </c>
      <c r="C138" s="537">
        <f>MIN($B$54,$B$42,$B$30,$B$66,$B$78,$B$90,$B$102,$B$114)</f>
        <v>118.260238</v>
      </c>
      <c r="D138" s="537">
        <f>MAX($B$54,$B$42,$B$30,$B$66,$B$78,$B$90,$B$102,$B$114)</f>
        <v>195.37981099999999</v>
      </c>
      <c r="E138" s="537">
        <f t="shared" si="1"/>
        <v>77.119572999999988</v>
      </c>
    </row>
    <row r="139" spans="1:5" x14ac:dyDescent="0.2">
      <c r="A139" s="531">
        <v>43556</v>
      </c>
      <c r="B139" s="78">
        <v>108.38930000000001</v>
      </c>
      <c r="C139" s="537">
        <f>MIN($B$55,$B$43,$B$31,$B$67,$B$79,$B$91,$B$103,$B$115)</f>
        <v>128.92501799999999</v>
      </c>
      <c r="D139" s="537">
        <f>MAX($B$55,$B$43,$B$31,$B$67,$B$79,$B$91,$B$103,$B$115)</f>
        <v>202.26539299999999</v>
      </c>
      <c r="E139" s="537">
        <f t="shared" si="1"/>
        <v>73.340374999999995</v>
      </c>
    </row>
    <row r="140" spans="1:5" x14ac:dyDescent="0.2">
      <c r="A140" s="531">
        <v>43586</v>
      </c>
      <c r="B140" s="78">
        <v>110.2221</v>
      </c>
      <c r="C140" s="537">
        <f>MIN($B$56,$B$44,$B$32,$B$68,$B$80,$B$92,$B$104,$B$116)</f>
        <v>136.92056299999999</v>
      </c>
      <c r="D140" s="537">
        <f>MAX($B$56,$B$44,$B$32,$B$68,$B$80,$B$92,$B$104,$B$116)</f>
        <v>203.13744500000001</v>
      </c>
      <c r="E140" s="537">
        <f t="shared" si="1"/>
        <v>66.216882000000027</v>
      </c>
    </row>
    <row r="141" spans="1:5" x14ac:dyDescent="0.2">
      <c r="A141" s="531">
        <v>43617</v>
      </c>
      <c r="B141" s="78">
        <v>105.4076</v>
      </c>
      <c r="C141" s="537">
        <f>MIN($B$57,$B$45,$B$33,$B$69,$B$81,$B$93,$B$105,$B$117)</f>
        <v>133.479434</v>
      </c>
      <c r="D141" s="537">
        <f>MAX($B$57,$B$45,$B$33,$B$69,$B$81,$B$93,$B$105,$B$117)</f>
        <v>197.92399</v>
      </c>
      <c r="E141" s="537">
        <f t="shared" si="1"/>
        <v>64.444556000000006</v>
      </c>
    </row>
    <row r="142" spans="1:5" x14ac:dyDescent="0.2">
      <c r="A142" s="531">
        <v>43647</v>
      </c>
      <c r="B142" s="78">
        <v>104.3087</v>
      </c>
      <c r="C142" s="537">
        <f>MIN($B$58,$B$46,$B$34,$B$70,$B$82,$B$94,$B$106,$B$118)</f>
        <v>125.869913</v>
      </c>
      <c r="D142" s="537">
        <f>MAX($B$58,$B$46,$B$34,$B$70,$B$82,$B$94,$B$106,$B$118)</f>
        <v>183.95845399999999</v>
      </c>
      <c r="E142" s="537">
        <f t="shared" si="1"/>
        <v>58.088540999999992</v>
      </c>
    </row>
    <row r="143" spans="1:5" x14ac:dyDescent="0.2">
      <c r="A143" s="531">
        <v>43678</v>
      </c>
      <c r="B143" s="78">
        <v>102.7328</v>
      </c>
      <c r="C143" s="537">
        <f>MIN($B$59,$B$47,$B$35,$B$71,$B$83,$B$95,$B$107,$B$119)</f>
        <v>121.36913199999999</v>
      </c>
      <c r="D143" s="537">
        <f>MAX($B$59,$B$47,$B$35,$B$71,$B$83,$B$95,$B$107,$B$119)</f>
        <v>178.536947</v>
      </c>
      <c r="E143" s="537">
        <f t="shared" si="1"/>
        <v>57.167815000000004</v>
      </c>
    </row>
    <row r="144" spans="1:5" x14ac:dyDescent="0.2">
      <c r="A144" s="531">
        <v>43709</v>
      </c>
      <c r="B144" s="78">
        <v>101.41759999999999</v>
      </c>
      <c r="C144" s="537">
        <f>MIN($B$60,$B$48,$B$36,$B$72,$B$84,$B$96,$B$108,$B$120)</f>
        <v>124.54611800000001</v>
      </c>
      <c r="D144" s="537">
        <f>MAX($B$60,$B$48,$B$36,$B$72,$B$84,$B$96,$B$108,$B$120)</f>
        <v>182.01965100000001</v>
      </c>
      <c r="E144" s="537">
        <f t="shared" si="1"/>
        <v>57.473533000000003</v>
      </c>
    </row>
    <row r="145" spans="1:6" x14ac:dyDescent="0.2">
      <c r="A145" s="531">
        <v>43739</v>
      </c>
      <c r="B145" s="78">
        <v>106.5423</v>
      </c>
      <c r="C145" s="537">
        <f>MIN($B$61,$B$49,$B$37,$B$73,$B$85,$B$97,$B$109,$B$121)</f>
        <v>136.96425400000001</v>
      </c>
      <c r="D145" s="537">
        <f>MAX($B$61,$B$49,$B$37,$B$73,$B$85,$B$97,$B$109,$B$121)</f>
        <v>186.39613399999999</v>
      </c>
      <c r="E145" s="537">
        <f t="shared" si="1"/>
        <v>49.431879999999978</v>
      </c>
    </row>
    <row r="146" spans="1:6" x14ac:dyDescent="0.2">
      <c r="A146" s="531">
        <v>43770</v>
      </c>
      <c r="B146" s="78">
        <v>111.4995</v>
      </c>
      <c r="C146" s="537">
        <f>MIN($B$62,$B$50,$B$38,$B$74,$B$86,$B$98,$B$110,$B$122)</f>
        <v>142.59539599999999</v>
      </c>
      <c r="D146" s="537">
        <f>MAX($B$62,$B$50,$B$38,$B$74,$B$86,$B$98,$B$110,$B$122)</f>
        <v>188.594571</v>
      </c>
      <c r="E146" s="537">
        <f t="shared" si="1"/>
        <v>45.999175000000008</v>
      </c>
    </row>
    <row r="147" spans="1:6" x14ac:dyDescent="0.2">
      <c r="A147" s="533">
        <v>43800</v>
      </c>
      <c r="B147" s="78">
        <v>109.64</v>
      </c>
      <c r="C147" s="538">
        <f>MIN($B$63,$B$51,$B$39,$B$75,$B$87,$B$99,$B$111,$B$123)</f>
        <v>137.72130899999999</v>
      </c>
      <c r="D147" s="538">
        <f>MAX($B$63,$B$51,$B$39,$B$75,$B$87,$B$99,$B$111,$B$123)</f>
        <v>195.54803699999999</v>
      </c>
      <c r="E147" s="538">
        <f t="shared" si="1"/>
        <v>57.826728000000003</v>
      </c>
    </row>
    <row r="148" spans="1:6" x14ac:dyDescent="0.2">
      <c r="A148" s="379" t="s">
        <v>549</v>
      </c>
      <c r="B148" s="30"/>
      <c r="C148" s="30"/>
      <c r="D148" s="30"/>
      <c r="E148" s="30"/>
    </row>
    <row r="149" spans="1:6" x14ac:dyDescent="0.2">
      <c r="A149" s="30" t="s">
        <v>589</v>
      </c>
      <c r="B149" s="30"/>
      <c r="C149" s="30"/>
      <c r="D149" s="30"/>
      <c r="E149" s="30"/>
    </row>
    <row r="150" spans="1:6" x14ac:dyDescent="0.2">
      <c r="A150" s="539" t="s">
        <v>590</v>
      </c>
      <c r="B150" s="30"/>
      <c r="C150" s="30"/>
      <c r="D150" s="30"/>
      <c r="E150" s="30"/>
    </row>
    <row r="151" spans="1:6" x14ac:dyDescent="0.2">
      <c r="A151" s="109"/>
      <c r="B151" s="75" t="s">
        <v>368</v>
      </c>
      <c r="C151" s="30"/>
      <c r="D151" s="30"/>
      <c r="E151" s="30"/>
      <c r="F151" s="8"/>
    </row>
    <row r="152" spans="1:6" x14ac:dyDescent="0.2">
      <c r="A152" s="540">
        <v>106</v>
      </c>
      <c r="B152" s="30">
        <v>0</v>
      </c>
      <c r="C152" s="30"/>
      <c r="D152" s="30"/>
      <c r="E152" s="30"/>
      <c r="F152" s="8"/>
    </row>
    <row r="153" spans="1:6" x14ac:dyDescent="0.2">
      <c r="A153" s="540">
        <v>106</v>
      </c>
      <c r="B153" s="30">
        <v>1</v>
      </c>
      <c r="C153" s="30"/>
      <c r="D153" s="30"/>
      <c r="E153" s="30"/>
      <c r="F153" s="8"/>
    </row>
    <row r="154" spans="1:6" x14ac:dyDescent="0.2">
      <c r="F154" s="8"/>
    </row>
    <row r="155" spans="1:6" x14ac:dyDescent="0.2">
      <c r="F155" s="8"/>
    </row>
    <row r="156" spans="1:6" x14ac:dyDescent="0.2">
      <c r="F156" s="8"/>
    </row>
    <row r="157" spans="1:6" x14ac:dyDescent="0.2">
      <c r="A157" s="26"/>
      <c r="F157" s="8"/>
    </row>
    <row r="158" spans="1:6" x14ac:dyDescent="0.2">
      <c r="A158" s="26"/>
      <c r="F158" s="8"/>
    </row>
    <row r="159" spans="1:6" x14ac:dyDescent="0.2">
      <c r="F159" s="8"/>
    </row>
    <row r="160" spans="1:6" x14ac:dyDescent="0.2">
      <c r="F160" s="14"/>
    </row>
  </sheetData>
  <mergeCells count="2">
    <mergeCell ref="C26:E26"/>
    <mergeCell ref="B25:E25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49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3" width="10.140625" style="133" bestFit="1" customWidth="1"/>
    <col min="4" max="4" width="9.140625" style="133"/>
    <col min="5" max="6" width="9.5703125" style="133" bestFit="1" customWidth="1"/>
    <col min="7" max="13" width="9.140625" style="133"/>
    <col min="14" max="15" width="9.140625" style="135"/>
    <col min="16" max="16" width="9.140625" style="133"/>
    <col min="17" max="17" width="25.42578125" style="133" customWidth="1"/>
    <col min="18" max="18" width="9.140625" style="133" customWidth="1"/>
    <col min="19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C3" s="396"/>
      <c r="D3" s="396"/>
      <c r="E3" s="396"/>
      <c r="F3" s="396"/>
      <c r="G3" s="396"/>
      <c r="H3" s="396"/>
      <c r="I3" s="396"/>
      <c r="J3" s="396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Q6" s="235" t="s">
        <v>287</v>
      </c>
      <c r="R6" s="237" t="s">
        <v>291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Q7" s="236" t="s">
        <v>288</v>
      </c>
      <c r="R7" s="238" t="s">
        <v>292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Q8" s="236" t="s">
        <v>480</v>
      </c>
      <c r="R8" s="238" t="s">
        <v>293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Q9" s="236" t="s">
        <v>483</v>
      </c>
      <c r="R9" s="238" t="s">
        <v>484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Q10" s="236" t="s">
        <v>290</v>
      </c>
      <c r="R10" s="238" t="s">
        <v>294</v>
      </c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  <c r="Q11" s="543" t="s">
        <v>526</v>
      </c>
      <c r="R11" s="218" t="s">
        <v>285</v>
      </c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</row>
    <row r="17" spans="1:12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2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</row>
    <row r="19" spans="1:12" x14ac:dyDescent="0.25">
      <c r="A19" s="146"/>
      <c r="B19" s="146"/>
      <c r="C19" s="146"/>
      <c r="D19" s="146"/>
      <c r="E19" s="146"/>
      <c r="F19" s="146"/>
      <c r="G19" s="146"/>
      <c r="H19" s="146"/>
      <c r="I19" s="146"/>
      <c r="J19" s="146"/>
    </row>
    <row r="20" spans="1:12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</row>
    <row r="21" spans="1:12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</row>
    <row r="24" spans="1:12" x14ac:dyDescent="0.25">
      <c r="A24"/>
      <c r="B24"/>
      <c r="C24" s="575" t="s">
        <v>83</v>
      </c>
      <c r="D24" s="575"/>
      <c r="E24" s="575"/>
      <c r="F24" s="575"/>
      <c r="G24" s="575"/>
      <c r="H24" s="32"/>
      <c r="I24" s="575" t="s">
        <v>191</v>
      </c>
      <c r="J24" s="575"/>
      <c r="K24" s="575"/>
      <c r="L24" s="575"/>
    </row>
    <row r="25" spans="1:12" x14ac:dyDescent="0.25">
      <c r="A25" s="9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5"/>
      <c r="I25" s="84">
        <v>2016</v>
      </c>
      <c r="J25" s="84">
        <v>2017</v>
      </c>
      <c r="K25" s="84">
        <v>2018</v>
      </c>
      <c r="L25" s="84">
        <v>2019</v>
      </c>
    </row>
    <row r="26" spans="1:12" x14ac:dyDescent="0.25">
      <c r="B26" s="144" t="s">
        <v>287</v>
      </c>
      <c r="C26" s="393">
        <v>3846.8397225999997</v>
      </c>
      <c r="D26" s="393">
        <v>3855.3501448000002</v>
      </c>
      <c r="E26" s="393">
        <v>3777.1171015999998</v>
      </c>
      <c r="F26" s="393">
        <v>4013.1593842999996</v>
      </c>
      <c r="G26" s="393">
        <v>3893.2035151</v>
      </c>
      <c r="H26" s="11"/>
      <c r="I26" s="17">
        <f t="shared" ref="I26:L29" si="0">D26-C26</f>
        <v>8.5104222000004484</v>
      </c>
      <c r="J26" s="17">
        <f t="shared" si="0"/>
        <v>-78.233043200000338</v>
      </c>
      <c r="K26" s="17">
        <f t="shared" si="0"/>
        <v>236.04228269999976</v>
      </c>
      <c r="L26" s="17">
        <f t="shared" si="0"/>
        <v>-119.9558691999996</v>
      </c>
    </row>
    <row r="27" spans="1:12" x14ac:dyDescent="0.25">
      <c r="B27" s="144" t="s">
        <v>288</v>
      </c>
      <c r="C27" s="17">
        <v>2702.7609093999999</v>
      </c>
      <c r="D27" s="17">
        <v>2668.6207130000003</v>
      </c>
      <c r="E27" s="17">
        <v>2696.7066986</v>
      </c>
      <c r="F27" s="17">
        <v>2631.3706907000001</v>
      </c>
      <c r="G27" s="17">
        <v>2653.3222054999997</v>
      </c>
      <c r="H27" s="11"/>
      <c r="I27" s="17">
        <f t="shared" si="0"/>
        <v>-34.140196399999695</v>
      </c>
      <c r="J27" s="17">
        <f t="shared" si="0"/>
        <v>28.085985599999731</v>
      </c>
      <c r="K27" s="17">
        <f t="shared" si="0"/>
        <v>-65.336007899999913</v>
      </c>
      <c r="L27" s="17">
        <f t="shared" si="0"/>
        <v>21.951514799999586</v>
      </c>
    </row>
    <row r="28" spans="1:12" x14ac:dyDescent="0.25">
      <c r="A28"/>
      <c r="B28" s="144" t="s">
        <v>289</v>
      </c>
      <c r="C28" s="17">
        <v>3749.0086538250002</v>
      </c>
      <c r="D28" s="17">
        <v>3755.9789505980002</v>
      </c>
      <c r="E28" s="17">
        <v>3728.4404929899997</v>
      </c>
      <c r="F28" s="17">
        <v>3791.2675501519998</v>
      </c>
      <c r="G28" s="17">
        <v>3759.4188638109999</v>
      </c>
      <c r="H28" s="11"/>
      <c r="I28" s="17">
        <f t="shared" si="0"/>
        <v>6.9702967729999727</v>
      </c>
      <c r="J28" s="17">
        <f t="shared" si="0"/>
        <v>-27.538457608000499</v>
      </c>
      <c r="K28" s="17">
        <f t="shared" si="0"/>
        <v>62.827057162000074</v>
      </c>
      <c r="L28" s="17">
        <f t="shared" si="0"/>
        <v>-31.848686340999848</v>
      </c>
    </row>
    <row r="29" spans="1:12" x14ac:dyDescent="0.25">
      <c r="B29" s="144" t="s">
        <v>290</v>
      </c>
      <c r="C29" s="69">
        <v>386.76032619</v>
      </c>
      <c r="D29" s="69">
        <v>382.08851598999996</v>
      </c>
      <c r="E29" s="69">
        <v>378.83875172</v>
      </c>
      <c r="F29" s="69">
        <v>376.35203978999999</v>
      </c>
      <c r="G29" s="69">
        <v>366.64243863000002</v>
      </c>
      <c r="H29" s="72"/>
      <c r="I29" s="69">
        <f t="shared" si="0"/>
        <v>-4.6718102000000385</v>
      </c>
      <c r="J29" s="69">
        <f t="shared" si="0"/>
        <v>-3.2497642699999574</v>
      </c>
      <c r="K29" s="69">
        <f t="shared" si="0"/>
        <v>-2.4867119300000127</v>
      </c>
      <c r="L29" s="69">
        <f t="shared" si="0"/>
        <v>-9.709601159999977</v>
      </c>
    </row>
    <row r="30" spans="1:12" x14ac:dyDescent="0.25">
      <c r="B30" s="544" t="s">
        <v>526</v>
      </c>
      <c r="C30" s="11">
        <v>10685.369612</v>
      </c>
      <c r="D30" s="11">
        <v>10662.038323999999</v>
      </c>
      <c r="E30" s="11">
        <v>10581.103045000002</v>
      </c>
      <c r="F30" s="11">
        <v>10812.14969</v>
      </c>
      <c r="G30" s="11">
        <v>10672.586055</v>
      </c>
      <c r="H30" s="545" t="s">
        <v>457</v>
      </c>
      <c r="I30" s="17">
        <f t="shared" ref="I30" si="1">D30-C30</f>
        <v>-23.331288000001223</v>
      </c>
      <c r="J30" s="17">
        <f t="shared" ref="J30" si="2">E30-D30</f>
        <v>-80.935278999997536</v>
      </c>
      <c r="K30" s="17">
        <f t="shared" ref="K30" si="3">F30-E30</f>
        <v>231.04664499999853</v>
      </c>
      <c r="L30" s="17">
        <f t="shared" ref="L30" si="4">G30-F30</f>
        <v>-139.56363500000043</v>
      </c>
    </row>
    <row r="31" spans="1:12" x14ac:dyDescent="0.25">
      <c r="A31" s="370" t="s">
        <v>549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4" spans="1:7" x14ac:dyDescent="0.25">
      <c r="A34" s="149"/>
      <c r="B34" s="149"/>
      <c r="C34" s="149" t="s">
        <v>286</v>
      </c>
      <c r="D34" s="149" t="s">
        <v>242</v>
      </c>
      <c r="E34" s="475" t="s">
        <v>241</v>
      </c>
      <c r="F34" s="475" t="s">
        <v>498</v>
      </c>
    </row>
    <row r="35" spans="1:7" x14ac:dyDescent="0.25">
      <c r="A35" s="149">
        <f t="shared" ref="A35:A46" si="5">YEAR(B35)</f>
        <v>2015</v>
      </c>
      <c r="B35" s="450">
        <v>42005</v>
      </c>
      <c r="C35" s="541">
        <v>11028.409390000001</v>
      </c>
      <c r="D35" s="394" t="e">
        <v>#N/A</v>
      </c>
      <c r="E35" s="489"/>
      <c r="F35" s="489">
        <v>11028.409390000001</v>
      </c>
      <c r="G35" s="140"/>
    </row>
    <row r="36" spans="1:7" x14ac:dyDescent="0.25">
      <c r="A36" s="149">
        <f t="shared" si="5"/>
        <v>2015</v>
      </c>
      <c r="B36" s="450">
        <v>42036</v>
      </c>
      <c r="C36" s="541">
        <v>11338.27721</v>
      </c>
      <c r="D36" s="394" t="e">
        <v>#N/A</v>
      </c>
      <c r="E36" s="542">
        <f t="shared" ref="E36:E45" si="6">AVERAGEIF($A$35:$A$46,A36,$F$35:$F$46)</f>
        <v>10688.374142833332</v>
      </c>
      <c r="F36" s="489">
        <v>11338.27721</v>
      </c>
      <c r="G36" s="140"/>
    </row>
    <row r="37" spans="1:7" x14ac:dyDescent="0.25">
      <c r="A37" s="149">
        <f t="shared" si="5"/>
        <v>2015</v>
      </c>
      <c r="B37" s="450">
        <v>42064</v>
      </c>
      <c r="C37" s="541">
        <v>10208.226280000001</v>
      </c>
      <c r="D37" s="394" t="e">
        <v>#N/A</v>
      </c>
      <c r="E37" s="542">
        <f t="shared" si="6"/>
        <v>10688.374142833332</v>
      </c>
      <c r="F37" s="489">
        <v>10208.226280000001</v>
      </c>
      <c r="G37" s="140"/>
    </row>
    <row r="38" spans="1:7" x14ac:dyDescent="0.25">
      <c r="A38" s="149">
        <f t="shared" si="5"/>
        <v>2015</v>
      </c>
      <c r="B38" s="450">
        <v>42095</v>
      </c>
      <c r="C38" s="541">
        <v>9537.2963510000009</v>
      </c>
      <c r="D38" s="394" t="e">
        <v>#N/A</v>
      </c>
      <c r="E38" s="542">
        <f t="shared" si="6"/>
        <v>10688.374142833332</v>
      </c>
      <c r="F38" s="489">
        <v>9537.2963510000009</v>
      </c>
      <c r="G38" s="140"/>
    </row>
    <row r="39" spans="1:7" x14ac:dyDescent="0.25">
      <c r="A39" s="149">
        <f t="shared" si="5"/>
        <v>2015</v>
      </c>
      <c r="B39" s="450">
        <v>42125</v>
      </c>
      <c r="C39" s="541">
        <v>9653.8179579999996</v>
      </c>
      <c r="D39" s="394" t="e">
        <v>#N/A</v>
      </c>
      <c r="E39" s="542">
        <f t="shared" si="6"/>
        <v>10688.374142833332</v>
      </c>
      <c r="F39" s="489">
        <v>9653.8179579999996</v>
      </c>
      <c r="G39" s="140"/>
    </row>
    <row r="40" spans="1:7" x14ac:dyDescent="0.25">
      <c r="A40" s="149">
        <f t="shared" si="5"/>
        <v>2015</v>
      </c>
      <c r="B40" s="450">
        <v>42156</v>
      </c>
      <c r="C40" s="541">
        <v>11276.475270000001</v>
      </c>
      <c r="D40" s="394" t="e">
        <v>#N/A</v>
      </c>
      <c r="E40" s="542">
        <f t="shared" si="6"/>
        <v>10688.374142833332</v>
      </c>
      <c r="F40" s="489">
        <v>11276.475270000001</v>
      </c>
      <c r="G40" s="140"/>
    </row>
    <row r="41" spans="1:7" x14ac:dyDescent="0.25">
      <c r="A41" s="149">
        <f t="shared" si="5"/>
        <v>2015</v>
      </c>
      <c r="B41" s="450">
        <v>42186</v>
      </c>
      <c r="C41" s="541">
        <v>12125.625180000001</v>
      </c>
      <c r="D41" s="394" t="e">
        <v>#N/A</v>
      </c>
      <c r="E41" s="542">
        <f t="shared" si="6"/>
        <v>10688.374142833332</v>
      </c>
      <c r="F41" s="489">
        <v>12125.625180000001</v>
      </c>
      <c r="G41" s="140"/>
    </row>
    <row r="42" spans="1:7" x14ac:dyDescent="0.25">
      <c r="A42" s="149">
        <f t="shared" si="5"/>
        <v>2015</v>
      </c>
      <c r="B42" s="450">
        <v>42217</v>
      </c>
      <c r="C42" s="541">
        <v>12088.63665</v>
      </c>
      <c r="D42" s="394" t="e">
        <v>#N/A</v>
      </c>
      <c r="E42" s="542">
        <f t="shared" si="6"/>
        <v>10688.374142833332</v>
      </c>
      <c r="F42" s="489">
        <v>12088.63665</v>
      </c>
      <c r="G42" s="140"/>
    </row>
    <row r="43" spans="1:7" x14ac:dyDescent="0.25">
      <c r="A43" s="149">
        <f t="shared" si="5"/>
        <v>2015</v>
      </c>
      <c r="B43" s="450">
        <v>42248</v>
      </c>
      <c r="C43" s="541">
        <v>11499.994839999999</v>
      </c>
      <c r="D43" s="394" t="e">
        <v>#N/A</v>
      </c>
      <c r="E43" s="542">
        <f t="shared" si="6"/>
        <v>10688.374142833332</v>
      </c>
      <c r="F43" s="489">
        <v>11499.994839999999</v>
      </c>
      <c r="G43" s="140"/>
    </row>
    <row r="44" spans="1:7" x14ac:dyDescent="0.25">
      <c r="A44" s="149">
        <f t="shared" si="5"/>
        <v>2015</v>
      </c>
      <c r="B44" s="450">
        <v>42278</v>
      </c>
      <c r="C44" s="541">
        <v>9922.5002459999996</v>
      </c>
      <c r="D44" s="394" t="e">
        <v>#N/A</v>
      </c>
      <c r="E44" s="542">
        <f t="shared" si="6"/>
        <v>10688.374142833332</v>
      </c>
      <c r="F44" s="489">
        <v>9922.5002459999996</v>
      </c>
      <c r="G44" s="140"/>
    </row>
    <row r="45" spans="1:7" x14ac:dyDescent="0.25">
      <c r="A45" s="149">
        <f t="shared" si="5"/>
        <v>2015</v>
      </c>
      <c r="B45" s="450">
        <v>42309</v>
      </c>
      <c r="C45" s="541">
        <v>9586.6746559999992</v>
      </c>
      <c r="D45" s="394" t="e">
        <v>#N/A</v>
      </c>
      <c r="E45" s="542">
        <f t="shared" si="6"/>
        <v>10688.374142833332</v>
      </c>
      <c r="F45" s="489">
        <v>9586.6746559999992</v>
      </c>
      <c r="G45" s="140"/>
    </row>
    <row r="46" spans="1:7" x14ac:dyDescent="0.25">
      <c r="A46" s="149">
        <f t="shared" si="5"/>
        <v>2015</v>
      </c>
      <c r="B46" s="450">
        <v>42339</v>
      </c>
      <c r="C46" s="541">
        <v>9994.5556830000005</v>
      </c>
      <c r="D46" s="394" t="e">
        <v>#N/A</v>
      </c>
      <c r="E46" s="489"/>
      <c r="F46" s="489">
        <v>9994.5556830000005</v>
      </c>
      <c r="G46" s="140"/>
    </row>
    <row r="47" spans="1:7" x14ac:dyDescent="0.25">
      <c r="A47" s="149">
        <f t="shared" ref="A47:A94" si="7">YEAR(B47)</f>
        <v>2016</v>
      </c>
      <c r="B47" s="450">
        <v>42370</v>
      </c>
      <c r="C47" s="541">
        <v>10735.82944</v>
      </c>
      <c r="D47" s="394" t="e">
        <v>#N/A</v>
      </c>
      <c r="E47" s="489"/>
      <c r="F47" s="489">
        <v>10735.82944</v>
      </c>
      <c r="G47" s="140"/>
    </row>
    <row r="48" spans="1:7" x14ac:dyDescent="0.25">
      <c r="A48" s="149">
        <f t="shared" si="7"/>
        <v>2016</v>
      </c>
      <c r="B48" s="450">
        <v>42401</v>
      </c>
      <c r="C48" s="541">
        <v>10616.690930000001</v>
      </c>
      <c r="D48" s="394" t="e">
        <v>#N/A</v>
      </c>
      <c r="E48" s="489">
        <f t="shared" ref="E48:E57" si="8">AVERAGEIF($A$47:$A$108,A48,$F$47:$F$108)</f>
        <v>10659.967325166666</v>
      </c>
      <c r="F48" s="489">
        <v>10616.690930000001</v>
      </c>
      <c r="G48" s="140"/>
    </row>
    <row r="49" spans="1:7" x14ac:dyDescent="0.25">
      <c r="A49" s="149">
        <f t="shared" si="7"/>
        <v>2016</v>
      </c>
      <c r="B49" s="450">
        <v>42430</v>
      </c>
      <c r="C49" s="541">
        <v>9593.1623380000001</v>
      </c>
      <c r="D49" s="394" t="e">
        <v>#N/A</v>
      </c>
      <c r="E49" s="489">
        <f t="shared" si="8"/>
        <v>10659.967325166666</v>
      </c>
      <c r="F49" s="489">
        <v>9593.1623380000001</v>
      </c>
      <c r="G49" s="140"/>
    </row>
    <row r="50" spans="1:7" x14ac:dyDescent="0.25">
      <c r="A50" s="149">
        <f t="shared" si="7"/>
        <v>2016</v>
      </c>
      <c r="B50" s="450">
        <v>42461</v>
      </c>
      <c r="C50" s="541">
        <v>9347.2501539999994</v>
      </c>
      <c r="D50" s="394" t="e">
        <v>#N/A</v>
      </c>
      <c r="E50" s="489">
        <f t="shared" si="8"/>
        <v>10659.967325166666</v>
      </c>
      <c r="F50" s="489">
        <v>9347.2501539999994</v>
      </c>
      <c r="G50" s="140"/>
    </row>
    <row r="51" spans="1:7" x14ac:dyDescent="0.25">
      <c r="A51" s="149">
        <f t="shared" si="7"/>
        <v>2016</v>
      </c>
      <c r="B51" s="450">
        <v>42491</v>
      </c>
      <c r="C51" s="541">
        <v>9551.1917690000009</v>
      </c>
      <c r="D51" s="394" t="e">
        <v>#N/A</v>
      </c>
      <c r="E51" s="489">
        <f t="shared" si="8"/>
        <v>10659.967325166666</v>
      </c>
      <c r="F51" s="489">
        <v>9551.1917690000009</v>
      </c>
      <c r="G51" s="140"/>
    </row>
    <row r="52" spans="1:7" x14ac:dyDescent="0.25">
      <c r="A52" s="149">
        <f t="shared" si="7"/>
        <v>2016</v>
      </c>
      <c r="B52" s="450">
        <v>42522</v>
      </c>
      <c r="C52" s="541">
        <v>11387.90897</v>
      </c>
      <c r="D52" s="394" t="e">
        <v>#N/A</v>
      </c>
      <c r="E52" s="489">
        <f t="shared" si="8"/>
        <v>10659.967325166666</v>
      </c>
      <c r="F52" s="489">
        <v>11387.90897</v>
      </c>
      <c r="G52" s="140"/>
    </row>
    <row r="53" spans="1:7" x14ac:dyDescent="0.25">
      <c r="A53" s="149">
        <f t="shared" si="7"/>
        <v>2016</v>
      </c>
      <c r="B53" s="450">
        <v>42552</v>
      </c>
      <c r="C53" s="541">
        <v>12410.94657</v>
      </c>
      <c r="D53" s="394" t="e">
        <v>#N/A</v>
      </c>
      <c r="E53" s="489">
        <f t="shared" si="8"/>
        <v>10659.967325166666</v>
      </c>
      <c r="F53" s="489">
        <v>12410.94657</v>
      </c>
      <c r="G53" s="140"/>
    </row>
    <row r="54" spans="1:7" x14ac:dyDescent="0.25">
      <c r="A54" s="149">
        <f t="shared" si="7"/>
        <v>2016</v>
      </c>
      <c r="B54" s="450">
        <v>42583</v>
      </c>
      <c r="C54" s="541">
        <v>12705.331759999999</v>
      </c>
      <c r="D54" s="394" t="e">
        <v>#N/A</v>
      </c>
      <c r="E54" s="489">
        <f t="shared" si="8"/>
        <v>10659.967325166666</v>
      </c>
      <c r="F54" s="489">
        <v>12705.331759999999</v>
      </c>
      <c r="G54" s="140"/>
    </row>
    <row r="55" spans="1:7" x14ac:dyDescent="0.25">
      <c r="A55" s="149">
        <f t="shared" si="7"/>
        <v>2016</v>
      </c>
      <c r="B55" s="450">
        <v>42614</v>
      </c>
      <c r="C55" s="541">
        <v>11613.767389999999</v>
      </c>
      <c r="D55" s="394" t="e">
        <v>#N/A</v>
      </c>
      <c r="E55" s="489">
        <f t="shared" si="8"/>
        <v>10659.967325166666</v>
      </c>
      <c r="F55" s="489">
        <v>11613.767389999999</v>
      </c>
      <c r="G55" s="140"/>
    </row>
    <row r="56" spans="1:7" x14ac:dyDescent="0.25">
      <c r="A56" s="149">
        <f t="shared" si="7"/>
        <v>2016</v>
      </c>
      <c r="B56" s="450">
        <v>42644</v>
      </c>
      <c r="C56" s="541">
        <v>9936.4685769999996</v>
      </c>
      <c r="D56" s="394" t="e">
        <v>#N/A</v>
      </c>
      <c r="E56" s="489">
        <f t="shared" si="8"/>
        <v>10659.967325166666</v>
      </c>
      <c r="F56" s="489">
        <v>9936.4685769999996</v>
      </c>
      <c r="G56" s="140"/>
    </row>
    <row r="57" spans="1:7" x14ac:dyDescent="0.25">
      <c r="A57" s="149">
        <f t="shared" si="7"/>
        <v>2016</v>
      </c>
      <c r="B57" s="450">
        <v>42675</v>
      </c>
      <c r="C57" s="541">
        <v>9619.5098940000007</v>
      </c>
      <c r="D57" s="394" t="e">
        <v>#N/A</v>
      </c>
      <c r="E57" s="489">
        <f t="shared" si="8"/>
        <v>10659.967325166666</v>
      </c>
      <c r="F57" s="489">
        <v>9619.5098940000007</v>
      </c>
      <c r="G57" s="140"/>
    </row>
    <row r="58" spans="1:7" x14ac:dyDescent="0.25">
      <c r="A58" s="149">
        <f t="shared" si="7"/>
        <v>2016</v>
      </c>
      <c r="B58" s="450">
        <v>42705</v>
      </c>
      <c r="C58" s="541">
        <v>10401.55011</v>
      </c>
      <c r="D58" s="394" t="e">
        <v>#N/A</v>
      </c>
      <c r="E58" s="489"/>
      <c r="F58" s="489">
        <v>10401.55011</v>
      </c>
      <c r="G58" s="140"/>
    </row>
    <row r="59" spans="1:7" x14ac:dyDescent="0.25">
      <c r="A59" s="149">
        <f t="shared" si="7"/>
        <v>2017</v>
      </c>
      <c r="B59" s="450">
        <v>42736</v>
      </c>
      <c r="C59" s="541">
        <v>10647.25943</v>
      </c>
      <c r="D59" s="394" t="e">
        <v>#N/A</v>
      </c>
      <c r="E59" s="489"/>
      <c r="F59" s="489">
        <v>10647.25943</v>
      </c>
      <c r="G59" s="140"/>
    </row>
    <row r="60" spans="1:7" x14ac:dyDescent="0.25">
      <c r="A60" s="149">
        <f t="shared" si="7"/>
        <v>2017</v>
      </c>
      <c r="B60" s="450">
        <v>42767</v>
      </c>
      <c r="C60" s="541">
        <v>10231.637678999999</v>
      </c>
      <c r="D60" s="394" t="e">
        <v>#N/A</v>
      </c>
      <c r="E60" s="489">
        <f t="shared" ref="E60:E69" si="9">AVERAGEIF($A$47:$A$108,A60,$F$47:$F$108)</f>
        <v>10576.652268966667</v>
      </c>
      <c r="F60" s="489">
        <v>10231.637678999999</v>
      </c>
      <c r="G60" s="140"/>
    </row>
    <row r="61" spans="1:7" x14ac:dyDescent="0.25">
      <c r="A61" s="149">
        <f t="shared" si="7"/>
        <v>2017</v>
      </c>
      <c r="B61" s="450">
        <v>42795</v>
      </c>
      <c r="C61" s="541">
        <v>9770.5933953000003</v>
      </c>
      <c r="D61" s="394" t="e">
        <v>#N/A</v>
      </c>
      <c r="E61" s="489">
        <f t="shared" si="9"/>
        <v>10576.652268966667</v>
      </c>
      <c r="F61" s="489">
        <v>9770.5933953000003</v>
      </c>
      <c r="G61" s="140"/>
    </row>
    <row r="62" spans="1:7" x14ac:dyDescent="0.25">
      <c r="A62" s="149">
        <f t="shared" si="7"/>
        <v>2017</v>
      </c>
      <c r="B62" s="450">
        <v>42826</v>
      </c>
      <c r="C62" s="541">
        <v>9459.996047300001</v>
      </c>
      <c r="D62" s="394" t="e">
        <v>#N/A</v>
      </c>
      <c r="E62" s="489">
        <f t="shared" si="9"/>
        <v>10576.652268966667</v>
      </c>
      <c r="F62" s="489">
        <v>9459.996047300001</v>
      </c>
      <c r="G62" s="140"/>
    </row>
    <row r="63" spans="1:7" x14ac:dyDescent="0.25">
      <c r="A63" s="149">
        <f t="shared" si="7"/>
        <v>2017</v>
      </c>
      <c r="B63" s="450">
        <v>42856</v>
      </c>
      <c r="C63" s="541">
        <v>9779.2121568999992</v>
      </c>
      <c r="D63" s="394" t="e">
        <v>#N/A</v>
      </c>
      <c r="E63" s="489">
        <f t="shared" si="9"/>
        <v>10576.652268966667</v>
      </c>
      <c r="F63" s="489">
        <v>9779.2121568999992</v>
      </c>
      <c r="G63" s="140"/>
    </row>
    <row r="64" spans="1:7" x14ac:dyDescent="0.25">
      <c r="A64" s="149">
        <f t="shared" si="7"/>
        <v>2017</v>
      </c>
      <c r="B64" s="450">
        <v>42887</v>
      </c>
      <c r="C64" s="541">
        <v>11345.010426999999</v>
      </c>
      <c r="D64" s="394" t="e">
        <v>#N/A</v>
      </c>
      <c r="E64" s="489">
        <f t="shared" si="9"/>
        <v>10576.652268966667</v>
      </c>
      <c r="F64" s="489">
        <v>11345.010426999999</v>
      </c>
      <c r="G64" s="140"/>
    </row>
    <row r="65" spans="1:7" x14ac:dyDescent="0.25">
      <c r="A65" s="149">
        <f t="shared" si="7"/>
        <v>2017</v>
      </c>
      <c r="B65" s="450">
        <v>42917</v>
      </c>
      <c r="C65" s="541">
        <v>12263.394849</v>
      </c>
      <c r="D65" s="394" t="e">
        <v>#N/A</v>
      </c>
      <c r="E65" s="489">
        <f t="shared" si="9"/>
        <v>10576.652268966667</v>
      </c>
      <c r="F65" s="489">
        <v>12263.394849</v>
      </c>
      <c r="G65" s="140"/>
    </row>
    <row r="66" spans="1:7" x14ac:dyDescent="0.25">
      <c r="A66" s="149">
        <f t="shared" si="7"/>
        <v>2017</v>
      </c>
      <c r="B66" s="450">
        <v>42948</v>
      </c>
      <c r="C66" s="541">
        <v>12019.814811</v>
      </c>
      <c r="D66" s="394" t="e">
        <v>#N/A</v>
      </c>
      <c r="E66" s="489">
        <f t="shared" si="9"/>
        <v>10576.652268966667</v>
      </c>
      <c r="F66" s="489">
        <v>12019.814811</v>
      </c>
      <c r="G66" s="140"/>
    </row>
    <row r="67" spans="1:7" x14ac:dyDescent="0.25">
      <c r="A67" s="149">
        <f t="shared" si="7"/>
        <v>2017</v>
      </c>
      <c r="B67" s="450">
        <v>42979</v>
      </c>
      <c r="C67" s="541">
        <v>11091.8516</v>
      </c>
      <c r="D67" s="394" t="e">
        <v>#N/A</v>
      </c>
      <c r="E67" s="489">
        <f t="shared" si="9"/>
        <v>10576.652268966667</v>
      </c>
      <c r="F67" s="489">
        <v>11091.8516</v>
      </c>
      <c r="G67" s="140"/>
    </row>
    <row r="68" spans="1:7" x14ac:dyDescent="0.25">
      <c r="A68" s="149">
        <f t="shared" si="7"/>
        <v>2017</v>
      </c>
      <c r="B68" s="450">
        <v>43009</v>
      </c>
      <c r="C68" s="541">
        <v>10022.661035000001</v>
      </c>
      <c r="D68" s="394" t="e">
        <v>#N/A</v>
      </c>
      <c r="E68" s="489">
        <f t="shared" si="9"/>
        <v>10576.652268966667</v>
      </c>
      <c r="F68" s="489">
        <v>10022.661035000001</v>
      </c>
      <c r="G68" s="140"/>
    </row>
    <row r="69" spans="1:7" x14ac:dyDescent="0.25">
      <c r="A69" s="149">
        <f t="shared" si="7"/>
        <v>2017</v>
      </c>
      <c r="B69" s="450">
        <v>43040</v>
      </c>
      <c r="C69" s="541">
        <v>9820.2615831000003</v>
      </c>
      <c r="D69" s="394" t="e">
        <v>#N/A</v>
      </c>
      <c r="E69" s="489">
        <f t="shared" si="9"/>
        <v>10576.652268966667</v>
      </c>
      <c r="F69" s="489">
        <v>9820.2615831000003</v>
      </c>
      <c r="G69" s="140"/>
    </row>
    <row r="70" spans="1:7" x14ac:dyDescent="0.25">
      <c r="A70" s="149">
        <f t="shared" si="7"/>
        <v>2017</v>
      </c>
      <c r="B70" s="450">
        <v>43070</v>
      </c>
      <c r="C70" s="541">
        <v>10468.134214000002</v>
      </c>
      <c r="D70" s="394" t="e">
        <v>#N/A</v>
      </c>
      <c r="E70" s="489"/>
      <c r="F70" s="489">
        <v>10468.134214000002</v>
      </c>
      <c r="G70" s="140"/>
    </row>
    <row r="71" spans="1:7" x14ac:dyDescent="0.25">
      <c r="A71" s="149">
        <f t="shared" si="7"/>
        <v>2018</v>
      </c>
      <c r="B71" s="450">
        <v>43101</v>
      </c>
      <c r="C71" s="541">
        <v>11375.830019000001</v>
      </c>
      <c r="D71" s="394" t="e">
        <v>#N/A</v>
      </c>
      <c r="E71" s="489"/>
      <c r="F71" s="489">
        <v>11375.830019000001</v>
      </c>
      <c r="G71" s="140"/>
    </row>
    <row r="72" spans="1:7" x14ac:dyDescent="0.25">
      <c r="A72" s="149">
        <f t="shared" si="7"/>
        <v>2018</v>
      </c>
      <c r="B72" s="450">
        <v>43132</v>
      </c>
      <c r="C72" s="541">
        <v>10676.028941</v>
      </c>
      <c r="D72" s="394" t="e">
        <v>#N/A</v>
      </c>
      <c r="E72" s="489">
        <f t="shared" ref="E72:E81" si="10">AVERAGEIF($A$47:$A$108,A72,$F$47:$F$108)</f>
        <v>10808.93981785</v>
      </c>
      <c r="F72" s="489">
        <v>10676.028941</v>
      </c>
      <c r="G72" s="140"/>
    </row>
    <row r="73" spans="1:7" x14ac:dyDescent="0.25">
      <c r="A73" s="149">
        <f t="shared" si="7"/>
        <v>2018</v>
      </c>
      <c r="B73" s="450">
        <v>43160</v>
      </c>
      <c r="C73" s="541">
        <v>9794.0414118999997</v>
      </c>
      <c r="D73" s="394" t="e">
        <v>#N/A</v>
      </c>
      <c r="E73" s="489">
        <f t="shared" si="10"/>
        <v>10808.93981785</v>
      </c>
      <c r="F73" s="489">
        <v>9794.0414118999997</v>
      </c>
      <c r="G73" s="140"/>
    </row>
    <row r="74" spans="1:7" x14ac:dyDescent="0.25">
      <c r="A74" s="149">
        <f t="shared" si="7"/>
        <v>2018</v>
      </c>
      <c r="B74" s="450">
        <v>43191</v>
      </c>
      <c r="C74" s="541">
        <v>9498.1836918999998</v>
      </c>
      <c r="D74" s="394" t="e">
        <v>#N/A</v>
      </c>
      <c r="E74" s="489">
        <f t="shared" si="10"/>
        <v>10808.93981785</v>
      </c>
      <c r="F74" s="489">
        <v>9498.1836918999998</v>
      </c>
      <c r="G74" s="140"/>
    </row>
    <row r="75" spans="1:7" x14ac:dyDescent="0.25">
      <c r="A75" s="149">
        <f t="shared" si="7"/>
        <v>2018</v>
      </c>
      <c r="B75" s="450">
        <v>43221</v>
      </c>
      <c r="C75" s="541">
        <v>9986.4542004000014</v>
      </c>
      <c r="D75" s="394" t="e">
        <v>#N/A</v>
      </c>
      <c r="E75" s="489">
        <f t="shared" si="10"/>
        <v>10808.93981785</v>
      </c>
      <c r="F75" s="489">
        <v>9986.4542004000014</v>
      </c>
      <c r="G75" s="140"/>
    </row>
    <row r="76" spans="1:7" x14ac:dyDescent="0.25">
      <c r="A76" s="149">
        <f t="shared" si="7"/>
        <v>2018</v>
      </c>
      <c r="B76" s="450">
        <v>43252</v>
      </c>
      <c r="C76" s="541">
        <v>11498.340464999999</v>
      </c>
      <c r="D76" s="394" t="e">
        <v>#N/A</v>
      </c>
      <c r="E76" s="489">
        <f t="shared" si="10"/>
        <v>10808.93981785</v>
      </c>
      <c r="F76" s="489">
        <v>11498.340464999999</v>
      </c>
      <c r="G76" s="140"/>
    </row>
    <row r="77" spans="1:7" x14ac:dyDescent="0.25">
      <c r="A77" s="149">
        <f t="shared" si="7"/>
        <v>2018</v>
      </c>
      <c r="B77" s="450">
        <v>43282</v>
      </c>
      <c r="C77" s="541">
        <v>12327.987479000001</v>
      </c>
      <c r="D77" s="394" t="e">
        <v>#N/A</v>
      </c>
      <c r="E77" s="489">
        <f t="shared" si="10"/>
        <v>10808.93981785</v>
      </c>
      <c r="F77" s="489">
        <v>12327.987479000001</v>
      </c>
      <c r="G77" s="140"/>
    </row>
    <row r="78" spans="1:7" x14ac:dyDescent="0.25">
      <c r="A78" s="149">
        <f t="shared" si="7"/>
        <v>2018</v>
      </c>
      <c r="B78" s="450">
        <v>43313</v>
      </c>
      <c r="C78" s="541">
        <v>12547.774433</v>
      </c>
      <c r="D78" s="394" t="e">
        <v>#N/A</v>
      </c>
      <c r="E78" s="489">
        <f t="shared" si="10"/>
        <v>10808.93981785</v>
      </c>
      <c r="F78" s="489">
        <v>12547.774433</v>
      </c>
      <c r="G78" s="140"/>
    </row>
    <row r="79" spans="1:7" x14ac:dyDescent="0.25">
      <c r="A79" s="149">
        <f t="shared" si="7"/>
        <v>2018</v>
      </c>
      <c r="B79" s="450">
        <v>43344</v>
      </c>
      <c r="C79" s="541">
        <v>11553.511269999999</v>
      </c>
      <c r="D79" s="394" t="e">
        <v>#N/A</v>
      </c>
      <c r="E79" s="489">
        <f t="shared" si="10"/>
        <v>10808.93981785</v>
      </c>
      <c r="F79" s="489">
        <v>11553.511269999999</v>
      </c>
      <c r="G79" s="140"/>
    </row>
    <row r="80" spans="1:7" x14ac:dyDescent="0.25">
      <c r="A80" s="149">
        <f t="shared" si="7"/>
        <v>2018</v>
      </c>
      <c r="B80" s="450">
        <v>43374</v>
      </c>
      <c r="C80" s="541">
        <v>10056.712903</v>
      </c>
      <c r="D80" s="394">
        <v>10056.712903</v>
      </c>
      <c r="E80" s="489">
        <f t="shared" si="10"/>
        <v>10808.93981785</v>
      </c>
      <c r="F80" s="489">
        <v>10056.712903</v>
      </c>
      <c r="G80" s="140"/>
    </row>
    <row r="81" spans="1:7" x14ac:dyDescent="0.25">
      <c r="A81" s="149">
        <f t="shared" si="7"/>
        <v>2018</v>
      </c>
      <c r="B81" s="450">
        <v>43405</v>
      </c>
      <c r="C81" s="541" t="e">
        <v>#N/A</v>
      </c>
      <c r="D81" s="394">
        <v>9912.853000000001</v>
      </c>
      <c r="E81" s="489">
        <f t="shared" si="10"/>
        <v>10808.93981785</v>
      </c>
      <c r="F81" s="489">
        <v>9912.853000000001</v>
      </c>
      <c r="G81" s="140"/>
    </row>
    <row r="82" spans="1:7" x14ac:dyDescent="0.25">
      <c r="A82" s="149">
        <f t="shared" si="7"/>
        <v>2018</v>
      </c>
      <c r="B82" s="450">
        <v>43435</v>
      </c>
      <c r="C82" s="541" t="e">
        <v>#N/A</v>
      </c>
      <c r="D82" s="394">
        <v>10479.56</v>
      </c>
      <c r="E82" s="489"/>
      <c r="F82" s="489">
        <v>10479.56</v>
      </c>
      <c r="G82" s="140"/>
    </row>
    <row r="83" spans="1:7" x14ac:dyDescent="0.25">
      <c r="A83" s="149">
        <f t="shared" si="7"/>
        <v>2019</v>
      </c>
      <c r="B83" s="450">
        <v>43466</v>
      </c>
      <c r="C83" s="541" t="e">
        <v>#N/A</v>
      </c>
      <c r="D83" s="394">
        <v>11243.97</v>
      </c>
      <c r="E83" s="489"/>
      <c r="F83" s="489">
        <v>11243.97</v>
      </c>
      <c r="G83" s="140"/>
    </row>
    <row r="84" spans="1:7" x14ac:dyDescent="0.25">
      <c r="A84" s="149">
        <f t="shared" si="7"/>
        <v>2019</v>
      </c>
      <c r="B84" s="450">
        <v>43497</v>
      </c>
      <c r="C84" s="541" t="e">
        <v>#N/A</v>
      </c>
      <c r="D84" s="394">
        <v>10772.19</v>
      </c>
      <c r="E84" s="489">
        <f t="shared" ref="E84:E93" si="11">AVERAGEIF($A$47:$A$108,A84,$F$47:$F$108)</f>
        <v>10670.543166666668</v>
      </c>
      <c r="F84" s="489">
        <v>10772.19</v>
      </c>
      <c r="G84" s="140"/>
    </row>
    <row r="85" spans="1:7" x14ac:dyDescent="0.25">
      <c r="A85" s="149">
        <f t="shared" si="7"/>
        <v>2019</v>
      </c>
      <c r="B85" s="450">
        <v>43525</v>
      </c>
      <c r="C85" s="541" t="e">
        <v>#N/A</v>
      </c>
      <c r="D85" s="394">
        <v>9863.7840000000015</v>
      </c>
      <c r="E85" s="489">
        <f t="shared" si="11"/>
        <v>10670.543166666668</v>
      </c>
      <c r="F85" s="489">
        <v>9863.7840000000015</v>
      </c>
      <c r="G85" s="140"/>
    </row>
    <row r="86" spans="1:7" x14ac:dyDescent="0.25">
      <c r="A86" s="149">
        <f t="shared" si="7"/>
        <v>2019</v>
      </c>
      <c r="B86" s="450">
        <v>43556</v>
      </c>
      <c r="C86" s="541" t="e">
        <v>#N/A</v>
      </c>
      <c r="D86" s="394">
        <v>9368.7810000000009</v>
      </c>
      <c r="E86" s="489">
        <f t="shared" si="11"/>
        <v>10670.543166666668</v>
      </c>
      <c r="F86" s="489">
        <v>9368.7810000000009</v>
      </c>
      <c r="G86" s="140"/>
    </row>
    <row r="87" spans="1:7" x14ac:dyDescent="0.25">
      <c r="A87" s="149">
        <f t="shared" si="7"/>
        <v>2019</v>
      </c>
      <c r="B87" s="450">
        <v>43586</v>
      </c>
      <c r="C87" s="541" t="e">
        <v>#N/A</v>
      </c>
      <c r="D87" s="394">
        <v>9730.8610000000008</v>
      </c>
      <c r="E87" s="489">
        <f t="shared" si="11"/>
        <v>10670.543166666668</v>
      </c>
      <c r="F87" s="489">
        <v>9730.8610000000008</v>
      </c>
      <c r="G87" s="140"/>
    </row>
    <row r="88" spans="1:7" x14ac:dyDescent="0.25">
      <c r="A88" s="149">
        <f t="shared" si="7"/>
        <v>2019</v>
      </c>
      <c r="B88" s="450">
        <v>43617</v>
      </c>
      <c r="C88" s="541" t="e">
        <v>#N/A</v>
      </c>
      <c r="D88" s="394">
        <v>11219.92</v>
      </c>
      <c r="E88" s="489">
        <f t="shared" si="11"/>
        <v>10670.543166666668</v>
      </c>
      <c r="F88" s="489">
        <v>11219.92</v>
      </c>
      <c r="G88" s="140"/>
    </row>
    <row r="89" spans="1:7" x14ac:dyDescent="0.25">
      <c r="A89" s="149">
        <f t="shared" si="7"/>
        <v>2019</v>
      </c>
      <c r="B89" s="450">
        <v>43647</v>
      </c>
      <c r="C89" s="541" t="e">
        <v>#N/A</v>
      </c>
      <c r="D89" s="394">
        <v>12167.94</v>
      </c>
      <c r="E89" s="489">
        <f t="shared" si="11"/>
        <v>10670.543166666668</v>
      </c>
      <c r="F89" s="489">
        <v>12167.94</v>
      </c>
      <c r="G89" s="140"/>
    </row>
    <row r="90" spans="1:7" x14ac:dyDescent="0.25">
      <c r="A90" s="149">
        <f t="shared" si="7"/>
        <v>2019</v>
      </c>
      <c r="B90" s="450">
        <v>43678</v>
      </c>
      <c r="C90" s="541" t="e">
        <v>#N/A</v>
      </c>
      <c r="D90" s="394">
        <v>12340.1</v>
      </c>
      <c r="E90" s="489">
        <f t="shared" si="11"/>
        <v>10670.543166666668</v>
      </c>
      <c r="F90" s="489">
        <v>12340.1</v>
      </c>
      <c r="G90" s="140"/>
    </row>
    <row r="91" spans="1:7" x14ac:dyDescent="0.25">
      <c r="A91" s="149">
        <f t="shared" si="7"/>
        <v>2019</v>
      </c>
      <c r="B91" s="450">
        <v>43709</v>
      </c>
      <c r="C91" s="541" t="e">
        <v>#N/A</v>
      </c>
      <c r="D91" s="394">
        <v>11173.14</v>
      </c>
      <c r="E91" s="489">
        <f t="shared" si="11"/>
        <v>10670.543166666668</v>
      </c>
      <c r="F91" s="489">
        <v>11173.14</v>
      </c>
      <c r="G91" s="140"/>
    </row>
    <row r="92" spans="1:7" x14ac:dyDescent="0.25">
      <c r="A92" s="149">
        <f t="shared" si="7"/>
        <v>2019</v>
      </c>
      <c r="B92" s="450">
        <v>43739</v>
      </c>
      <c r="C92" s="541" t="e">
        <v>#N/A</v>
      </c>
      <c r="D92" s="394">
        <v>9776.4150000000009</v>
      </c>
      <c r="E92" s="489">
        <f t="shared" si="11"/>
        <v>10670.543166666668</v>
      </c>
      <c r="F92" s="489">
        <v>9776.4150000000009</v>
      </c>
      <c r="G92" s="140"/>
    </row>
    <row r="93" spans="1:7" x14ac:dyDescent="0.25">
      <c r="A93" s="149">
        <f t="shared" si="7"/>
        <v>2019</v>
      </c>
      <c r="B93" s="450">
        <v>43770</v>
      </c>
      <c r="C93" s="541" t="e">
        <v>#N/A</v>
      </c>
      <c r="D93" s="394">
        <v>9869.737000000001</v>
      </c>
      <c r="E93" s="489">
        <f t="shared" si="11"/>
        <v>10670.543166666668</v>
      </c>
      <c r="F93" s="489">
        <v>9869.737000000001</v>
      </c>
      <c r="G93" s="140"/>
    </row>
    <row r="94" spans="1:7" x14ac:dyDescent="0.25">
      <c r="A94" s="149">
        <f t="shared" si="7"/>
        <v>2019</v>
      </c>
      <c r="B94" s="450">
        <v>43800</v>
      </c>
      <c r="C94" s="541" t="e">
        <v>#N/A</v>
      </c>
      <c r="D94" s="394">
        <v>10519.679999999998</v>
      </c>
      <c r="E94" s="489"/>
      <c r="F94" s="489">
        <v>10519.679999999998</v>
      </c>
      <c r="G94" s="140"/>
    </row>
    <row r="95" spans="1:7" x14ac:dyDescent="0.25">
      <c r="A95" s="149"/>
      <c r="B95" s="450"/>
      <c r="C95" s="149"/>
      <c r="D95" s="452"/>
      <c r="E95" s="149"/>
      <c r="F95" s="452"/>
      <c r="G95" s="140"/>
    </row>
    <row r="96" spans="1:7" x14ac:dyDescent="0.25">
      <c r="A96" s="149"/>
      <c r="B96" s="450"/>
      <c r="C96" s="149"/>
      <c r="D96" s="452"/>
      <c r="E96" s="149"/>
      <c r="F96" s="452"/>
      <c r="G96" s="140"/>
    </row>
    <row r="97" spans="1:7" x14ac:dyDescent="0.25">
      <c r="A97" s="149"/>
      <c r="B97" s="450"/>
      <c r="C97" s="149"/>
      <c r="D97" s="452"/>
      <c r="E97" s="149"/>
      <c r="F97" s="452"/>
      <c r="G97" s="140"/>
    </row>
    <row r="98" spans="1:7" x14ac:dyDescent="0.25">
      <c r="A98" s="149"/>
      <c r="B98" s="450"/>
      <c r="C98" s="149"/>
      <c r="D98" s="452"/>
      <c r="E98" s="149"/>
      <c r="F98" s="452"/>
      <c r="G98" s="140"/>
    </row>
    <row r="99" spans="1:7" x14ac:dyDescent="0.25">
      <c r="A99" s="75"/>
      <c r="B99" s="75" t="s">
        <v>0</v>
      </c>
      <c r="C99" s="149"/>
      <c r="D99" s="452"/>
      <c r="E99" s="149"/>
      <c r="F99" s="452"/>
      <c r="G99" s="140"/>
    </row>
    <row r="100" spans="1:7" x14ac:dyDescent="0.25">
      <c r="A100" s="30">
        <v>2.5</v>
      </c>
      <c r="B100" s="29">
        <v>-0.3</v>
      </c>
      <c r="C100" s="149"/>
      <c r="D100" s="452"/>
      <c r="E100" s="149"/>
      <c r="F100" s="452"/>
      <c r="G100" s="140"/>
    </row>
    <row r="101" spans="1:7" x14ac:dyDescent="0.25">
      <c r="A101" s="30">
        <v>2.5</v>
      </c>
      <c r="B101" s="29">
        <v>0.3</v>
      </c>
      <c r="C101" s="149"/>
      <c r="D101" s="452"/>
      <c r="E101" s="149"/>
      <c r="F101" s="452"/>
      <c r="G101" s="140"/>
    </row>
    <row r="102" spans="1:7" x14ac:dyDescent="0.25">
      <c r="B102" s="136"/>
      <c r="D102" s="142"/>
      <c r="F102" s="142"/>
      <c r="G102" s="140"/>
    </row>
    <row r="103" spans="1:7" x14ac:dyDescent="0.25">
      <c r="B103" s="136"/>
      <c r="D103" s="142"/>
      <c r="F103" s="142"/>
      <c r="G103" s="140"/>
    </row>
    <row r="104" spans="1:7" x14ac:dyDescent="0.25">
      <c r="B104" s="136"/>
      <c r="D104" s="142"/>
      <c r="F104" s="142"/>
      <c r="G104" s="140"/>
    </row>
    <row r="105" spans="1:7" x14ac:dyDescent="0.25">
      <c r="B105" s="136"/>
      <c r="D105" s="142"/>
      <c r="F105" s="142"/>
      <c r="G105" s="140"/>
    </row>
    <row r="106" spans="1:7" x14ac:dyDescent="0.25">
      <c r="B106" s="136"/>
      <c r="D106" s="142"/>
      <c r="F106" s="142"/>
      <c r="G106" s="140"/>
    </row>
    <row r="107" spans="1:7" x14ac:dyDescent="0.25">
      <c r="B107" s="136"/>
      <c r="D107" s="142"/>
      <c r="F107" s="142"/>
      <c r="G107" s="140"/>
    </row>
    <row r="108" spans="1:7" x14ac:dyDescent="0.25">
      <c r="B108" s="136"/>
      <c r="D108" s="142"/>
      <c r="F108" s="142"/>
      <c r="G108" s="140"/>
    </row>
    <row r="109" spans="1:7" x14ac:dyDescent="0.25">
      <c r="D109" s="142"/>
      <c r="F109" s="142"/>
      <c r="G109" s="140"/>
    </row>
    <row r="110" spans="1:7" x14ac:dyDescent="0.25">
      <c r="D110" s="142"/>
      <c r="F110" s="142"/>
      <c r="G110" s="140"/>
    </row>
    <row r="111" spans="1:7" x14ac:dyDescent="0.25">
      <c r="F111" s="142"/>
      <c r="G111" s="140"/>
    </row>
    <row r="112" spans="1:7" x14ac:dyDescent="0.25">
      <c r="F112" s="142"/>
      <c r="G112" s="140"/>
    </row>
    <row r="113" spans="6:7" x14ac:dyDescent="0.25">
      <c r="F113" s="142"/>
      <c r="G113" s="140"/>
    </row>
    <row r="114" spans="6:7" x14ac:dyDescent="0.25">
      <c r="F114" s="142"/>
      <c r="G114" s="140"/>
    </row>
    <row r="115" spans="6:7" x14ac:dyDescent="0.25">
      <c r="F115" s="142"/>
      <c r="G115" s="140"/>
    </row>
    <row r="116" spans="6:7" x14ac:dyDescent="0.25">
      <c r="F116" s="142"/>
      <c r="G116" s="140"/>
    </row>
    <row r="117" spans="6:7" x14ac:dyDescent="0.25">
      <c r="F117" s="142"/>
      <c r="G117" s="140"/>
    </row>
    <row r="118" spans="6:7" x14ac:dyDescent="0.25">
      <c r="F118" s="142"/>
    </row>
    <row r="119" spans="6:7" x14ac:dyDescent="0.25">
      <c r="F119" s="142"/>
    </row>
    <row r="120" spans="6:7" x14ac:dyDescent="0.25">
      <c r="F120" s="142"/>
    </row>
    <row r="121" spans="6:7" x14ac:dyDescent="0.25">
      <c r="F121" s="142"/>
    </row>
    <row r="122" spans="6:7" x14ac:dyDescent="0.25">
      <c r="F122" s="142"/>
    </row>
    <row r="123" spans="6:7" x14ac:dyDescent="0.25">
      <c r="F123" s="142"/>
    </row>
    <row r="124" spans="6:7" x14ac:dyDescent="0.25">
      <c r="F124" s="142"/>
    </row>
    <row r="125" spans="6:7" x14ac:dyDescent="0.25">
      <c r="F125" s="142"/>
    </row>
    <row r="126" spans="6:7" x14ac:dyDescent="0.25">
      <c r="F126" s="142"/>
    </row>
    <row r="127" spans="6:7" x14ac:dyDescent="0.25">
      <c r="F127" s="142"/>
    </row>
    <row r="128" spans="6:7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  <row r="132" spans="6:6" x14ac:dyDescent="0.25">
      <c r="F132" s="142"/>
    </row>
    <row r="133" spans="6:6" x14ac:dyDescent="0.25">
      <c r="F133" s="142"/>
    </row>
    <row r="134" spans="6:6" x14ac:dyDescent="0.25">
      <c r="F134" s="142"/>
    </row>
    <row r="135" spans="6:6" x14ac:dyDescent="0.25">
      <c r="F135" s="142"/>
    </row>
    <row r="136" spans="6:6" x14ac:dyDescent="0.25">
      <c r="F136" s="142"/>
    </row>
    <row r="137" spans="6:6" x14ac:dyDescent="0.25">
      <c r="F137" s="142"/>
    </row>
    <row r="138" spans="6:6" x14ac:dyDescent="0.25">
      <c r="F138" s="142"/>
    </row>
    <row r="139" spans="6:6" x14ac:dyDescent="0.25">
      <c r="F139" s="142"/>
    </row>
    <row r="140" spans="6:6" x14ac:dyDescent="0.25">
      <c r="F140" s="142"/>
    </row>
    <row r="141" spans="6:6" x14ac:dyDescent="0.25">
      <c r="F141" s="142"/>
    </row>
    <row r="142" spans="6:6" x14ac:dyDescent="0.25">
      <c r="F142" s="142"/>
    </row>
  </sheetData>
  <mergeCells count="2">
    <mergeCell ref="C24:G24"/>
    <mergeCell ref="I24:L24"/>
  </mergeCells>
  <conditionalFormatting sqref="C35">
    <cfRule type="expression" dxfId="6" priority="9" stopIfTrue="1">
      <formula>ISNA(C35)</formula>
    </cfRule>
  </conditionalFormatting>
  <conditionalFormatting sqref="C35">
    <cfRule type="expression" dxfId="5" priority="8" stopIfTrue="1">
      <formula>ISNA(C35)</formula>
    </cfRule>
  </conditionalFormatting>
  <conditionalFormatting sqref="D35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140625" style="6" customWidth="1"/>
    <col min="3" max="3" width="9.140625" style="6"/>
    <col min="5" max="7" width="9.140625" customWidth="1"/>
    <col min="17" max="17" width="23.855468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">
        <v>547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314"/>
      <c r="B4" s="314"/>
      <c r="C4" s="314"/>
      <c r="D4" s="314"/>
      <c r="E4" s="314"/>
      <c r="F4" s="314"/>
      <c r="G4" s="314"/>
      <c r="H4" s="314"/>
      <c r="I4" s="314"/>
      <c r="J4" s="314"/>
      <c r="K4" s="314"/>
    </row>
    <row r="5" spans="1:23" x14ac:dyDescent="0.2">
      <c r="A5" s="314"/>
      <c r="B5" s="314"/>
      <c r="C5" s="314"/>
      <c r="D5" s="314"/>
      <c r="E5" s="314"/>
      <c r="F5" s="314"/>
      <c r="G5" s="314"/>
      <c r="H5" s="314"/>
      <c r="I5" s="314"/>
      <c r="J5" s="314"/>
      <c r="K5" s="314"/>
      <c r="Q5" s="182" t="s">
        <v>369</v>
      </c>
      <c r="R5" s="183"/>
    </row>
    <row r="6" spans="1:23" x14ac:dyDescent="0.2">
      <c r="A6" s="314"/>
      <c r="B6" s="314"/>
      <c r="C6" s="314"/>
      <c r="D6" s="314"/>
      <c r="E6" s="314"/>
      <c r="F6" s="314"/>
      <c r="G6" s="314"/>
      <c r="H6" s="314"/>
      <c r="I6" s="314"/>
      <c r="J6" s="314"/>
      <c r="K6" s="314"/>
      <c r="Q6" s="245" t="s">
        <v>429</v>
      </c>
      <c r="R6" s="295" t="s">
        <v>326</v>
      </c>
    </row>
    <row r="7" spans="1:23" x14ac:dyDescent="0.2">
      <c r="A7" s="314"/>
      <c r="B7" s="314"/>
      <c r="C7" s="314"/>
      <c r="D7" s="314"/>
      <c r="E7" s="314"/>
      <c r="F7" s="314"/>
      <c r="G7" s="314"/>
      <c r="H7" s="314"/>
      <c r="I7" s="314"/>
      <c r="J7" s="314"/>
      <c r="K7" s="314"/>
    </row>
    <row r="8" spans="1:23" x14ac:dyDescent="0.2">
      <c r="A8" s="314"/>
      <c r="B8" s="314"/>
      <c r="C8" s="314"/>
      <c r="D8" s="314"/>
      <c r="E8" s="314"/>
      <c r="F8" s="314"/>
      <c r="G8" s="314"/>
      <c r="H8" s="314"/>
      <c r="I8" s="314"/>
      <c r="J8" s="314"/>
      <c r="K8" s="314"/>
    </row>
    <row r="9" spans="1:23" x14ac:dyDescent="0.2">
      <c r="A9" s="314"/>
      <c r="B9" s="314"/>
      <c r="C9" s="314"/>
      <c r="D9" s="314"/>
      <c r="E9" s="314"/>
      <c r="F9" s="314"/>
      <c r="G9" s="314"/>
      <c r="H9" s="314"/>
      <c r="I9" s="314"/>
      <c r="J9" s="314"/>
      <c r="K9" s="314"/>
    </row>
    <row r="10" spans="1:23" x14ac:dyDescent="0.2">
      <c r="A10" s="314"/>
      <c r="B10" s="314"/>
      <c r="C10" s="314"/>
      <c r="D10" s="314"/>
      <c r="E10" s="314"/>
      <c r="F10" s="314"/>
      <c r="G10" s="314"/>
      <c r="H10" s="314"/>
      <c r="I10" s="314"/>
      <c r="J10" s="314"/>
      <c r="K10" s="314"/>
    </row>
    <row r="11" spans="1:23" x14ac:dyDescent="0.2">
      <c r="A11" s="314"/>
      <c r="B11" s="314"/>
      <c r="C11" s="314"/>
      <c r="D11" s="314"/>
      <c r="E11" s="314"/>
      <c r="F11" s="314"/>
      <c r="G11" s="314"/>
      <c r="H11" s="314"/>
      <c r="I11" s="314"/>
      <c r="J11" s="314"/>
      <c r="K11" s="314"/>
    </row>
    <row r="12" spans="1:23" x14ac:dyDescent="0.2">
      <c r="A12" s="314"/>
      <c r="B12" s="314"/>
      <c r="C12" s="314"/>
      <c r="D12" s="314"/>
      <c r="E12" s="314"/>
      <c r="F12" s="314"/>
      <c r="G12" s="314"/>
      <c r="H12" s="314"/>
      <c r="I12" s="314"/>
      <c r="J12" s="314"/>
      <c r="K12" s="314"/>
    </row>
    <row r="13" spans="1:23" x14ac:dyDescent="0.2">
      <c r="A13" s="314"/>
      <c r="B13" s="314"/>
      <c r="C13" s="314"/>
      <c r="D13" s="314"/>
      <c r="E13" s="314"/>
      <c r="F13" s="314"/>
      <c r="G13" s="314"/>
      <c r="H13" s="314"/>
      <c r="I13" s="314"/>
      <c r="J13" s="314"/>
      <c r="K13" s="314"/>
    </row>
    <row r="14" spans="1:23" x14ac:dyDescent="0.2">
      <c r="A14" s="314"/>
      <c r="B14" s="314"/>
      <c r="C14" s="314"/>
      <c r="D14" s="314"/>
      <c r="E14" s="314"/>
      <c r="F14" s="314"/>
      <c r="G14" s="314"/>
      <c r="H14" s="314"/>
      <c r="I14" s="314"/>
      <c r="J14" s="314"/>
      <c r="K14" s="314"/>
    </row>
    <row r="15" spans="1:23" x14ac:dyDescent="0.2">
      <c r="A15" s="314"/>
      <c r="B15" s="314"/>
      <c r="C15" s="314"/>
      <c r="D15" s="314"/>
      <c r="E15" s="314"/>
      <c r="F15" s="314"/>
      <c r="G15" s="314"/>
      <c r="H15" s="314"/>
      <c r="I15" s="314"/>
      <c r="J15" s="314"/>
      <c r="K15" s="314"/>
    </row>
    <row r="16" spans="1:23" x14ac:dyDescent="0.2">
      <c r="A16" s="314"/>
      <c r="B16" s="314"/>
      <c r="C16" s="314"/>
      <c r="D16" s="314"/>
      <c r="E16" s="314"/>
      <c r="F16" s="314"/>
      <c r="G16" s="314"/>
      <c r="H16" s="314"/>
      <c r="I16" s="314"/>
      <c r="J16" s="314"/>
      <c r="K16" s="314"/>
    </row>
    <row r="17" spans="1:12" x14ac:dyDescent="0.2">
      <c r="A17" s="314"/>
      <c r="B17" s="314"/>
      <c r="C17" s="314"/>
      <c r="D17" s="314"/>
      <c r="E17" s="314"/>
      <c r="F17" s="314"/>
      <c r="G17" s="314"/>
      <c r="H17" s="314"/>
      <c r="I17" s="314"/>
      <c r="J17" s="314"/>
      <c r="K17" s="314"/>
    </row>
    <row r="18" spans="1:12" x14ac:dyDescent="0.2">
      <c r="A18" s="314"/>
      <c r="B18" s="314"/>
      <c r="C18" s="314"/>
      <c r="D18" s="314"/>
      <c r="E18" s="314"/>
      <c r="F18" s="314"/>
      <c r="G18" s="314"/>
      <c r="H18" s="314"/>
      <c r="I18" s="314"/>
      <c r="J18" s="314"/>
      <c r="K18" s="314"/>
    </row>
    <row r="19" spans="1:12" x14ac:dyDescent="0.2">
      <c r="A19" s="314"/>
      <c r="B19" s="314"/>
      <c r="C19" s="314"/>
      <c r="D19" s="314"/>
      <c r="E19" s="314"/>
      <c r="F19" s="314"/>
      <c r="G19" s="314"/>
      <c r="H19" s="314"/>
      <c r="I19" s="314"/>
      <c r="J19" s="314"/>
      <c r="K19" s="314"/>
    </row>
    <row r="20" spans="1:12" x14ac:dyDescent="0.2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</row>
    <row r="21" spans="1:12" x14ac:dyDescent="0.2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</row>
    <row r="22" spans="1:12" x14ac:dyDescent="0.2">
      <c r="A22" s="314"/>
      <c r="B22" s="314"/>
      <c r="C22" s="314"/>
      <c r="D22" s="314"/>
      <c r="E22" s="314"/>
      <c r="F22" s="314"/>
      <c r="G22" s="314"/>
      <c r="H22" s="314"/>
      <c r="I22" s="314"/>
      <c r="J22" s="314"/>
      <c r="K22" s="314"/>
    </row>
    <row r="23" spans="1:12" x14ac:dyDescent="0.2">
      <c r="A23" s="314"/>
      <c r="B23" s="314"/>
      <c r="C23" s="314"/>
      <c r="D23" s="314"/>
      <c r="E23" s="314"/>
      <c r="F23" s="314"/>
      <c r="G23" s="314"/>
      <c r="H23" s="314"/>
      <c r="I23" s="314"/>
      <c r="J23" s="314"/>
      <c r="K23" s="314"/>
    </row>
    <row r="24" spans="1:12" x14ac:dyDescent="0.2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</row>
    <row r="25" spans="1:12" x14ac:dyDescent="0.2">
      <c r="A25" s="37"/>
      <c r="B25" s="582" t="s">
        <v>299</v>
      </c>
      <c r="C25" s="582"/>
      <c r="D25" s="37"/>
      <c r="E25" s="32"/>
      <c r="F25" s="37"/>
      <c r="G25" s="36" t="s">
        <v>327</v>
      </c>
      <c r="H25" s="32"/>
      <c r="I25" s="3"/>
      <c r="J25" s="3"/>
      <c r="K25" s="3"/>
      <c r="L25" s="3"/>
    </row>
    <row r="26" spans="1:12" x14ac:dyDescent="0.2">
      <c r="A26" s="37"/>
      <c r="B26" s="582" t="s">
        <v>192</v>
      </c>
      <c r="C26" s="582"/>
      <c r="D26" s="37"/>
      <c r="E26" s="32"/>
      <c r="F26" s="37"/>
      <c r="G26" s="582" t="s">
        <v>192</v>
      </c>
      <c r="H26" s="582"/>
      <c r="I26" s="3"/>
      <c r="J26" s="3"/>
      <c r="K26" s="3"/>
      <c r="L26" s="3"/>
    </row>
    <row r="27" spans="1:12" x14ac:dyDescent="0.2">
      <c r="A27" s="38" t="s">
        <v>1</v>
      </c>
      <c r="B27" s="38" t="s">
        <v>470</v>
      </c>
      <c r="C27" s="38" t="s">
        <v>0</v>
      </c>
      <c r="D27" s="37"/>
      <c r="E27" s="32"/>
      <c r="F27" s="38" t="s">
        <v>12</v>
      </c>
      <c r="G27" s="38" t="s">
        <v>326</v>
      </c>
      <c r="H27" s="38" t="s">
        <v>10</v>
      </c>
      <c r="I27" s="3"/>
      <c r="J27" s="3"/>
      <c r="K27" s="3"/>
      <c r="L27" s="3"/>
    </row>
    <row r="28" spans="1:12" x14ac:dyDescent="0.2">
      <c r="A28" s="1">
        <v>40909</v>
      </c>
      <c r="B28" s="88">
        <v>11.41</v>
      </c>
      <c r="C28" s="88" t="e">
        <v>#N/A</v>
      </c>
      <c r="E28" s="6"/>
      <c r="F28">
        <v>2011</v>
      </c>
      <c r="G28" s="6">
        <v>11.716863537</v>
      </c>
      <c r="H28" s="28"/>
    </row>
    <row r="29" spans="1:12" x14ac:dyDescent="0.2">
      <c r="A29" s="1">
        <v>40940</v>
      </c>
      <c r="B29" s="88">
        <v>11.51</v>
      </c>
      <c r="C29" s="88" t="e">
        <v>#N/A</v>
      </c>
      <c r="E29" s="6"/>
      <c r="F29">
        <v>2012</v>
      </c>
      <c r="G29" s="6">
        <v>11.878472863000001</v>
      </c>
      <c r="H29" s="31">
        <f>G29/G28-1</f>
        <v>1.379288283845459E-2</v>
      </c>
    </row>
    <row r="30" spans="1:12" x14ac:dyDescent="0.2">
      <c r="A30" s="1">
        <v>40969</v>
      </c>
      <c r="B30" s="88">
        <v>11.7</v>
      </c>
      <c r="C30" s="88" t="e">
        <v>#N/A</v>
      </c>
      <c r="E30" s="6"/>
      <c r="F30">
        <v>2013</v>
      </c>
      <c r="G30" s="6">
        <v>12.126361611</v>
      </c>
      <c r="H30" s="31">
        <f t="shared" ref="H30:H36" si="0">G30/G29-1</f>
        <v>2.0868738840338796E-2</v>
      </c>
    </row>
    <row r="31" spans="1:12" x14ac:dyDescent="0.2">
      <c r="A31" s="1">
        <v>41000</v>
      </c>
      <c r="B31" s="88">
        <v>11.92</v>
      </c>
      <c r="C31" s="88" t="e">
        <v>#N/A</v>
      </c>
      <c r="E31" s="6"/>
      <c r="F31">
        <v>2014</v>
      </c>
      <c r="G31" s="6">
        <v>12.517944941</v>
      </c>
      <c r="H31" s="31">
        <f t="shared" si="0"/>
        <v>3.2291906060659459E-2</v>
      </c>
    </row>
    <row r="32" spans="1:12" x14ac:dyDescent="0.2">
      <c r="A32" s="1">
        <v>41030</v>
      </c>
      <c r="B32" s="88">
        <v>11.9</v>
      </c>
      <c r="C32" s="88" t="e">
        <v>#N/A</v>
      </c>
      <c r="E32" s="6"/>
      <c r="F32">
        <v>2015</v>
      </c>
      <c r="G32" s="6">
        <v>12.651297210999999</v>
      </c>
      <c r="H32" s="31">
        <f t="shared" si="0"/>
        <v>1.0652888363746671E-2</v>
      </c>
    </row>
    <row r="33" spans="1:8" x14ac:dyDescent="0.2">
      <c r="A33" s="1">
        <v>41061</v>
      </c>
      <c r="B33" s="88">
        <v>12.09</v>
      </c>
      <c r="C33" s="88" t="e">
        <v>#N/A</v>
      </c>
      <c r="E33" s="6"/>
      <c r="F33">
        <v>2016</v>
      </c>
      <c r="G33" s="6">
        <v>12.548915124000001</v>
      </c>
      <c r="H33" s="31">
        <f t="shared" si="0"/>
        <v>-8.0926157446510327E-3</v>
      </c>
    </row>
    <row r="34" spans="1:8" x14ac:dyDescent="0.2">
      <c r="A34" s="1">
        <v>41091</v>
      </c>
      <c r="B34" s="88">
        <v>12</v>
      </c>
      <c r="C34" s="88" t="e">
        <v>#N/A</v>
      </c>
      <c r="E34" s="6"/>
      <c r="F34">
        <v>2017</v>
      </c>
      <c r="G34" s="6">
        <v>12.887100192</v>
      </c>
      <c r="H34" s="31">
        <f t="shared" si="0"/>
        <v>2.6949346988028866E-2</v>
      </c>
    </row>
    <row r="35" spans="1:8" x14ac:dyDescent="0.2">
      <c r="A35" s="1">
        <v>41122</v>
      </c>
      <c r="B35" s="88">
        <v>12.17</v>
      </c>
      <c r="C35" s="88" t="e">
        <v>#N/A</v>
      </c>
      <c r="E35" s="6"/>
      <c r="F35">
        <v>2018</v>
      </c>
      <c r="G35" s="6">
        <v>12.930182473</v>
      </c>
      <c r="H35" s="31">
        <f t="shared" si="0"/>
        <v>3.343054710379656E-3</v>
      </c>
    </row>
    <row r="36" spans="1:8" x14ac:dyDescent="0.2">
      <c r="A36" s="1">
        <v>41153</v>
      </c>
      <c r="B36" s="88">
        <v>12.3</v>
      </c>
      <c r="C36" s="88" t="e">
        <v>#N/A</v>
      </c>
      <c r="E36" s="6"/>
      <c r="F36">
        <v>2019</v>
      </c>
      <c r="G36" s="6">
        <v>13.318646733</v>
      </c>
      <c r="H36" s="31">
        <f t="shared" si="0"/>
        <v>3.0043215616729846E-2</v>
      </c>
    </row>
    <row r="37" spans="1:8" x14ac:dyDescent="0.2">
      <c r="A37" s="1">
        <v>41183</v>
      </c>
      <c r="B37" s="88">
        <v>12.03</v>
      </c>
      <c r="C37" s="88" t="e">
        <v>#N/A</v>
      </c>
      <c r="E37" s="6"/>
      <c r="G37" s="6"/>
      <c r="H37" s="31"/>
    </row>
    <row r="38" spans="1:8" x14ac:dyDescent="0.2">
      <c r="A38" s="1">
        <v>41214</v>
      </c>
      <c r="B38" s="88">
        <v>11.75</v>
      </c>
      <c r="C38" s="88" t="e">
        <v>#N/A</v>
      </c>
      <c r="E38" s="6"/>
      <c r="G38" s="6"/>
      <c r="H38" s="31"/>
    </row>
    <row r="39" spans="1:8" x14ac:dyDescent="0.2">
      <c r="A39" s="1">
        <v>41244</v>
      </c>
      <c r="B39" s="88">
        <v>11.62</v>
      </c>
      <c r="C39" s="88" t="e">
        <v>#N/A</v>
      </c>
      <c r="E39" s="6"/>
      <c r="G39" s="6"/>
      <c r="H39" s="31"/>
    </row>
    <row r="40" spans="1:8" x14ac:dyDescent="0.2">
      <c r="A40" s="1">
        <v>41275</v>
      </c>
      <c r="B40" s="88">
        <v>11.46</v>
      </c>
      <c r="C40" s="88" t="e">
        <v>#N/A</v>
      </c>
      <c r="E40" s="6"/>
      <c r="G40" s="6"/>
      <c r="H40" s="31"/>
    </row>
    <row r="41" spans="1:8" x14ac:dyDescent="0.2">
      <c r="A41" s="1">
        <v>41306</v>
      </c>
      <c r="B41" s="88">
        <v>11.63</v>
      </c>
      <c r="C41" s="88" t="e">
        <v>#N/A</v>
      </c>
      <c r="E41" s="6"/>
      <c r="G41" s="6"/>
      <c r="H41" s="31"/>
    </row>
    <row r="42" spans="1:8" x14ac:dyDescent="0.2">
      <c r="A42" s="1">
        <v>41334</v>
      </c>
      <c r="B42" s="88">
        <v>11.61</v>
      </c>
      <c r="C42" s="88" t="e">
        <v>#N/A</v>
      </c>
      <c r="E42" s="6"/>
    </row>
    <row r="43" spans="1:8" x14ac:dyDescent="0.2">
      <c r="A43" s="1">
        <v>41365</v>
      </c>
      <c r="B43" s="88">
        <v>11.93</v>
      </c>
      <c r="C43" s="88" t="e">
        <v>#N/A</v>
      </c>
      <c r="E43" s="6"/>
    </row>
    <row r="44" spans="1:8" x14ac:dyDescent="0.2">
      <c r="A44" s="1">
        <v>41395</v>
      </c>
      <c r="B44" s="88">
        <v>12.4</v>
      </c>
      <c r="C44" s="88" t="e">
        <v>#N/A</v>
      </c>
      <c r="E44" s="6"/>
    </row>
    <row r="45" spans="1:8" x14ac:dyDescent="0.2">
      <c r="A45" s="1">
        <v>41426</v>
      </c>
      <c r="B45" s="88">
        <v>12.54</v>
      </c>
      <c r="C45" s="88" t="e">
        <v>#N/A</v>
      </c>
      <c r="E45" s="6"/>
    </row>
    <row r="46" spans="1:8" x14ac:dyDescent="0.2">
      <c r="A46" s="1">
        <v>41456</v>
      </c>
      <c r="B46" s="88">
        <v>12.65</v>
      </c>
      <c r="C46" s="88" t="e">
        <v>#N/A</v>
      </c>
      <c r="E46" s="6"/>
    </row>
    <row r="47" spans="1:8" x14ac:dyDescent="0.2">
      <c r="A47" s="1">
        <v>41487</v>
      </c>
      <c r="B47" s="88">
        <v>12.53</v>
      </c>
      <c r="C47" s="88" t="e">
        <v>#N/A</v>
      </c>
      <c r="E47" s="6"/>
    </row>
    <row r="48" spans="1:8" x14ac:dyDescent="0.2">
      <c r="A48" s="1">
        <v>41518</v>
      </c>
      <c r="B48" s="88">
        <v>12.51</v>
      </c>
      <c r="C48" s="88" t="e">
        <v>#N/A</v>
      </c>
      <c r="E48" s="6"/>
    </row>
    <row r="49" spans="1:5" x14ac:dyDescent="0.2">
      <c r="A49" s="1">
        <v>41548</v>
      </c>
      <c r="B49" s="88">
        <v>12.36</v>
      </c>
      <c r="C49" s="88" t="e">
        <v>#N/A</v>
      </c>
      <c r="E49" s="6"/>
    </row>
    <row r="50" spans="1:5" x14ac:dyDescent="0.2">
      <c r="A50" s="1">
        <v>41579</v>
      </c>
      <c r="B50" s="88">
        <v>12.1</v>
      </c>
      <c r="C50" s="88" t="e">
        <v>#N/A</v>
      </c>
      <c r="E50" s="6"/>
    </row>
    <row r="51" spans="1:5" x14ac:dyDescent="0.2">
      <c r="A51" s="1">
        <v>41609</v>
      </c>
      <c r="B51" s="88">
        <v>11.72</v>
      </c>
      <c r="C51" s="88" t="e">
        <v>#N/A</v>
      </c>
      <c r="E51" s="6"/>
    </row>
    <row r="52" spans="1:5" x14ac:dyDescent="0.2">
      <c r="A52" s="1">
        <v>41640</v>
      </c>
      <c r="B52" s="88">
        <v>11.65</v>
      </c>
      <c r="C52" s="88" t="e">
        <v>#N/A</v>
      </c>
      <c r="E52" s="6"/>
    </row>
    <row r="53" spans="1:5" x14ac:dyDescent="0.2">
      <c r="A53" s="1">
        <v>41671</v>
      </c>
      <c r="B53" s="88">
        <v>11.94</v>
      </c>
      <c r="C53" s="88" t="e">
        <v>#N/A</v>
      </c>
      <c r="E53" s="6"/>
    </row>
    <row r="54" spans="1:5" x14ac:dyDescent="0.2">
      <c r="A54" s="1">
        <v>41699</v>
      </c>
      <c r="B54" s="88">
        <v>12.25</v>
      </c>
      <c r="C54" s="88" t="e">
        <v>#N/A</v>
      </c>
      <c r="E54" s="6"/>
    </row>
    <row r="55" spans="1:5" x14ac:dyDescent="0.2">
      <c r="A55" s="1">
        <v>41730</v>
      </c>
      <c r="B55" s="88">
        <v>12.31</v>
      </c>
      <c r="C55" s="88" t="e">
        <v>#N/A</v>
      </c>
      <c r="E55" s="6"/>
    </row>
    <row r="56" spans="1:5" x14ac:dyDescent="0.2">
      <c r="A56" s="1">
        <v>41760</v>
      </c>
      <c r="B56" s="88">
        <v>12.85</v>
      </c>
      <c r="C56" s="88" t="e">
        <v>#N/A</v>
      </c>
      <c r="E56" s="6"/>
    </row>
    <row r="57" spans="1:5" x14ac:dyDescent="0.2">
      <c r="A57" s="1">
        <v>41791</v>
      </c>
      <c r="B57" s="88">
        <v>12.99</v>
      </c>
      <c r="C57" s="88" t="e">
        <v>#N/A</v>
      </c>
      <c r="E57" s="6"/>
    </row>
    <row r="58" spans="1:5" x14ac:dyDescent="0.2">
      <c r="A58" s="1">
        <v>41821</v>
      </c>
      <c r="B58" s="88">
        <v>13.09</v>
      </c>
      <c r="C58" s="88" t="e">
        <v>#N/A</v>
      </c>
      <c r="E58" s="6"/>
    </row>
    <row r="59" spans="1:5" x14ac:dyDescent="0.2">
      <c r="A59" s="1">
        <v>41852</v>
      </c>
      <c r="B59" s="88">
        <v>13.04</v>
      </c>
      <c r="C59" s="88" t="e">
        <v>#N/A</v>
      </c>
      <c r="E59" s="6"/>
    </row>
    <row r="60" spans="1:5" x14ac:dyDescent="0.2">
      <c r="A60" s="1">
        <v>41883</v>
      </c>
      <c r="B60" s="88">
        <v>12.95</v>
      </c>
      <c r="C60" s="88" t="e">
        <v>#N/A</v>
      </c>
      <c r="E60" s="6"/>
    </row>
    <row r="61" spans="1:5" x14ac:dyDescent="0.2">
      <c r="A61" s="1">
        <v>41913</v>
      </c>
      <c r="B61" s="88">
        <v>12.6</v>
      </c>
      <c r="C61" s="88" t="e">
        <v>#N/A</v>
      </c>
      <c r="E61" s="6"/>
    </row>
    <row r="62" spans="1:5" x14ac:dyDescent="0.2">
      <c r="A62" s="1">
        <v>41944</v>
      </c>
      <c r="B62" s="88">
        <v>12.48</v>
      </c>
      <c r="C62" s="88" t="e">
        <v>#N/A</v>
      </c>
      <c r="E62" s="6"/>
    </row>
    <row r="63" spans="1:5" x14ac:dyDescent="0.2">
      <c r="A63" s="1">
        <v>41974</v>
      </c>
      <c r="B63" s="88">
        <v>12.17</v>
      </c>
      <c r="C63" s="88" t="e">
        <v>#N/A</v>
      </c>
      <c r="E63" s="6"/>
    </row>
    <row r="64" spans="1:5" x14ac:dyDescent="0.2">
      <c r="A64" s="1">
        <v>42005</v>
      </c>
      <c r="B64" s="88">
        <v>12.1</v>
      </c>
      <c r="C64" s="88" t="e">
        <v>#N/A</v>
      </c>
      <c r="E64" s="6"/>
    </row>
    <row r="65" spans="1:5" x14ac:dyDescent="0.2">
      <c r="A65" s="1">
        <v>42036</v>
      </c>
      <c r="B65" s="88">
        <v>12.29</v>
      </c>
      <c r="C65" s="88" t="e">
        <v>#N/A</v>
      </c>
      <c r="E65" s="6"/>
    </row>
    <row r="66" spans="1:5" x14ac:dyDescent="0.2">
      <c r="A66" s="1">
        <v>42064</v>
      </c>
      <c r="B66" s="88">
        <v>12.33</v>
      </c>
      <c r="C66" s="88" t="e">
        <v>#N/A</v>
      </c>
      <c r="E66" s="6"/>
    </row>
    <row r="67" spans="1:5" x14ac:dyDescent="0.2">
      <c r="A67" s="1">
        <v>42095</v>
      </c>
      <c r="B67" s="88">
        <v>12.62</v>
      </c>
      <c r="C67" s="88" t="e">
        <v>#N/A</v>
      </c>
      <c r="E67" s="6"/>
    </row>
    <row r="68" spans="1:5" x14ac:dyDescent="0.2">
      <c r="A68" s="1">
        <v>42125</v>
      </c>
      <c r="B68" s="88">
        <v>12.93</v>
      </c>
      <c r="C68" s="88" t="e">
        <v>#N/A</v>
      </c>
      <c r="E68" s="6"/>
    </row>
    <row r="69" spans="1:5" x14ac:dyDescent="0.2">
      <c r="A69" s="1">
        <v>42156</v>
      </c>
      <c r="B69" s="88">
        <v>12.92</v>
      </c>
      <c r="C69" s="88" t="e">
        <v>#N/A</v>
      </c>
      <c r="E69" s="6"/>
    </row>
    <row r="70" spans="1:5" x14ac:dyDescent="0.2">
      <c r="A70" s="1">
        <v>42186</v>
      </c>
      <c r="B70" s="88">
        <v>12.94</v>
      </c>
      <c r="C70" s="88" t="e">
        <v>#N/A</v>
      </c>
      <c r="E70" s="6"/>
    </row>
    <row r="71" spans="1:5" x14ac:dyDescent="0.2">
      <c r="A71" s="1">
        <v>42217</v>
      </c>
      <c r="B71" s="88">
        <v>12.91</v>
      </c>
      <c r="C71" s="88" t="e">
        <v>#N/A</v>
      </c>
      <c r="E71" s="6"/>
    </row>
    <row r="72" spans="1:5" x14ac:dyDescent="0.2">
      <c r="A72" s="1">
        <v>42248</v>
      </c>
      <c r="B72" s="88">
        <v>13.03</v>
      </c>
      <c r="C72" s="88" t="e">
        <v>#N/A</v>
      </c>
      <c r="E72" s="6"/>
    </row>
    <row r="73" spans="1:5" x14ac:dyDescent="0.2">
      <c r="A73" s="1">
        <v>42278</v>
      </c>
      <c r="B73" s="88">
        <v>12.72</v>
      </c>
      <c r="C73" s="88" t="e">
        <v>#N/A</v>
      </c>
      <c r="E73" s="6"/>
    </row>
    <row r="74" spans="1:5" x14ac:dyDescent="0.2">
      <c r="A74" s="1">
        <v>42309</v>
      </c>
      <c r="B74" s="88">
        <v>12.71</v>
      </c>
      <c r="C74" s="88" t="e">
        <v>#N/A</v>
      </c>
      <c r="E74" s="6"/>
    </row>
    <row r="75" spans="1:5" x14ac:dyDescent="0.2">
      <c r="A75" s="1">
        <v>42339</v>
      </c>
      <c r="B75" s="88">
        <v>12.32</v>
      </c>
      <c r="C75" s="88" t="e">
        <v>#N/A</v>
      </c>
      <c r="E75" s="6"/>
    </row>
    <row r="76" spans="1:5" x14ac:dyDescent="0.2">
      <c r="A76" s="1">
        <v>42370</v>
      </c>
      <c r="B76" s="88">
        <v>11.99</v>
      </c>
      <c r="C76" s="88" t="e">
        <v>#N/A</v>
      </c>
      <c r="E76" s="6"/>
    </row>
    <row r="77" spans="1:5" x14ac:dyDescent="0.2">
      <c r="A77" s="1">
        <v>42401</v>
      </c>
      <c r="B77" s="88">
        <v>12.14</v>
      </c>
      <c r="C77" s="88" t="e">
        <v>#N/A</v>
      </c>
      <c r="E77" s="6"/>
    </row>
    <row r="78" spans="1:5" x14ac:dyDescent="0.2">
      <c r="A78" s="1">
        <v>42430</v>
      </c>
      <c r="B78" s="88">
        <v>12.56</v>
      </c>
      <c r="C78" s="88" t="e">
        <v>#N/A</v>
      </c>
      <c r="E78" s="6"/>
    </row>
    <row r="79" spans="1:5" x14ac:dyDescent="0.2">
      <c r="A79" s="1">
        <v>42461</v>
      </c>
      <c r="B79" s="88">
        <v>12.43</v>
      </c>
      <c r="C79" s="88" t="e">
        <v>#N/A</v>
      </c>
      <c r="E79" s="6"/>
    </row>
    <row r="80" spans="1:5" x14ac:dyDescent="0.2">
      <c r="A80" s="1">
        <v>42491</v>
      </c>
      <c r="B80" s="88">
        <v>12.79</v>
      </c>
      <c r="C80" s="88" t="e">
        <v>#N/A</v>
      </c>
      <c r="E80" s="6"/>
    </row>
    <row r="81" spans="1:5" x14ac:dyDescent="0.2">
      <c r="A81" s="1">
        <v>42522</v>
      </c>
      <c r="B81" s="88">
        <v>12.73</v>
      </c>
      <c r="C81" s="88" t="e">
        <v>#N/A</v>
      </c>
      <c r="E81" s="6"/>
    </row>
    <row r="82" spans="1:5" x14ac:dyDescent="0.2">
      <c r="A82" s="1">
        <v>42552</v>
      </c>
      <c r="B82" s="88">
        <v>12.68</v>
      </c>
      <c r="C82" s="88" t="e">
        <v>#N/A</v>
      </c>
      <c r="E82" s="6"/>
    </row>
    <row r="83" spans="1:5" x14ac:dyDescent="0.2">
      <c r="A83" s="1">
        <v>42583</v>
      </c>
      <c r="B83" s="88">
        <v>12.88</v>
      </c>
      <c r="C83" s="88" t="e">
        <v>#N/A</v>
      </c>
      <c r="E83" s="6"/>
    </row>
    <row r="84" spans="1:5" x14ac:dyDescent="0.2">
      <c r="A84" s="1">
        <v>42614</v>
      </c>
      <c r="B84" s="88">
        <v>12.87</v>
      </c>
      <c r="C84" s="88" t="e">
        <v>#N/A</v>
      </c>
      <c r="E84" s="6"/>
    </row>
    <row r="85" spans="1:5" x14ac:dyDescent="0.2">
      <c r="A85" s="1">
        <v>42644</v>
      </c>
      <c r="B85" s="88">
        <v>12.46</v>
      </c>
      <c r="C85" s="88" t="e">
        <v>#N/A</v>
      </c>
      <c r="E85" s="6"/>
    </row>
    <row r="86" spans="1:5" x14ac:dyDescent="0.2">
      <c r="A86" s="1">
        <v>42675</v>
      </c>
      <c r="B86" s="88">
        <v>12.75</v>
      </c>
      <c r="C86" s="88" t="e">
        <v>#N/A</v>
      </c>
      <c r="E86" s="6"/>
    </row>
    <row r="87" spans="1:5" x14ac:dyDescent="0.2">
      <c r="A87" s="1">
        <v>42705</v>
      </c>
      <c r="B87" s="88">
        <v>12.23</v>
      </c>
      <c r="C87" s="88" t="e">
        <v>#N/A</v>
      </c>
      <c r="E87" s="6"/>
    </row>
    <row r="88" spans="1:5" x14ac:dyDescent="0.2">
      <c r="A88" s="1">
        <v>42736</v>
      </c>
      <c r="B88" s="88">
        <v>12.21</v>
      </c>
      <c r="C88" s="88" t="e">
        <v>#N/A</v>
      </c>
      <c r="E88" s="6"/>
    </row>
    <row r="89" spans="1:5" x14ac:dyDescent="0.2">
      <c r="A89" s="1">
        <v>42767</v>
      </c>
      <c r="B89" s="88">
        <v>12.79</v>
      </c>
      <c r="C89" s="88" t="e">
        <v>#N/A</v>
      </c>
      <c r="E89" s="6"/>
    </row>
    <row r="90" spans="1:5" x14ac:dyDescent="0.2">
      <c r="A90" s="1">
        <v>42795</v>
      </c>
      <c r="B90" s="88">
        <v>12.89</v>
      </c>
      <c r="C90" s="88" t="e">
        <v>#N/A</v>
      </c>
      <c r="E90" s="6"/>
    </row>
    <row r="91" spans="1:5" x14ac:dyDescent="0.2">
      <c r="A91" s="1">
        <v>42826</v>
      </c>
      <c r="B91" s="88">
        <v>12.72</v>
      </c>
      <c r="C91" s="88" t="e">
        <v>#N/A</v>
      </c>
      <c r="E91" s="6"/>
    </row>
    <row r="92" spans="1:5" x14ac:dyDescent="0.2">
      <c r="A92" s="1">
        <v>42856</v>
      </c>
      <c r="B92" s="88">
        <v>13.07</v>
      </c>
      <c r="C92" s="88" t="e">
        <v>#N/A</v>
      </c>
      <c r="E92" s="6"/>
    </row>
    <row r="93" spans="1:5" x14ac:dyDescent="0.2">
      <c r="A93" s="1">
        <v>42887</v>
      </c>
      <c r="B93" s="88">
        <v>13.2</v>
      </c>
      <c r="C93" s="88" t="e">
        <v>#N/A</v>
      </c>
      <c r="E93" s="6"/>
    </row>
    <row r="94" spans="1:5" x14ac:dyDescent="0.2">
      <c r="A94" s="1">
        <v>42917</v>
      </c>
      <c r="B94" s="88">
        <v>13.08</v>
      </c>
      <c r="C94" s="88" t="e">
        <v>#N/A</v>
      </c>
      <c r="E94" s="6"/>
    </row>
    <row r="95" spans="1:5" x14ac:dyDescent="0.2">
      <c r="A95" s="1">
        <v>42948</v>
      </c>
      <c r="B95" s="88">
        <v>13.15</v>
      </c>
      <c r="C95" s="88" t="e">
        <v>#N/A</v>
      </c>
      <c r="E95" s="6"/>
    </row>
    <row r="96" spans="1:5" x14ac:dyDescent="0.2">
      <c r="A96" s="1">
        <v>42979</v>
      </c>
      <c r="B96" s="88">
        <v>13.28</v>
      </c>
      <c r="C96" s="88" t="e">
        <v>#N/A</v>
      </c>
      <c r="E96" s="6"/>
    </row>
    <row r="97" spans="1:5" x14ac:dyDescent="0.2">
      <c r="A97" s="1">
        <v>43009</v>
      </c>
      <c r="B97" s="88">
        <v>12.8</v>
      </c>
      <c r="C97" s="88" t="e">
        <v>#N/A</v>
      </c>
      <c r="E97" s="6"/>
    </row>
    <row r="98" spans="1:5" x14ac:dyDescent="0.2">
      <c r="A98" s="1">
        <v>43040</v>
      </c>
      <c r="B98" s="88">
        <v>12.94</v>
      </c>
      <c r="C98" s="88" t="e">
        <v>#N/A</v>
      </c>
      <c r="E98" s="6"/>
    </row>
    <row r="99" spans="1:5" x14ac:dyDescent="0.2">
      <c r="A99" s="1">
        <v>43070</v>
      </c>
      <c r="B99" s="88">
        <v>12.45</v>
      </c>
      <c r="C99" s="88" t="e">
        <v>#N/A</v>
      </c>
      <c r="E99" s="6"/>
    </row>
    <row r="100" spans="1:5" x14ac:dyDescent="0.2">
      <c r="A100" s="1">
        <v>43101</v>
      </c>
      <c r="B100" s="88">
        <v>12.25</v>
      </c>
      <c r="C100" s="88" t="e">
        <v>#N/A</v>
      </c>
      <c r="E100" s="6"/>
    </row>
    <row r="101" spans="1:5" x14ac:dyDescent="0.2">
      <c r="A101" s="1">
        <v>43132</v>
      </c>
      <c r="B101" s="88">
        <v>12.66</v>
      </c>
      <c r="C101" s="88" t="e">
        <v>#N/A</v>
      </c>
      <c r="E101" s="6"/>
    </row>
    <row r="102" spans="1:5" x14ac:dyDescent="0.2">
      <c r="A102" s="1">
        <v>43160</v>
      </c>
      <c r="B102" s="88">
        <v>12.99</v>
      </c>
      <c r="C102" s="88" t="e">
        <v>#N/A</v>
      </c>
      <c r="E102" s="6"/>
    </row>
    <row r="103" spans="1:5" x14ac:dyDescent="0.2">
      <c r="A103" s="1">
        <v>43191</v>
      </c>
      <c r="B103" s="88">
        <v>12.88</v>
      </c>
      <c r="C103" s="88" t="e">
        <v>#N/A</v>
      </c>
      <c r="E103" s="6"/>
    </row>
    <row r="104" spans="1:5" x14ac:dyDescent="0.2">
      <c r="A104" s="1">
        <v>43221</v>
      </c>
      <c r="B104" s="88">
        <v>13.15</v>
      </c>
      <c r="C104" s="88" t="e">
        <v>#N/A</v>
      </c>
      <c r="E104" s="6"/>
    </row>
    <row r="105" spans="1:5" x14ac:dyDescent="0.2">
      <c r="A105" s="1">
        <v>43252</v>
      </c>
      <c r="B105" s="88">
        <v>13.05</v>
      </c>
      <c r="C105" s="88" t="e">
        <v>#N/A</v>
      </c>
      <c r="E105" s="6"/>
    </row>
    <row r="106" spans="1:5" x14ac:dyDescent="0.2">
      <c r="A106" s="1">
        <v>43282</v>
      </c>
      <c r="B106" s="88">
        <v>13.13</v>
      </c>
      <c r="C106" s="88" t="e">
        <v>#N/A</v>
      </c>
      <c r="E106" s="6"/>
    </row>
    <row r="107" spans="1:5" x14ac:dyDescent="0.2">
      <c r="A107" s="1">
        <v>43313</v>
      </c>
      <c r="B107" s="88">
        <v>13.3</v>
      </c>
      <c r="C107" s="88" t="e">
        <v>#N/A</v>
      </c>
      <c r="E107" s="6"/>
    </row>
    <row r="108" spans="1:5" x14ac:dyDescent="0.2">
      <c r="A108" s="1">
        <v>43344</v>
      </c>
      <c r="B108" s="88">
        <v>13.27801</v>
      </c>
      <c r="C108" s="88" t="e">
        <v>#N/A</v>
      </c>
      <c r="E108" s="6"/>
    </row>
    <row r="109" spans="1:5" x14ac:dyDescent="0.2">
      <c r="A109" s="1">
        <v>43374</v>
      </c>
      <c r="B109" s="88">
        <v>12.75756</v>
      </c>
      <c r="C109" s="88">
        <v>12.75756</v>
      </c>
      <c r="E109" s="6"/>
    </row>
    <row r="110" spans="1:5" x14ac:dyDescent="0.2">
      <c r="A110" s="1">
        <v>43405</v>
      </c>
      <c r="B110" s="88" t="e">
        <v>#N/A</v>
      </c>
      <c r="C110" s="88">
        <v>13.037100000000001</v>
      </c>
      <c r="E110" s="6"/>
    </row>
    <row r="111" spans="1:5" x14ac:dyDescent="0.2">
      <c r="A111" s="1">
        <v>43435</v>
      </c>
      <c r="B111" s="88" t="e">
        <v>#N/A</v>
      </c>
      <c r="C111" s="88">
        <v>12.669090000000001</v>
      </c>
      <c r="E111" s="6"/>
    </row>
    <row r="112" spans="1:5" x14ac:dyDescent="0.2">
      <c r="A112" s="1">
        <v>43466</v>
      </c>
      <c r="B112" s="88" t="e">
        <v>#N/A</v>
      </c>
      <c r="C112" s="88">
        <v>12.59329</v>
      </c>
      <c r="E112" s="6"/>
    </row>
    <row r="113" spans="1:5" x14ac:dyDescent="0.2">
      <c r="A113" s="1">
        <v>43497</v>
      </c>
      <c r="B113" s="88" t="e">
        <v>#N/A</v>
      </c>
      <c r="C113" s="88">
        <v>12.956429999999999</v>
      </c>
      <c r="E113" s="6"/>
    </row>
    <row r="114" spans="1:5" x14ac:dyDescent="0.2">
      <c r="A114" s="1">
        <v>43525</v>
      </c>
      <c r="B114" s="88" t="e">
        <v>#N/A</v>
      </c>
      <c r="C114" s="88">
        <v>13.27631</v>
      </c>
      <c r="E114" s="6"/>
    </row>
    <row r="115" spans="1:5" x14ac:dyDescent="0.2">
      <c r="A115" s="1">
        <v>43556</v>
      </c>
      <c r="B115" s="88" t="e">
        <v>#N/A</v>
      </c>
      <c r="C115" s="88">
        <v>13.37527</v>
      </c>
      <c r="E115" s="6"/>
    </row>
    <row r="116" spans="1:5" x14ac:dyDescent="0.2">
      <c r="A116" s="1">
        <v>43586</v>
      </c>
      <c r="B116" s="88" t="e">
        <v>#N/A</v>
      </c>
      <c r="C116" s="88">
        <v>13.670949999999999</v>
      </c>
      <c r="E116" s="6"/>
    </row>
    <row r="117" spans="1:5" x14ac:dyDescent="0.2">
      <c r="A117" s="1">
        <v>43617</v>
      </c>
      <c r="B117" s="88" t="e">
        <v>#N/A</v>
      </c>
      <c r="C117" s="88">
        <v>13.581110000000001</v>
      </c>
      <c r="E117" s="6"/>
    </row>
    <row r="118" spans="1:5" x14ac:dyDescent="0.2">
      <c r="A118" s="1">
        <v>43647</v>
      </c>
      <c r="B118" s="88" t="e">
        <v>#N/A</v>
      </c>
      <c r="C118" s="88">
        <v>13.520289999999999</v>
      </c>
      <c r="E118" s="6"/>
    </row>
    <row r="119" spans="1:5" x14ac:dyDescent="0.2">
      <c r="A119" s="1">
        <v>43678</v>
      </c>
      <c r="B119" s="88" t="e">
        <v>#N/A</v>
      </c>
      <c r="C119" s="88">
        <v>13.602410000000001</v>
      </c>
      <c r="E119" s="6"/>
    </row>
    <row r="120" spans="1:5" x14ac:dyDescent="0.2">
      <c r="A120" s="1">
        <v>43709</v>
      </c>
      <c r="B120" s="88" t="e">
        <v>#N/A</v>
      </c>
      <c r="C120" s="88">
        <v>13.749510000000001</v>
      </c>
      <c r="E120" s="6"/>
    </row>
    <row r="121" spans="1:5" x14ac:dyDescent="0.2">
      <c r="A121" s="1">
        <v>43739</v>
      </c>
      <c r="B121" s="88" t="e">
        <v>#N/A</v>
      </c>
      <c r="C121" s="88">
        <v>13.237740000000001</v>
      </c>
      <c r="E121" s="6"/>
    </row>
    <row r="122" spans="1:5" x14ac:dyDescent="0.2">
      <c r="A122" s="1">
        <v>43770</v>
      </c>
      <c r="B122" s="88" t="e">
        <v>#N/A</v>
      </c>
      <c r="C122" s="88">
        <v>13.415609999999999</v>
      </c>
      <c r="E122" s="6"/>
    </row>
    <row r="123" spans="1:5" x14ac:dyDescent="0.2">
      <c r="A123" s="65">
        <v>43800</v>
      </c>
      <c r="B123" s="88" t="e">
        <v>#N/A</v>
      </c>
      <c r="C123" s="88">
        <v>12.95387</v>
      </c>
      <c r="E123" s="6"/>
    </row>
    <row r="124" spans="1:5" x14ac:dyDescent="0.2">
      <c r="A124" s="370" t="s">
        <v>549</v>
      </c>
      <c r="E124" s="6"/>
    </row>
    <row r="126" spans="1:5" x14ac:dyDescent="0.2">
      <c r="A126" s="5"/>
      <c r="B126" s="30" t="s">
        <v>368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5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R179"/>
  <sheetViews>
    <sheetView workbookViewId="0"/>
  </sheetViews>
  <sheetFormatPr defaultRowHeight="12.75" x14ac:dyDescent="0.2"/>
  <cols>
    <col min="2" max="3" width="9.140625" style="6"/>
    <col min="17" max="17" width="24.7109375" customWidth="1"/>
  </cols>
  <sheetData>
    <row r="1" spans="1:18" x14ac:dyDescent="0.2">
      <c r="B1"/>
      <c r="C1"/>
    </row>
    <row r="2" spans="1:18" ht="15.75" x14ac:dyDescent="0.25">
      <c r="A2" s="44" t="s">
        <v>547</v>
      </c>
      <c r="B2"/>
      <c r="C2"/>
    </row>
    <row r="3" spans="1:18" x14ac:dyDescent="0.2">
      <c r="A3" s="22" t="s">
        <v>16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</row>
    <row r="4" spans="1:18" x14ac:dyDescent="0.2">
      <c r="A4" s="314"/>
      <c r="B4" s="314"/>
      <c r="C4" s="314"/>
      <c r="D4" s="314"/>
      <c r="E4" s="314"/>
      <c r="F4" s="314"/>
      <c r="G4" s="314"/>
      <c r="H4" s="314"/>
      <c r="I4" s="314"/>
      <c r="J4" s="314"/>
      <c r="K4" s="314"/>
    </row>
    <row r="5" spans="1:18" x14ac:dyDescent="0.2">
      <c r="A5" s="314"/>
      <c r="B5" s="314"/>
      <c r="C5" s="314"/>
      <c r="D5" s="314"/>
      <c r="E5" s="314"/>
      <c r="F5" s="314"/>
      <c r="G5" s="314"/>
      <c r="H5" s="314"/>
      <c r="I5" s="314"/>
      <c r="J5" s="314"/>
      <c r="K5" s="314"/>
      <c r="Q5" s="182" t="s">
        <v>369</v>
      </c>
      <c r="R5" s="183"/>
    </row>
    <row r="6" spans="1:18" x14ac:dyDescent="0.2">
      <c r="A6" s="314"/>
      <c r="B6" s="314"/>
      <c r="C6" s="314"/>
      <c r="D6" s="314"/>
      <c r="E6" s="314"/>
      <c r="F6" s="314"/>
      <c r="G6" s="314"/>
      <c r="H6" s="314"/>
      <c r="I6" s="314"/>
      <c r="J6" s="314"/>
      <c r="K6" s="314"/>
      <c r="Q6" s="220" t="s">
        <v>385</v>
      </c>
      <c r="R6" s="215" t="s">
        <v>384</v>
      </c>
    </row>
    <row r="7" spans="1:18" x14ac:dyDescent="0.2">
      <c r="A7" s="314"/>
      <c r="B7" s="314"/>
      <c r="C7" s="314"/>
      <c r="D7" s="314"/>
      <c r="E7" s="314"/>
      <c r="F7" s="314"/>
      <c r="G7" s="314"/>
      <c r="H7" s="314"/>
      <c r="I7" s="314"/>
      <c r="J7" s="314"/>
      <c r="K7" s="314"/>
      <c r="Q7" s="221" t="s">
        <v>94</v>
      </c>
      <c r="R7" s="216" t="s">
        <v>388</v>
      </c>
    </row>
    <row r="8" spans="1:18" x14ac:dyDescent="0.2">
      <c r="A8" s="314"/>
      <c r="B8" s="314"/>
      <c r="C8" s="314"/>
      <c r="D8" s="314"/>
      <c r="E8" s="314"/>
      <c r="F8" s="314"/>
      <c r="G8" s="314"/>
      <c r="H8" s="314"/>
      <c r="I8" s="314"/>
      <c r="J8" s="314"/>
      <c r="K8" s="314"/>
      <c r="Q8" s="222" t="s">
        <v>63</v>
      </c>
      <c r="R8" s="216" t="s">
        <v>390</v>
      </c>
    </row>
    <row r="9" spans="1:18" x14ac:dyDescent="0.2">
      <c r="A9" s="314"/>
      <c r="B9" s="314"/>
      <c r="C9" s="314"/>
      <c r="D9" s="314"/>
      <c r="E9" s="314"/>
      <c r="F9" s="314"/>
      <c r="G9" s="314"/>
      <c r="H9" s="314"/>
      <c r="I9" s="314"/>
      <c r="J9" s="314"/>
      <c r="K9" s="314"/>
      <c r="Q9" s="221" t="s">
        <v>98</v>
      </c>
      <c r="R9" s="216" t="s">
        <v>391</v>
      </c>
    </row>
    <row r="10" spans="1:18" x14ac:dyDescent="0.2">
      <c r="A10" s="314"/>
      <c r="B10" s="314"/>
      <c r="C10" s="314"/>
      <c r="D10" s="314"/>
      <c r="E10" s="314"/>
      <c r="F10" s="314"/>
      <c r="G10" s="314"/>
      <c r="H10" s="314"/>
      <c r="I10" s="314"/>
      <c r="J10" s="314"/>
      <c r="K10" s="314"/>
      <c r="Q10" s="223" t="s">
        <v>386</v>
      </c>
      <c r="R10" s="216" t="s">
        <v>392</v>
      </c>
    </row>
    <row r="11" spans="1:18" x14ac:dyDescent="0.2">
      <c r="A11" s="314"/>
      <c r="B11" s="314"/>
      <c r="C11" s="314"/>
      <c r="D11" s="314"/>
      <c r="E11" s="314"/>
      <c r="F11" s="314"/>
      <c r="G11" s="314"/>
      <c r="H11" s="314"/>
      <c r="I11" s="314"/>
      <c r="J11" s="314"/>
      <c r="K11" s="314"/>
      <c r="Q11" s="223" t="s">
        <v>394</v>
      </c>
      <c r="R11" s="216" t="s">
        <v>395</v>
      </c>
    </row>
    <row r="12" spans="1:18" x14ac:dyDescent="0.2">
      <c r="A12" s="314"/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Q12" s="223" t="s">
        <v>394</v>
      </c>
      <c r="R12" s="216" t="s">
        <v>404</v>
      </c>
    </row>
    <row r="13" spans="1:18" x14ac:dyDescent="0.2">
      <c r="A13" s="314"/>
      <c r="B13" s="314"/>
      <c r="C13" s="314"/>
      <c r="D13" s="314"/>
      <c r="E13" s="314"/>
      <c r="F13" s="314"/>
      <c r="G13" s="314"/>
      <c r="H13" s="314"/>
      <c r="I13" s="314"/>
      <c r="J13" s="314"/>
      <c r="K13" s="314"/>
      <c r="Q13" s="221" t="s">
        <v>405</v>
      </c>
      <c r="R13" s="216" t="s">
        <v>389</v>
      </c>
    </row>
    <row r="14" spans="1:18" x14ac:dyDescent="0.2">
      <c r="A14" s="314"/>
      <c r="B14" s="314"/>
      <c r="C14" s="314"/>
      <c r="D14" s="314"/>
      <c r="E14" s="314"/>
      <c r="F14" s="314"/>
      <c r="G14" s="314"/>
      <c r="H14" s="314"/>
      <c r="I14" s="314"/>
      <c r="J14" s="314"/>
      <c r="K14" s="314"/>
      <c r="Q14" s="224" t="s">
        <v>387</v>
      </c>
      <c r="R14" s="218" t="s">
        <v>393</v>
      </c>
    </row>
    <row r="15" spans="1:18" x14ac:dyDescent="0.2">
      <c r="A15" s="314"/>
      <c r="B15" s="314"/>
      <c r="C15" s="314"/>
      <c r="D15" s="314"/>
      <c r="E15" s="314"/>
      <c r="F15" s="314"/>
      <c r="G15" s="314"/>
      <c r="H15" s="314"/>
      <c r="I15" s="314"/>
      <c r="J15" s="314"/>
      <c r="K15" s="314"/>
    </row>
    <row r="16" spans="1:18" x14ac:dyDescent="0.2">
      <c r="A16" s="314"/>
      <c r="B16" s="314"/>
      <c r="C16" s="314"/>
      <c r="D16" s="314"/>
      <c r="E16" s="314"/>
      <c r="F16" s="314"/>
      <c r="G16" s="314"/>
      <c r="H16" s="314"/>
      <c r="I16" s="314"/>
      <c r="J16" s="314"/>
      <c r="K16" s="314"/>
    </row>
    <row r="17" spans="1:15" x14ac:dyDescent="0.2">
      <c r="A17" s="314"/>
      <c r="B17" s="314"/>
      <c r="C17" s="314"/>
      <c r="D17" s="314"/>
      <c r="E17" s="314"/>
      <c r="F17" s="314"/>
      <c r="G17" s="314"/>
      <c r="H17" s="314"/>
      <c r="I17" s="314"/>
      <c r="J17" s="314"/>
      <c r="K17" s="314"/>
    </row>
    <row r="18" spans="1:15" x14ac:dyDescent="0.2">
      <c r="A18" s="314"/>
      <c r="B18" s="314"/>
      <c r="C18" s="314"/>
      <c r="D18" s="314"/>
      <c r="E18" s="314"/>
      <c r="F18" s="314"/>
      <c r="G18" s="314"/>
      <c r="H18" s="314"/>
      <c r="I18" s="314"/>
      <c r="J18" s="314"/>
      <c r="K18" s="314"/>
    </row>
    <row r="19" spans="1:15" x14ac:dyDescent="0.2">
      <c r="A19" s="314"/>
      <c r="B19" s="314"/>
      <c r="C19" s="314"/>
      <c r="D19" s="314"/>
      <c r="E19" s="314"/>
      <c r="F19" s="314"/>
      <c r="G19" s="314"/>
      <c r="H19" s="314"/>
      <c r="I19" s="314"/>
      <c r="J19" s="314"/>
      <c r="K19" s="314"/>
    </row>
    <row r="20" spans="1:15" x14ac:dyDescent="0.2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</row>
    <row r="21" spans="1:15" x14ac:dyDescent="0.2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</row>
    <row r="22" spans="1:15" x14ac:dyDescent="0.2">
      <c r="A22" s="314"/>
      <c r="B22" s="314"/>
      <c r="C22" s="314"/>
      <c r="D22" s="314"/>
      <c r="E22" s="314"/>
      <c r="F22" s="314"/>
      <c r="G22" s="314"/>
      <c r="H22" s="314"/>
      <c r="I22" s="314"/>
      <c r="J22" s="314"/>
      <c r="K22" s="314"/>
      <c r="N22" s="8"/>
    </row>
    <row r="23" spans="1:15" x14ac:dyDescent="0.2">
      <c r="A23" s="314"/>
      <c r="B23" s="314"/>
      <c r="C23" s="314"/>
      <c r="D23" s="314"/>
      <c r="E23" s="314"/>
      <c r="F23" s="314"/>
      <c r="G23" s="314"/>
      <c r="H23" s="314"/>
      <c r="I23" s="314"/>
      <c r="J23" s="314"/>
      <c r="K23" s="314"/>
    </row>
    <row r="24" spans="1:15" x14ac:dyDescent="0.2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</row>
    <row r="25" spans="1:15" x14ac:dyDescent="0.2">
      <c r="B25" s="87" t="s">
        <v>88</v>
      </c>
      <c r="C25" s="87"/>
      <c r="D25" s="87"/>
      <c r="E25" s="87"/>
      <c r="F25" s="87"/>
      <c r="G25" s="87"/>
      <c r="H25" s="87"/>
      <c r="I25" s="87"/>
      <c r="K25" s="203" t="s">
        <v>72</v>
      </c>
      <c r="L25" s="203"/>
      <c r="M25" s="203"/>
      <c r="N25" s="203"/>
      <c r="O25" s="203"/>
    </row>
    <row r="26" spans="1:15" x14ac:dyDescent="0.2">
      <c r="A26" s="3"/>
      <c r="B26" s="171"/>
      <c r="C26" s="171" t="s">
        <v>66</v>
      </c>
      <c r="D26" s="171"/>
      <c r="E26" s="171" t="s">
        <v>68</v>
      </c>
      <c r="F26" t="s">
        <v>196</v>
      </c>
      <c r="G26" s="171" t="s">
        <v>6</v>
      </c>
      <c r="H26" s="171" t="s">
        <v>5</v>
      </c>
      <c r="J26" s="232"/>
      <c r="K26" s="171" t="s">
        <v>66</v>
      </c>
      <c r="L26" s="171"/>
      <c r="M26" s="171" t="s">
        <v>68</v>
      </c>
      <c r="N26" t="s">
        <v>196</v>
      </c>
      <c r="O26" s="171"/>
    </row>
    <row r="27" spans="1:15" x14ac:dyDescent="0.2">
      <c r="A27" s="5" t="s">
        <v>12</v>
      </c>
      <c r="B27" s="172" t="s">
        <v>34</v>
      </c>
      <c r="C27" s="172" t="s">
        <v>67</v>
      </c>
      <c r="D27" s="172" t="s">
        <v>63</v>
      </c>
      <c r="E27" s="172" t="s">
        <v>71</v>
      </c>
      <c r="F27" s="118" t="s">
        <v>197</v>
      </c>
      <c r="G27" s="40" t="s">
        <v>70</v>
      </c>
      <c r="H27" s="40" t="s">
        <v>69</v>
      </c>
      <c r="I27" s="9"/>
      <c r="J27" s="172" t="s">
        <v>34</v>
      </c>
      <c r="K27" s="172" t="s">
        <v>67</v>
      </c>
      <c r="L27" s="172" t="s">
        <v>63</v>
      </c>
      <c r="M27" s="172" t="s">
        <v>71</v>
      </c>
      <c r="N27" s="118" t="s">
        <v>197</v>
      </c>
      <c r="O27" s="40" t="s">
        <v>6</v>
      </c>
    </row>
    <row r="28" spans="1:15" x14ac:dyDescent="0.2">
      <c r="A28">
        <v>2012</v>
      </c>
      <c r="B28" s="80">
        <v>4136.7293393999998</v>
      </c>
      <c r="C28" s="80">
        <v>3349.4376069</v>
      </c>
      <c r="D28" s="80">
        <v>2101.9979481</v>
      </c>
      <c r="E28" s="80">
        <v>741.22873757000002</v>
      </c>
      <c r="F28" s="80">
        <v>596.53815410000004</v>
      </c>
      <c r="G28" s="231">
        <v>133.535994972</v>
      </c>
      <c r="H28" s="80">
        <v>11059.467780999999</v>
      </c>
      <c r="I28" s="171">
        <v>2012</v>
      </c>
      <c r="J28" s="372">
        <f t="shared" ref="J28:N35" si="0">B28/$H28</f>
        <v>0.37404416029013976</v>
      </c>
      <c r="K28" s="372">
        <f t="shared" si="0"/>
        <v>0.30285703374029299</v>
      </c>
      <c r="L28" s="372">
        <f t="shared" si="0"/>
        <v>0.19006321006795654</v>
      </c>
      <c r="M28" s="372">
        <f t="shared" si="0"/>
        <v>6.7022098372890956E-2</v>
      </c>
      <c r="N28" s="372">
        <f t="shared" si="0"/>
        <v>5.3939137570873319E-2</v>
      </c>
      <c r="O28" s="373">
        <f t="shared" ref="O28:O35" si="1">G28/H28</f>
        <v>1.2074359961644162E-2</v>
      </c>
    </row>
    <row r="29" spans="1:15" x14ac:dyDescent="0.2">
      <c r="A29">
        <v>2013</v>
      </c>
      <c r="B29" s="80">
        <v>4331.8211221000001</v>
      </c>
      <c r="C29" s="80">
        <v>3081.7412297999999</v>
      </c>
      <c r="D29" s="80">
        <v>2161.6889670999999</v>
      </c>
      <c r="E29" s="80">
        <v>722.97080717999995</v>
      </c>
      <c r="F29" s="80">
        <v>694.54259715000001</v>
      </c>
      <c r="G29" s="231">
        <v>146.86269438400001</v>
      </c>
      <c r="H29" s="80">
        <v>11139.627418</v>
      </c>
      <c r="I29" s="171">
        <v>2013</v>
      </c>
      <c r="J29" s="372">
        <f t="shared" si="0"/>
        <v>0.38886588927565152</v>
      </c>
      <c r="K29" s="372">
        <f t="shared" si="0"/>
        <v>0.27664670586920703</v>
      </c>
      <c r="L29" s="372">
        <f t="shared" si="0"/>
        <v>0.19405397379871325</v>
      </c>
      <c r="M29" s="372">
        <f t="shared" si="0"/>
        <v>6.4900806826966709E-2</v>
      </c>
      <c r="N29" s="372">
        <f t="shared" si="0"/>
        <v>6.2348817522184026E-2</v>
      </c>
      <c r="O29" s="373">
        <f t="shared" si="1"/>
        <v>1.3183806681603327E-2</v>
      </c>
    </row>
    <row r="30" spans="1:15" x14ac:dyDescent="0.2">
      <c r="A30">
        <v>2014</v>
      </c>
      <c r="B30" s="80">
        <v>4333.4529960999998</v>
      </c>
      <c r="C30" s="80">
        <v>3086.5998552999999</v>
      </c>
      <c r="D30" s="80">
        <v>2184.0163889999999</v>
      </c>
      <c r="E30" s="80">
        <v>693.67964013999995</v>
      </c>
      <c r="F30" s="80">
        <v>764.96624125999995</v>
      </c>
      <c r="G30" s="231">
        <v>152.64362484899999</v>
      </c>
      <c r="H30" s="80">
        <v>11215.358747</v>
      </c>
      <c r="I30" s="171">
        <v>2014</v>
      </c>
      <c r="J30" s="372">
        <f t="shared" si="0"/>
        <v>0.38638558907080495</v>
      </c>
      <c r="K30" s="372">
        <f t="shared" si="0"/>
        <v>0.2752118701620343</v>
      </c>
      <c r="L30" s="372">
        <f t="shared" si="0"/>
        <v>0.19473442074103989</v>
      </c>
      <c r="M30" s="372">
        <f t="shared" si="0"/>
        <v>6.1850865031450958E-2</v>
      </c>
      <c r="N30" s="372">
        <f t="shared" si="0"/>
        <v>6.820702382477252E-2</v>
      </c>
      <c r="O30" s="373">
        <f t="shared" si="1"/>
        <v>1.3610231138600954E-2</v>
      </c>
    </row>
    <row r="31" spans="1:15" x14ac:dyDescent="0.2">
      <c r="A31">
        <v>2015</v>
      </c>
      <c r="B31" s="80">
        <v>3705.2005227999998</v>
      </c>
      <c r="C31" s="80">
        <v>3653.3756131999999</v>
      </c>
      <c r="D31" s="80">
        <v>2184.0489781000001</v>
      </c>
      <c r="E31" s="80">
        <v>668.46189529000003</v>
      </c>
      <c r="F31" s="80">
        <v>808.65995581000004</v>
      </c>
      <c r="G31" s="231">
        <v>151.76228673999998</v>
      </c>
      <c r="H31" s="80">
        <v>11171.509252</v>
      </c>
      <c r="I31" s="171">
        <v>2015</v>
      </c>
      <c r="J31" s="372">
        <f t="shared" si="0"/>
        <v>0.33166517067840851</v>
      </c>
      <c r="K31" s="372">
        <f t="shared" si="0"/>
        <v>0.32702614577756783</v>
      </c>
      <c r="L31" s="372">
        <f t="shared" si="0"/>
        <v>0.19550169353429098</v>
      </c>
      <c r="M31" s="372">
        <f t="shared" si="0"/>
        <v>5.9836310404552312E-2</v>
      </c>
      <c r="N31" s="372">
        <f t="shared" si="0"/>
        <v>7.2385918282726947E-2</v>
      </c>
      <c r="O31" s="373">
        <f t="shared" si="1"/>
        <v>1.3584761317082601E-2</v>
      </c>
    </row>
    <row r="32" spans="1:15" x14ac:dyDescent="0.2">
      <c r="A32">
        <v>2016</v>
      </c>
      <c r="B32" s="80">
        <v>3385.6520455</v>
      </c>
      <c r="C32" s="80">
        <v>3765.8659097999998</v>
      </c>
      <c r="D32" s="80">
        <v>2201.3495846999999</v>
      </c>
      <c r="E32" s="80">
        <v>713.45907336000005</v>
      </c>
      <c r="F32" s="80">
        <v>933.42329915000005</v>
      </c>
      <c r="G32" s="231">
        <v>138.706161366</v>
      </c>
      <c r="H32" s="80">
        <v>11138.456074</v>
      </c>
      <c r="I32" s="171">
        <v>2016</v>
      </c>
      <c r="J32" s="372">
        <f t="shared" si="0"/>
        <v>0.3039606228194387</v>
      </c>
      <c r="K32" s="372">
        <f t="shared" si="0"/>
        <v>0.33809586218959847</v>
      </c>
      <c r="L32" s="372">
        <f t="shared" si="0"/>
        <v>0.19763507348549966</v>
      </c>
      <c r="M32" s="372">
        <f t="shared" si="0"/>
        <v>6.4053677513295187E-2</v>
      </c>
      <c r="N32" s="372">
        <f t="shared" si="0"/>
        <v>8.3801856644104236E-2</v>
      </c>
      <c r="O32" s="373">
        <f t="shared" si="1"/>
        <v>1.2452907336931157E-2</v>
      </c>
    </row>
    <row r="33" spans="1:15" x14ac:dyDescent="0.2">
      <c r="A33">
        <v>2017</v>
      </c>
      <c r="B33" s="80">
        <v>3303.6582876000002</v>
      </c>
      <c r="C33" s="80">
        <v>3551.8210748000001</v>
      </c>
      <c r="D33" s="80">
        <v>2205.3414658000002</v>
      </c>
      <c r="E33" s="80">
        <v>805.03728086000001</v>
      </c>
      <c r="F33" s="80">
        <v>1058.2938916000001</v>
      </c>
      <c r="G33" s="231">
        <v>128.638222082</v>
      </c>
      <c r="H33" s="80">
        <v>11052.790223</v>
      </c>
      <c r="I33" s="171">
        <v>2017</v>
      </c>
      <c r="J33" s="372">
        <f t="shared" si="0"/>
        <v>0.29889812626004097</v>
      </c>
      <c r="K33" s="372">
        <f t="shared" si="0"/>
        <v>0.32135062759165878</v>
      </c>
      <c r="L33" s="372">
        <f t="shared" si="0"/>
        <v>0.19952803059727447</v>
      </c>
      <c r="M33" s="372">
        <f t="shared" si="0"/>
        <v>7.2835660916171177E-2</v>
      </c>
      <c r="N33" s="372">
        <f t="shared" si="0"/>
        <v>9.5749025381642774E-2</v>
      </c>
      <c r="O33" s="373">
        <f t="shared" si="1"/>
        <v>1.163852922986938E-2</v>
      </c>
    </row>
    <row r="34" spans="1:15" x14ac:dyDescent="0.2">
      <c r="A34">
        <v>2018</v>
      </c>
      <c r="B34" s="80">
        <v>3168.0207676999999</v>
      </c>
      <c r="C34" s="80">
        <v>4026.7175069999998</v>
      </c>
      <c r="D34" s="80">
        <v>2212.1175561999999</v>
      </c>
      <c r="E34" s="80">
        <v>759.60066056999995</v>
      </c>
      <c r="F34" s="80">
        <v>1168.5737285</v>
      </c>
      <c r="G34" s="231">
        <v>137.88319251000001</v>
      </c>
      <c r="H34" s="80">
        <v>11472.914006999999</v>
      </c>
      <c r="I34" s="171">
        <v>2018</v>
      </c>
      <c r="J34" s="372">
        <f t="shared" si="0"/>
        <v>0.27613043780918145</v>
      </c>
      <c r="K34" s="372">
        <f t="shared" si="0"/>
        <v>0.35097600352823771</v>
      </c>
      <c r="L34" s="372">
        <f t="shared" si="0"/>
        <v>0.19281217961280933</v>
      </c>
      <c r="M34" s="372">
        <f t="shared" si="0"/>
        <v>6.6208171708298583E-2</v>
      </c>
      <c r="N34" s="372">
        <f t="shared" si="0"/>
        <v>0.10185500630328224</v>
      </c>
      <c r="O34" s="373">
        <f t="shared" si="1"/>
        <v>1.201814921874887E-2</v>
      </c>
    </row>
    <row r="35" spans="1:15" x14ac:dyDescent="0.2">
      <c r="A35" s="9">
        <v>2019</v>
      </c>
      <c r="B35" s="81">
        <v>2931.1121151000002</v>
      </c>
      <c r="C35" s="81">
        <v>4015.1695616000002</v>
      </c>
      <c r="D35" s="81">
        <v>2185.8582630000001</v>
      </c>
      <c r="E35" s="81">
        <v>742.91785370000002</v>
      </c>
      <c r="F35" s="81">
        <v>1220.1053945000001</v>
      </c>
      <c r="G35" s="233">
        <v>132.36450230099999</v>
      </c>
      <c r="H35" s="81">
        <v>11227.528192</v>
      </c>
      <c r="I35" s="172">
        <v>2019</v>
      </c>
      <c r="J35" s="374">
        <f t="shared" si="0"/>
        <v>0.26106477445218251</v>
      </c>
      <c r="K35" s="374">
        <f t="shared" si="0"/>
        <v>0.35761830145845874</v>
      </c>
      <c r="L35" s="374">
        <f t="shared" si="0"/>
        <v>0.19468739918707123</v>
      </c>
      <c r="M35" s="374">
        <f t="shared" si="0"/>
        <v>6.6169315364476622E-2</v>
      </c>
      <c r="N35" s="374">
        <f t="shared" si="0"/>
        <v>0.1086708822846125</v>
      </c>
      <c r="O35" s="375">
        <f t="shared" si="1"/>
        <v>1.1789282559567675E-2</v>
      </c>
    </row>
    <row r="36" spans="1:15" x14ac:dyDescent="0.2">
      <c r="A36" s="370" t="s">
        <v>549</v>
      </c>
      <c r="C36"/>
      <c r="G36" s="15"/>
    </row>
    <row r="37" spans="1:15" x14ac:dyDescent="0.2">
      <c r="A37" s="32" t="s">
        <v>85</v>
      </c>
      <c r="C37"/>
      <c r="G37" s="15"/>
    </row>
    <row r="38" spans="1:15" x14ac:dyDescent="0.2">
      <c r="C38"/>
    </row>
    <row r="39" spans="1:15" x14ac:dyDescent="0.2">
      <c r="A39" s="5"/>
      <c r="B39" s="5" t="s">
        <v>0</v>
      </c>
      <c r="C39"/>
      <c r="G39" s="5"/>
      <c r="H39" s="5" t="s">
        <v>0</v>
      </c>
    </row>
    <row r="40" spans="1:15" x14ac:dyDescent="0.2">
      <c r="A40">
        <v>6.5</v>
      </c>
      <c r="B40">
        <v>0</v>
      </c>
      <c r="C40"/>
      <c r="G40">
        <v>7</v>
      </c>
      <c r="H40">
        <v>0</v>
      </c>
    </row>
    <row r="41" spans="1:15" x14ac:dyDescent="0.2">
      <c r="A41">
        <v>6.5</v>
      </c>
      <c r="B41">
        <v>1</v>
      </c>
      <c r="C41"/>
      <c r="G41">
        <v>7</v>
      </c>
      <c r="H41">
        <v>1</v>
      </c>
    </row>
    <row r="42" spans="1:15" x14ac:dyDescent="0.2">
      <c r="C42"/>
    </row>
    <row r="43" spans="1:15" x14ac:dyDescent="0.2">
      <c r="C43"/>
    </row>
    <row r="44" spans="1:15" x14ac:dyDescent="0.2">
      <c r="C44"/>
    </row>
    <row r="45" spans="1:15" x14ac:dyDescent="0.2">
      <c r="C45"/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">
        <v>547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8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183"/>
    </row>
    <row r="6" spans="1:18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Q6" s="228" t="s">
        <v>98</v>
      </c>
      <c r="R6" s="215" t="s">
        <v>397</v>
      </c>
    </row>
    <row r="7" spans="1:18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Q7" s="222" t="s">
        <v>99</v>
      </c>
      <c r="R7" s="216" t="s">
        <v>398</v>
      </c>
    </row>
    <row r="8" spans="1:18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  <c r="Q8" s="222" t="s">
        <v>100</v>
      </c>
      <c r="R8" s="216" t="s">
        <v>399</v>
      </c>
    </row>
    <row r="9" spans="1:18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  <c r="Q9" s="222" t="s">
        <v>101</v>
      </c>
      <c r="R9" s="216" t="s">
        <v>400</v>
      </c>
    </row>
    <row r="10" spans="1:18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  <c r="Q10" s="221" t="s">
        <v>496</v>
      </c>
      <c r="R10" s="216" t="s">
        <v>401</v>
      </c>
    </row>
    <row r="11" spans="1:18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  <c r="Q11" s="222" t="s">
        <v>89</v>
      </c>
      <c r="R11" s="216" t="s">
        <v>402</v>
      </c>
    </row>
    <row r="12" spans="1:18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Q12" s="229" t="s">
        <v>90</v>
      </c>
      <c r="R12" s="218" t="s">
        <v>403</v>
      </c>
    </row>
    <row r="13" spans="1:18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8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8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8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4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4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4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4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4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4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4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4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4" x14ac:dyDescent="0.2">
      <c r="C25"/>
      <c r="E25" s="203" t="s">
        <v>92</v>
      </c>
      <c r="F25" s="203"/>
      <c r="G25" s="203"/>
      <c r="H25" s="203"/>
      <c r="J25" s="203"/>
      <c r="K25" s="203" t="s">
        <v>406</v>
      </c>
      <c r="L25" s="203"/>
      <c r="M25" s="203"/>
      <c r="N25" s="203"/>
    </row>
    <row r="26" spans="1:14" x14ac:dyDescent="0.2">
      <c r="A26" s="9"/>
      <c r="B26" s="91" t="s">
        <v>91</v>
      </c>
      <c r="C26" s="234">
        <v>2015</v>
      </c>
      <c r="D26" s="234">
        <v>2016</v>
      </c>
      <c r="E26" s="49">
        <v>2017</v>
      </c>
      <c r="F26" s="49">
        <v>2018</v>
      </c>
      <c r="G26" s="49">
        <v>2019</v>
      </c>
      <c r="H26" s="240"/>
      <c r="I26" s="84">
        <v>2016</v>
      </c>
      <c r="J26" s="84">
        <v>2017</v>
      </c>
      <c r="K26" s="84">
        <v>2018</v>
      </c>
      <c r="L26" s="84">
        <v>2019</v>
      </c>
    </row>
    <row r="27" spans="1:14" x14ac:dyDescent="0.2">
      <c r="B27" s="7" t="s">
        <v>98</v>
      </c>
      <c r="C27" s="20">
        <v>2.3211773120000001</v>
      </c>
      <c r="D27" s="20">
        <v>2.4724417980000002</v>
      </c>
      <c r="E27" s="20">
        <v>2.7669693620000002</v>
      </c>
      <c r="F27" s="20">
        <v>2.6100840669999998</v>
      </c>
      <c r="G27" s="20">
        <v>2.5520304</v>
      </c>
      <c r="I27" s="20">
        <f t="shared" ref="I27:I33" si="0">D27-C27</f>
        <v>0.15126448600000009</v>
      </c>
      <c r="J27" s="20">
        <f t="shared" ref="J27:J33" si="1">E27-D27</f>
        <v>0.29452756400000002</v>
      </c>
      <c r="K27" s="20">
        <f t="shared" ref="K27:K33" si="2">F27-E27</f>
        <v>-0.15688529500000037</v>
      </c>
      <c r="L27" s="20">
        <f t="shared" ref="L27:L33" si="3">G27-F27</f>
        <v>-5.8053666999999809E-2</v>
      </c>
    </row>
    <row r="28" spans="1:14" x14ac:dyDescent="0.2">
      <c r="B28" s="3" t="s">
        <v>99</v>
      </c>
      <c r="C28" s="20">
        <v>2.2345567979999998</v>
      </c>
      <c r="D28" s="20">
        <v>2.1312133119999999</v>
      </c>
      <c r="E28" s="20">
        <v>2.1867675979999999</v>
      </c>
      <c r="F28" s="20">
        <v>2.2192173249999998</v>
      </c>
      <c r="G28" s="20">
        <v>2.155621</v>
      </c>
      <c r="I28" s="20">
        <f t="shared" si="0"/>
        <v>-0.10334348599999998</v>
      </c>
      <c r="J28" s="20">
        <f t="shared" si="1"/>
        <v>5.5554286000000008E-2</v>
      </c>
      <c r="K28" s="20">
        <f t="shared" si="2"/>
        <v>3.2449726999999928E-2</v>
      </c>
      <c r="L28" s="20">
        <f t="shared" si="3"/>
        <v>-6.3596324999999787E-2</v>
      </c>
    </row>
    <row r="29" spans="1:14" x14ac:dyDescent="0.2">
      <c r="B29" s="3" t="s">
        <v>100</v>
      </c>
      <c r="C29" s="20">
        <v>1.3818086570000001</v>
      </c>
      <c r="D29" s="20">
        <v>1.4707870796</v>
      </c>
      <c r="E29" s="20">
        <v>1.5183183813000001</v>
      </c>
      <c r="F29" s="20">
        <v>1.5759529989000001</v>
      </c>
      <c r="G29" s="20">
        <v>1.5934237</v>
      </c>
      <c r="I29" s="20">
        <f t="shared" si="0"/>
        <v>8.8978422599999885E-2</v>
      </c>
      <c r="J29" s="20">
        <f t="shared" si="1"/>
        <v>4.7531301700000084E-2</v>
      </c>
      <c r="K29" s="20">
        <f t="shared" si="2"/>
        <v>5.7634617599999993E-2</v>
      </c>
      <c r="L29" s="20">
        <f t="shared" si="3"/>
        <v>1.747070109999993E-2</v>
      </c>
    </row>
    <row r="30" spans="1:14" x14ac:dyDescent="0.2">
      <c r="B30" s="3" t="s">
        <v>101</v>
      </c>
      <c r="C30" s="20">
        <v>1.7757054845</v>
      </c>
      <c r="D30" s="20">
        <v>2.0937279855000002</v>
      </c>
      <c r="E30" s="20">
        <v>2.3456110301000002</v>
      </c>
      <c r="F30" s="20">
        <v>2.5682943843000001</v>
      </c>
      <c r="G30" s="20">
        <v>2.6726621000000002</v>
      </c>
      <c r="I30" s="20">
        <f t="shared" si="0"/>
        <v>0.31802250100000018</v>
      </c>
      <c r="J30" s="20">
        <f t="shared" si="1"/>
        <v>0.25188304459999999</v>
      </c>
      <c r="K30" s="20">
        <f t="shared" si="2"/>
        <v>0.22268335419999996</v>
      </c>
      <c r="L30" s="20">
        <f t="shared" si="3"/>
        <v>0.10436771570000003</v>
      </c>
    </row>
    <row r="31" spans="1:14" x14ac:dyDescent="0.2">
      <c r="B31" s="74" t="s">
        <v>496</v>
      </c>
      <c r="C31" s="20">
        <v>0.51837061200000001</v>
      </c>
      <c r="D31" s="20">
        <v>0.50321864699999996</v>
      </c>
      <c r="E31" s="20">
        <v>0.49525990199999997</v>
      </c>
      <c r="F31" s="20">
        <v>0.497322176</v>
      </c>
      <c r="G31" s="20">
        <v>0.4903206</v>
      </c>
      <c r="I31" s="20">
        <f t="shared" si="0"/>
        <v>-1.5151965000000045E-2</v>
      </c>
      <c r="J31" s="20">
        <f t="shared" si="1"/>
        <v>-7.9587449999999893E-3</v>
      </c>
      <c r="K31" s="20">
        <f t="shared" si="2"/>
        <v>2.0622740000000306E-3</v>
      </c>
      <c r="L31" s="20">
        <f t="shared" si="3"/>
        <v>-7.0015760000000093E-3</v>
      </c>
    </row>
    <row r="32" spans="1:14" x14ac:dyDescent="0.2">
      <c r="B32" s="3" t="s">
        <v>89</v>
      </c>
      <c r="C32" s="20">
        <v>0.211835882</v>
      </c>
      <c r="D32" s="20">
        <v>0.20960385000000001</v>
      </c>
      <c r="E32" s="20">
        <v>0.21023328199999999</v>
      </c>
      <c r="F32" s="20">
        <v>0.22255253699999999</v>
      </c>
      <c r="G32" s="20">
        <v>0.2294756</v>
      </c>
      <c r="I32" s="20">
        <f t="shared" si="0"/>
        <v>-2.2320319999999949E-3</v>
      </c>
      <c r="J32" s="20">
        <f t="shared" si="1"/>
        <v>6.2943199999998534E-4</v>
      </c>
      <c r="K32" s="20">
        <f t="shared" si="2"/>
        <v>1.2319255000000001E-2</v>
      </c>
      <c r="L32" s="20">
        <f t="shared" si="3"/>
        <v>6.9230630000000071E-3</v>
      </c>
    </row>
    <row r="33" spans="1:13" x14ac:dyDescent="0.2">
      <c r="A33" s="9"/>
      <c r="B33" s="5" t="s">
        <v>90</v>
      </c>
      <c r="C33" s="68">
        <v>0.42572667400000003</v>
      </c>
      <c r="D33" s="68">
        <v>0.56866517699999997</v>
      </c>
      <c r="E33" s="68">
        <v>0.77446581400000003</v>
      </c>
      <c r="F33" s="68">
        <v>0.96366860600000004</v>
      </c>
      <c r="G33" s="68">
        <v>1.0868789999999999</v>
      </c>
      <c r="H33" s="9"/>
      <c r="I33" s="68">
        <f t="shared" si="0"/>
        <v>0.14293850299999994</v>
      </c>
      <c r="J33" s="68">
        <f t="shared" si="1"/>
        <v>0.20580063700000006</v>
      </c>
      <c r="K33" s="68">
        <f t="shared" si="2"/>
        <v>0.18920279200000001</v>
      </c>
      <c r="L33" s="68">
        <f t="shared" si="3"/>
        <v>0.12321039399999989</v>
      </c>
    </row>
    <row r="34" spans="1:13" x14ac:dyDescent="0.2">
      <c r="C34"/>
      <c r="H34" s="32" t="s">
        <v>457</v>
      </c>
      <c r="I34" s="7">
        <f>+SUM(I27:I33)</f>
        <v>0.58047642960000001</v>
      </c>
      <c r="J34" s="7">
        <f t="shared" ref="J34:L34" si="4">+SUM(J27:J33)</f>
        <v>0.84796752030000011</v>
      </c>
      <c r="K34" s="7">
        <f t="shared" si="4"/>
        <v>0.35946672479999953</v>
      </c>
      <c r="L34" s="7">
        <f t="shared" si="4"/>
        <v>0.12332030580000025</v>
      </c>
    </row>
    <row r="35" spans="1:13" ht="12.75" customHeight="1" x14ac:dyDescent="0.2">
      <c r="A35" s="590" t="s">
        <v>93</v>
      </c>
      <c r="B35" s="590"/>
      <c r="C35" s="590"/>
      <c r="D35" s="590"/>
      <c r="E35" s="590"/>
      <c r="F35" s="590"/>
      <c r="G35" s="590"/>
      <c r="H35" s="590"/>
      <c r="I35" s="590"/>
      <c r="J35" s="590"/>
      <c r="K35" s="590"/>
      <c r="L35" s="590"/>
      <c r="M35" s="590"/>
    </row>
    <row r="36" spans="1:13" x14ac:dyDescent="0.2">
      <c r="A36" s="590"/>
      <c r="B36" s="590"/>
      <c r="C36" s="590"/>
      <c r="D36" s="590"/>
      <c r="E36" s="590"/>
      <c r="F36" s="590"/>
      <c r="G36" s="590"/>
      <c r="H36" s="590"/>
      <c r="I36" s="590"/>
      <c r="J36" s="590"/>
      <c r="K36" s="590"/>
      <c r="L36" s="590"/>
      <c r="M36" s="590"/>
    </row>
    <row r="37" spans="1:13" x14ac:dyDescent="0.2">
      <c r="A37" s="370" t="s">
        <v>549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</row>
    <row r="38" spans="1:13" x14ac:dyDescent="0.2">
      <c r="A38" s="204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</row>
    <row r="39" spans="1:13" x14ac:dyDescent="0.2">
      <c r="A39" s="204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</row>
    <row r="40" spans="1:13" x14ac:dyDescent="0.2">
      <c r="A40" s="5"/>
      <c r="B40" s="5" t="s">
        <v>368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368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">
        <v>547</v>
      </c>
      <c r="B2"/>
      <c r="C2"/>
      <c r="L2" s="119"/>
    </row>
    <row r="3" spans="1:18" x14ac:dyDescent="0.2">
      <c r="A3" s="22" t="s">
        <v>16</v>
      </c>
      <c r="B3"/>
      <c r="C3"/>
    </row>
    <row r="4" spans="1:18" x14ac:dyDescent="0.2">
      <c r="A4" s="314"/>
      <c r="B4" s="314"/>
      <c r="C4" s="314"/>
      <c r="D4" s="314"/>
      <c r="E4" s="314"/>
      <c r="F4" s="314"/>
      <c r="G4" s="314"/>
      <c r="H4" s="314"/>
      <c r="I4" s="314"/>
      <c r="J4" s="314"/>
      <c r="K4" s="314"/>
    </row>
    <row r="5" spans="1:18" x14ac:dyDescent="0.2">
      <c r="A5" s="314"/>
      <c r="B5" s="314"/>
      <c r="C5" s="314"/>
      <c r="D5" s="314"/>
      <c r="E5" s="314"/>
      <c r="F5" s="314"/>
      <c r="G5" s="314"/>
      <c r="H5" s="314"/>
      <c r="I5" s="314"/>
      <c r="J5" s="314"/>
      <c r="K5" s="314"/>
      <c r="Q5" s="182" t="s">
        <v>369</v>
      </c>
      <c r="R5" s="183"/>
    </row>
    <row r="6" spans="1:18" x14ac:dyDescent="0.2">
      <c r="A6" s="314"/>
      <c r="B6" s="314"/>
      <c r="C6" s="314"/>
      <c r="D6" s="314"/>
      <c r="E6" s="314"/>
      <c r="F6" s="314"/>
      <c r="G6" s="314"/>
      <c r="H6" s="314"/>
      <c r="I6" s="314"/>
      <c r="J6" s="314"/>
      <c r="K6" s="314"/>
      <c r="Q6" s="334" t="s">
        <v>34</v>
      </c>
      <c r="R6" s="215" t="s">
        <v>408</v>
      </c>
    </row>
    <row r="7" spans="1:18" x14ac:dyDescent="0.2">
      <c r="A7" s="314"/>
      <c r="B7" s="314"/>
      <c r="C7" s="314"/>
      <c r="D7" s="314"/>
      <c r="E7" s="314"/>
      <c r="F7" s="314"/>
      <c r="G7" s="314"/>
      <c r="H7" s="314"/>
      <c r="I7" s="314"/>
      <c r="J7" s="314"/>
      <c r="K7" s="314"/>
      <c r="Q7" s="336" t="s">
        <v>35</v>
      </c>
      <c r="R7" s="216" t="s">
        <v>409</v>
      </c>
    </row>
    <row r="8" spans="1:18" x14ac:dyDescent="0.2">
      <c r="A8" s="314"/>
      <c r="B8" s="314"/>
      <c r="C8" s="314"/>
      <c r="D8" s="314"/>
      <c r="E8" s="314"/>
      <c r="F8" s="314"/>
      <c r="G8" s="314"/>
      <c r="H8" s="314"/>
      <c r="I8" s="314"/>
      <c r="J8" s="314"/>
      <c r="K8" s="314"/>
      <c r="Q8" s="336" t="s">
        <v>94</v>
      </c>
      <c r="R8" s="216" t="s">
        <v>410</v>
      </c>
    </row>
    <row r="9" spans="1:18" x14ac:dyDescent="0.2">
      <c r="A9" s="314"/>
      <c r="B9" s="314"/>
      <c r="C9" s="314"/>
      <c r="D9" s="314"/>
      <c r="E9" s="314"/>
      <c r="F9" s="314"/>
      <c r="G9" s="314"/>
      <c r="H9" s="314"/>
      <c r="I9" s="314"/>
      <c r="J9" s="314"/>
      <c r="K9" s="314"/>
      <c r="Q9" s="338" t="s">
        <v>232</v>
      </c>
      <c r="R9" s="218" t="s">
        <v>407</v>
      </c>
    </row>
    <row r="10" spans="1:18" x14ac:dyDescent="0.2">
      <c r="A10" s="314"/>
      <c r="B10" s="314"/>
      <c r="C10" s="314"/>
      <c r="D10" s="314"/>
      <c r="E10" s="314"/>
      <c r="F10" s="314"/>
      <c r="G10" s="314"/>
      <c r="H10" s="314"/>
      <c r="I10" s="314"/>
      <c r="J10" s="314"/>
      <c r="K10" s="314"/>
      <c r="Q10" s="241"/>
      <c r="R10" s="232"/>
    </row>
    <row r="11" spans="1:18" x14ac:dyDescent="0.2">
      <c r="A11" s="314"/>
      <c r="B11" s="314"/>
      <c r="C11" s="314"/>
      <c r="D11" s="314"/>
      <c r="E11" s="314"/>
      <c r="F11" s="314"/>
      <c r="G11" s="314"/>
      <c r="H11" s="314"/>
      <c r="I11" s="314"/>
      <c r="J11" s="314"/>
      <c r="K11" s="314"/>
      <c r="Q11" s="242"/>
      <c r="R11" s="15"/>
    </row>
    <row r="12" spans="1:18" x14ac:dyDescent="0.2">
      <c r="A12" s="314"/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Q12" s="242"/>
      <c r="R12" s="15"/>
    </row>
    <row r="13" spans="1:18" x14ac:dyDescent="0.2">
      <c r="A13" s="314"/>
      <c r="B13" s="314"/>
      <c r="C13" s="314"/>
      <c r="D13" s="314"/>
      <c r="E13" s="314"/>
      <c r="F13" s="314"/>
      <c r="G13" s="314"/>
      <c r="H13" s="314"/>
      <c r="I13" s="314"/>
      <c r="J13" s="314"/>
      <c r="K13" s="314"/>
    </row>
    <row r="14" spans="1:18" x14ac:dyDescent="0.2">
      <c r="A14" s="314"/>
      <c r="B14" s="314"/>
      <c r="C14" s="314"/>
      <c r="D14" s="314"/>
      <c r="E14" s="314"/>
      <c r="F14" s="314"/>
      <c r="G14" s="314"/>
      <c r="H14" s="314"/>
      <c r="I14" s="314"/>
      <c r="J14" s="314"/>
      <c r="K14" s="314"/>
    </row>
    <row r="15" spans="1:18" x14ac:dyDescent="0.2">
      <c r="A15" s="314"/>
      <c r="B15" s="314"/>
      <c r="C15" s="314"/>
      <c r="D15" s="314"/>
      <c r="E15" s="314"/>
      <c r="F15" s="314"/>
      <c r="G15" s="314"/>
      <c r="H15" s="314"/>
      <c r="I15" s="314"/>
      <c r="J15" s="314"/>
      <c r="K15" s="314"/>
    </row>
    <row r="16" spans="1:18" x14ac:dyDescent="0.2">
      <c r="A16" s="314"/>
      <c r="B16" s="314"/>
      <c r="C16" s="314"/>
      <c r="D16" s="314"/>
      <c r="E16" s="314"/>
      <c r="F16" s="314"/>
      <c r="G16" s="314"/>
      <c r="H16" s="314"/>
      <c r="I16" s="314"/>
      <c r="J16" s="314"/>
      <c r="K16" s="314"/>
    </row>
    <row r="17" spans="1:14" x14ac:dyDescent="0.2">
      <c r="A17" s="314"/>
      <c r="B17" s="314"/>
      <c r="C17" s="314"/>
      <c r="D17" s="314"/>
      <c r="E17" s="314"/>
      <c r="F17" s="314"/>
      <c r="G17" s="314"/>
      <c r="H17" s="314"/>
      <c r="I17" s="314"/>
      <c r="J17" s="314"/>
      <c r="K17" s="314"/>
    </row>
    <row r="18" spans="1:14" x14ac:dyDescent="0.2">
      <c r="A18" s="314"/>
      <c r="B18" s="314"/>
      <c r="C18" s="314"/>
      <c r="D18" s="314"/>
      <c r="E18" s="314"/>
      <c r="F18" s="314"/>
      <c r="G18" s="314"/>
      <c r="H18" s="314"/>
      <c r="I18" s="314"/>
      <c r="J18" s="314"/>
      <c r="K18" s="314"/>
    </row>
    <row r="19" spans="1:14" x14ac:dyDescent="0.2">
      <c r="A19" s="314"/>
      <c r="B19" s="314"/>
      <c r="C19" s="314"/>
      <c r="D19" s="314"/>
      <c r="E19" s="314"/>
      <c r="F19" s="314"/>
      <c r="G19" s="314"/>
      <c r="H19" s="314"/>
      <c r="I19" s="314"/>
      <c r="J19" s="314"/>
      <c r="K19" s="314"/>
    </row>
    <row r="20" spans="1:14" x14ac:dyDescent="0.2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</row>
    <row r="21" spans="1:14" x14ac:dyDescent="0.2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</row>
    <row r="22" spans="1:14" x14ac:dyDescent="0.2">
      <c r="A22" s="314"/>
      <c r="B22" s="314"/>
      <c r="C22" s="314"/>
      <c r="D22" s="314"/>
      <c r="E22" s="314"/>
      <c r="F22" s="314"/>
      <c r="G22" s="314"/>
      <c r="H22" s="314"/>
      <c r="I22" s="314"/>
      <c r="J22" s="314"/>
      <c r="K22" s="314"/>
    </row>
    <row r="23" spans="1:14" x14ac:dyDescent="0.2">
      <c r="A23" s="314"/>
      <c r="B23" s="314"/>
      <c r="C23" s="314"/>
      <c r="D23" s="314"/>
      <c r="E23" s="314"/>
      <c r="F23" s="314"/>
      <c r="G23" s="314"/>
      <c r="H23" s="314"/>
      <c r="I23" s="314"/>
      <c r="J23" s="314"/>
      <c r="K23" s="314"/>
    </row>
    <row r="24" spans="1:14" x14ac:dyDescent="0.2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</row>
    <row r="25" spans="1:14" x14ac:dyDescent="0.2">
      <c r="A25" s="314"/>
      <c r="B25" s="314"/>
      <c r="C25" s="314"/>
      <c r="D25" s="314"/>
      <c r="E25" s="314"/>
      <c r="F25" s="314"/>
      <c r="G25" s="314"/>
      <c r="H25" s="314"/>
      <c r="I25" s="314"/>
      <c r="J25" s="314"/>
      <c r="K25" s="314"/>
    </row>
    <row r="26" spans="1:14" ht="14.25" x14ac:dyDescent="0.25">
      <c r="A26" s="30"/>
      <c r="B26" s="29"/>
      <c r="C26" s="591" t="s">
        <v>84</v>
      </c>
      <c r="D26" s="591"/>
      <c r="E26" s="591"/>
      <c r="F26" s="591"/>
      <c r="G26" s="591"/>
      <c r="H26" s="30"/>
      <c r="I26" s="591" t="s">
        <v>4</v>
      </c>
      <c r="J26" s="591"/>
      <c r="K26" s="591"/>
      <c r="L26" s="591"/>
      <c r="M26" s="203"/>
      <c r="N26" s="203"/>
    </row>
    <row r="27" spans="1:14" x14ac:dyDescent="0.2">
      <c r="A27" s="77"/>
      <c r="B27" s="91" t="s">
        <v>91</v>
      </c>
      <c r="C27" s="234">
        <v>2015</v>
      </c>
      <c r="D27" s="234">
        <v>2016</v>
      </c>
      <c r="E27" s="49">
        <v>2017</v>
      </c>
      <c r="F27" s="49">
        <v>2018</v>
      </c>
      <c r="G27" s="49">
        <v>2019</v>
      </c>
      <c r="H27" s="546"/>
      <c r="I27" s="84">
        <v>2016</v>
      </c>
      <c r="J27" s="84">
        <v>2017</v>
      </c>
      <c r="K27" s="84">
        <v>2018</v>
      </c>
      <c r="L27" s="84">
        <v>2019</v>
      </c>
    </row>
    <row r="28" spans="1:14" x14ac:dyDescent="0.2">
      <c r="A28" s="30"/>
      <c r="B28" s="462" t="s">
        <v>34</v>
      </c>
      <c r="C28" s="511">
        <v>1480.3240226</v>
      </c>
      <c r="D28" s="511">
        <v>1354.1614477999999</v>
      </c>
      <c r="E28" s="511">
        <v>1318.7491540999999</v>
      </c>
      <c r="F28" s="511">
        <v>1277.8411433000001</v>
      </c>
      <c r="G28" s="511">
        <v>1189.6936499999999</v>
      </c>
      <c r="H28" s="30"/>
      <c r="I28" s="511">
        <f t="shared" ref="I28:L30" si="0">D28-C28</f>
        <v>-126.16257480000013</v>
      </c>
      <c r="J28" s="511">
        <f t="shared" si="0"/>
        <v>-35.412293699999964</v>
      </c>
      <c r="K28" s="511">
        <f t="shared" si="0"/>
        <v>-40.908010799999829</v>
      </c>
      <c r="L28" s="511">
        <f t="shared" si="0"/>
        <v>-88.147493300000178</v>
      </c>
    </row>
    <row r="29" spans="1:14" x14ac:dyDescent="0.2">
      <c r="A29" s="30"/>
      <c r="B29" s="462" t="s">
        <v>35</v>
      </c>
      <c r="C29" s="511">
        <v>2298.601138</v>
      </c>
      <c r="D29" s="511">
        <v>2326.2471847000002</v>
      </c>
      <c r="E29" s="511">
        <v>2342.1967838999999</v>
      </c>
      <c r="F29" s="511">
        <v>2378.6253833000001</v>
      </c>
      <c r="G29" s="511">
        <v>2387.3805000000002</v>
      </c>
      <c r="H29" s="30"/>
      <c r="I29" s="511">
        <f t="shared" si="0"/>
        <v>27.64604670000017</v>
      </c>
      <c r="J29" s="511">
        <f t="shared" si="0"/>
        <v>15.949599199999739</v>
      </c>
      <c r="K29" s="511">
        <f t="shared" si="0"/>
        <v>36.428599400000166</v>
      </c>
      <c r="L29" s="511">
        <f t="shared" si="0"/>
        <v>8.7551167000001442</v>
      </c>
    </row>
    <row r="30" spans="1:14" x14ac:dyDescent="0.2">
      <c r="A30" s="30"/>
      <c r="B30" s="547" t="s">
        <v>94</v>
      </c>
      <c r="C30" s="511">
        <v>1482.9839654</v>
      </c>
      <c r="D30" s="511">
        <v>1493.9813326999999</v>
      </c>
      <c r="E30" s="511">
        <v>1474.3805193000001</v>
      </c>
      <c r="F30" s="511">
        <v>1610.0380121999999</v>
      </c>
      <c r="G30" s="511">
        <v>1621.7619999999999</v>
      </c>
      <c r="H30" s="30"/>
      <c r="I30" s="511">
        <f t="shared" si="0"/>
        <v>10.997367299999951</v>
      </c>
      <c r="J30" s="511">
        <f t="shared" si="0"/>
        <v>-19.600813399999879</v>
      </c>
      <c r="K30" s="511">
        <f t="shared" si="0"/>
        <v>135.65749289999985</v>
      </c>
      <c r="L30" s="511">
        <f t="shared" si="0"/>
        <v>11.723987800000032</v>
      </c>
    </row>
    <row r="31" spans="1:14" x14ac:dyDescent="0.2">
      <c r="A31" s="30"/>
      <c r="B31" s="548" t="s">
        <v>232</v>
      </c>
      <c r="C31" s="549">
        <v>5273.3974219000002</v>
      </c>
      <c r="D31" s="549">
        <v>5186.0397922000002</v>
      </c>
      <c r="E31" s="549">
        <v>5146.9762844999996</v>
      </c>
      <c r="F31" s="549">
        <v>5278.1544137999999</v>
      </c>
      <c r="G31" s="549">
        <v>5210.4862000000003</v>
      </c>
      <c r="H31" s="77"/>
      <c r="I31" s="549">
        <f t="shared" ref="I31" si="1">D31-C31</f>
        <v>-87.357629699999961</v>
      </c>
      <c r="J31" s="549">
        <f t="shared" ref="J31" si="2">E31-D31</f>
        <v>-39.063507700000628</v>
      </c>
      <c r="K31" s="549">
        <f t="shared" ref="K31" si="3">F31-E31</f>
        <v>131.17812930000036</v>
      </c>
      <c r="L31" s="549">
        <f t="shared" ref="L31" si="4">G31-F31</f>
        <v>-67.668213799999648</v>
      </c>
    </row>
    <row r="32" spans="1:14" x14ac:dyDescent="0.2">
      <c r="A32" s="30"/>
      <c r="B32" s="370" t="s">
        <v>549</v>
      </c>
      <c r="C32" s="30"/>
      <c r="D32" s="30"/>
      <c r="E32" s="30"/>
      <c r="F32" s="30"/>
      <c r="G32" s="30"/>
      <c r="H32" s="30"/>
      <c r="I32" s="537">
        <f>+SUM(I28:I30)</f>
        <v>-87.519160800000009</v>
      </c>
      <c r="J32" s="537">
        <f>+SUM(J28:J30)</f>
        <v>-39.063507900000104</v>
      </c>
      <c r="K32" s="537">
        <f>+SUM(K28:K30)</f>
        <v>131.17808150000019</v>
      </c>
      <c r="L32" s="537">
        <f>+SUM(L28:L30)</f>
        <v>-67.668388800000002</v>
      </c>
    </row>
    <row r="33" spans="1:13" x14ac:dyDescent="0.2">
      <c r="A33" s="204"/>
      <c r="B33" s="204"/>
      <c r="C33" s="243"/>
      <c r="D33" s="243"/>
      <c r="E33" s="243"/>
      <c r="F33" s="243"/>
      <c r="G33" s="243"/>
      <c r="H33" s="204"/>
      <c r="I33" s="204"/>
      <c r="J33" s="204"/>
      <c r="K33" s="204"/>
      <c r="L33" s="204"/>
    </row>
    <row r="34" spans="1:13" x14ac:dyDescent="0.2">
      <c r="A34" s="204"/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</row>
    <row r="35" spans="1:13" x14ac:dyDescent="0.2">
      <c r="A35" s="204"/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</row>
    <row r="36" spans="1:13" x14ac:dyDescent="0.2">
      <c r="A36" s="5"/>
      <c r="B36" s="5" t="s">
        <v>368</v>
      </c>
      <c r="C36"/>
    </row>
    <row r="37" spans="1:13" x14ac:dyDescent="0.2">
      <c r="A37">
        <v>3.5</v>
      </c>
      <c r="B37">
        <v>0</v>
      </c>
      <c r="C37"/>
    </row>
    <row r="38" spans="1:13" x14ac:dyDescent="0.2">
      <c r="A38">
        <v>3.5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368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2"/>
  <sheetViews>
    <sheetView workbookViewId="0"/>
  </sheetViews>
  <sheetFormatPr defaultRowHeight="12.75" x14ac:dyDescent="0.2"/>
  <cols>
    <col min="17" max="17" width="34.85546875" customWidth="1"/>
    <col min="18" max="18" width="14.42578125" customWidth="1"/>
  </cols>
  <sheetData>
    <row r="2" spans="1:18" ht="15.75" x14ac:dyDescent="0.25">
      <c r="A2" s="44" t="s">
        <v>547</v>
      </c>
    </row>
    <row r="3" spans="1:18" x14ac:dyDescent="0.2">
      <c r="A3" s="22" t="s">
        <v>16</v>
      </c>
      <c r="B3" s="384"/>
      <c r="C3" s="384"/>
      <c r="D3" s="384"/>
      <c r="E3" s="384"/>
      <c r="F3" s="384"/>
      <c r="G3" s="384"/>
      <c r="H3" s="384"/>
      <c r="I3" s="384"/>
      <c r="J3" s="384"/>
      <c r="K3" s="384"/>
    </row>
    <row r="4" spans="1:18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8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183"/>
    </row>
    <row r="6" spans="1:18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Q6" s="226" t="s">
        <v>411</v>
      </c>
      <c r="R6" s="227" t="s">
        <v>412</v>
      </c>
    </row>
    <row r="7" spans="1:18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</row>
    <row r="8" spans="1:18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8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8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8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8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8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8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8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8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18" t="s">
        <v>411</v>
      </c>
    </row>
    <row r="28" spans="1:11" x14ac:dyDescent="0.2">
      <c r="A28">
        <v>2000</v>
      </c>
      <c r="B28" s="13">
        <v>6.7085824289999998E-2</v>
      </c>
    </row>
    <row r="29" spans="1:11" x14ac:dyDescent="0.2">
      <c r="A29">
        <v>2001</v>
      </c>
      <c r="B29" s="13">
        <v>6.5769924332999996E-2</v>
      </c>
    </row>
    <row r="30" spans="1:11" x14ac:dyDescent="0.2">
      <c r="A30">
        <v>2002</v>
      </c>
      <c r="B30" s="13">
        <v>6.0721109483000003E-2</v>
      </c>
    </row>
    <row r="31" spans="1:11" x14ac:dyDescent="0.2">
      <c r="A31">
        <v>2003</v>
      </c>
      <c r="B31" s="13">
        <v>6.5889692127999999E-2</v>
      </c>
    </row>
    <row r="32" spans="1:11" x14ac:dyDescent="0.2">
      <c r="A32">
        <v>2004</v>
      </c>
      <c r="B32" s="13">
        <v>7.1331804967999998E-2</v>
      </c>
    </row>
    <row r="33" spans="1:2" x14ac:dyDescent="0.2">
      <c r="A33">
        <v>2005</v>
      </c>
      <c r="B33" s="13">
        <v>8.0227309122000004E-2</v>
      </c>
    </row>
    <row r="34" spans="1:2" x14ac:dyDescent="0.2">
      <c r="A34">
        <v>2006</v>
      </c>
      <c r="B34" s="13">
        <v>8.3876457488000003E-2</v>
      </c>
    </row>
    <row r="35" spans="1:2" x14ac:dyDescent="0.2">
      <c r="A35">
        <v>2007</v>
      </c>
      <c r="B35" s="13">
        <v>8.5366501720999993E-2</v>
      </c>
    </row>
    <row r="36" spans="1:2" x14ac:dyDescent="0.2">
      <c r="A36">
        <v>2008</v>
      </c>
      <c r="B36" s="13">
        <v>9.5771286846999995E-2</v>
      </c>
    </row>
    <row r="37" spans="1:2" x14ac:dyDescent="0.2">
      <c r="A37">
        <v>2009</v>
      </c>
      <c r="B37" s="13">
        <v>7.3799616205999993E-2</v>
      </c>
    </row>
    <row r="38" spans="1:2" x14ac:dyDescent="0.2">
      <c r="A38">
        <v>2010</v>
      </c>
      <c r="B38" s="13">
        <v>8.0951678321000003E-2</v>
      </c>
    </row>
    <row r="39" spans="1:2" x14ac:dyDescent="0.2">
      <c r="A39">
        <v>2011</v>
      </c>
      <c r="B39" s="13">
        <v>8.9525252311999995E-2</v>
      </c>
    </row>
    <row r="40" spans="1:2" x14ac:dyDescent="0.2">
      <c r="A40">
        <v>2012</v>
      </c>
      <c r="B40" s="13">
        <v>8.3654199703000004E-2</v>
      </c>
    </row>
    <row r="41" spans="1:2" x14ac:dyDescent="0.2">
      <c r="A41">
        <v>2013</v>
      </c>
      <c r="B41" s="13">
        <v>8.1976495134999994E-2</v>
      </c>
    </row>
    <row r="42" spans="1:2" x14ac:dyDescent="0.2">
      <c r="A42">
        <v>2014</v>
      </c>
      <c r="B42" s="13">
        <v>7.9607922351000004E-2</v>
      </c>
    </row>
    <row r="43" spans="1:2" x14ac:dyDescent="0.2">
      <c r="A43">
        <v>2015</v>
      </c>
      <c r="B43" s="13">
        <v>6.1915938338E-2</v>
      </c>
    </row>
    <row r="44" spans="1:2" x14ac:dyDescent="0.2">
      <c r="A44">
        <v>2016</v>
      </c>
      <c r="B44" s="13">
        <v>5.5532564654E-2</v>
      </c>
    </row>
    <row r="45" spans="1:2" x14ac:dyDescent="0.2">
      <c r="A45">
        <v>2017</v>
      </c>
      <c r="B45" s="13">
        <v>5.8958867003000001E-2</v>
      </c>
    </row>
    <row r="46" spans="1:2" x14ac:dyDescent="0.2">
      <c r="A46">
        <v>2018</v>
      </c>
      <c r="B46" s="13">
        <v>6.3544638873999998E-2</v>
      </c>
    </row>
    <row r="47" spans="1:2" x14ac:dyDescent="0.2">
      <c r="A47" s="9">
        <v>2019</v>
      </c>
      <c r="B47" s="13">
        <v>6.0915031360000003E-2</v>
      </c>
    </row>
    <row r="48" spans="1:2" x14ac:dyDescent="0.2">
      <c r="A48" s="370" t="s">
        <v>549</v>
      </c>
    </row>
    <row r="50" spans="1:2" x14ac:dyDescent="0.2">
      <c r="A50" s="5"/>
      <c r="B50" s="244" t="s">
        <v>368</v>
      </c>
    </row>
    <row r="51" spans="1:2" x14ac:dyDescent="0.2">
      <c r="A51">
        <v>18.5</v>
      </c>
      <c r="B51" s="2">
        <v>0</v>
      </c>
    </row>
    <row r="52" spans="1:2" x14ac:dyDescent="0.2">
      <c r="A52">
        <v>18.5</v>
      </c>
      <c r="B52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7109375" customWidth="1"/>
    <col min="17" max="17" width="16.7109375" customWidth="1"/>
    <col min="18" max="18" width="22.7109375" customWidth="1"/>
  </cols>
  <sheetData>
    <row r="2" spans="1:18" ht="15.75" x14ac:dyDescent="0.25">
      <c r="A2" s="44" t="s">
        <v>547</v>
      </c>
    </row>
    <row r="3" spans="1:18" x14ac:dyDescent="0.2">
      <c r="A3" s="22" t="s">
        <v>16</v>
      </c>
    </row>
    <row r="4" spans="1:18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119"/>
    </row>
    <row r="5" spans="1:18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L5" s="119"/>
      <c r="Q5" s="182" t="s">
        <v>369</v>
      </c>
      <c r="R5" s="183"/>
    </row>
    <row r="6" spans="1:18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L6" s="119"/>
      <c r="Q6" s="550" t="s">
        <v>418</v>
      </c>
      <c r="R6" s="318" t="s">
        <v>419</v>
      </c>
    </row>
    <row r="7" spans="1:18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Q7" s="340" t="s">
        <v>415</v>
      </c>
      <c r="R7" s="555" t="s">
        <v>420</v>
      </c>
    </row>
    <row r="8" spans="1:18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8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8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8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8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8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8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8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8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x14ac:dyDescent="0.2">
      <c r="B25" s="567" t="s">
        <v>527</v>
      </c>
      <c r="C25" s="567"/>
      <c r="D25" s="567"/>
      <c r="E25" s="567"/>
      <c r="F25" s="567"/>
    </row>
    <row r="26" spans="1:11" x14ac:dyDescent="0.2">
      <c r="A26" s="18"/>
      <c r="B26" s="89">
        <v>2016</v>
      </c>
      <c r="C26" s="89">
        <v>2017</v>
      </c>
      <c r="D26" s="89">
        <v>2018</v>
      </c>
      <c r="E26" s="89">
        <v>2019</v>
      </c>
      <c r="F26" s="292" t="s">
        <v>591</v>
      </c>
    </row>
    <row r="27" spans="1:11" x14ac:dyDescent="0.2">
      <c r="A27" s="19" t="s">
        <v>102</v>
      </c>
      <c r="B27" s="25">
        <v>42.468016175999999</v>
      </c>
      <c r="C27" s="25">
        <v>55.776380091999997</v>
      </c>
      <c r="D27" s="25">
        <v>32.521128943999997</v>
      </c>
      <c r="E27" s="25">
        <v>38.071908649000001</v>
      </c>
      <c r="F27" s="293">
        <v>42.55688</v>
      </c>
      <c r="H27" s="25"/>
    </row>
    <row r="28" spans="1:11" x14ac:dyDescent="0.2">
      <c r="A28" s="19" t="s">
        <v>103</v>
      </c>
      <c r="B28" s="25">
        <v>97.526328129999996</v>
      </c>
      <c r="C28" s="25">
        <v>105.51015167</v>
      </c>
      <c r="D28" s="25">
        <v>173.88822583000001</v>
      </c>
      <c r="E28" s="25">
        <v>119.24210331</v>
      </c>
      <c r="F28" s="293">
        <v>122.43429999999999</v>
      </c>
      <c r="H28" s="25"/>
    </row>
    <row r="29" spans="1:11" x14ac:dyDescent="0.2">
      <c r="A29" s="19" t="s">
        <v>104</v>
      </c>
      <c r="B29" s="25">
        <v>270.71136479</v>
      </c>
      <c r="C29" s="25">
        <v>241.27152235</v>
      </c>
      <c r="D29" s="25">
        <v>269.51928674999999</v>
      </c>
      <c r="E29" s="25">
        <v>239.32767183000001</v>
      </c>
      <c r="F29" s="293">
        <v>252.0823</v>
      </c>
      <c r="H29" s="25"/>
    </row>
    <row r="30" spans="1:11" x14ac:dyDescent="0.2">
      <c r="A30" s="19" t="s">
        <v>105</v>
      </c>
      <c r="B30" s="25">
        <v>383.77925377000003</v>
      </c>
      <c r="C30" s="25">
        <v>362.88849209</v>
      </c>
      <c r="D30" s="25">
        <v>375.48538977999999</v>
      </c>
      <c r="E30" s="25">
        <v>348.95897708000001</v>
      </c>
      <c r="F30" s="293">
        <v>356.42590000000001</v>
      </c>
      <c r="H30" s="25"/>
    </row>
    <row r="31" spans="1:11" x14ac:dyDescent="0.2">
      <c r="A31" s="19" t="s">
        <v>106</v>
      </c>
      <c r="B31" s="25">
        <v>361.91261569</v>
      </c>
      <c r="C31" s="25">
        <v>291.73087399999997</v>
      </c>
      <c r="D31" s="25">
        <v>351.46651766000002</v>
      </c>
      <c r="E31" s="25">
        <v>322.49553016999999</v>
      </c>
      <c r="F31" s="293">
        <v>323.38200000000001</v>
      </c>
      <c r="H31" s="25"/>
    </row>
    <row r="32" spans="1:11" x14ac:dyDescent="0.2">
      <c r="A32" s="19" t="s">
        <v>107</v>
      </c>
      <c r="B32" s="25">
        <v>219.17432113000001</v>
      </c>
      <c r="C32" s="25">
        <v>183.45637019</v>
      </c>
      <c r="D32" s="25">
        <v>236.25427533999999</v>
      </c>
      <c r="E32" s="25">
        <v>175.27728589</v>
      </c>
      <c r="F32" s="293">
        <v>193.50890000000001</v>
      </c>
      <c r="H32" s="25"/>
    </row>
    <row r="33" spans="1:12" x14ac:dyDescent="0.2">
      <c r="A33" s="18" t="s">
        <v>471</v>
      </c>
      <c r="B33" s="72">
        <f>+SUM(B27:B32)</f>
        <v>1375.5718996859998</v>
      </c>
      <c r="C33" s="72">
        <f>+SUM(C27:C32)</f>
        <v>1240.633790392</v>
      </c>
      <c r="D33" s="72">
        <f>+SUM(D27:D32)</f>
        <v>1439.1348243039999</v>
      </c>
      <c r="E33" s="72">
        <f>+SUM(E27:E32)</f>
        <v>1243.3734769289999</v>
      </c>
      <c r="F33" s="294">
        <f>+SUM(F27:F32)</f>
        <v>1290.3902800000001</v>
      </c>
    </row>
    <row r="34" spans="1:12" x14ac:dyDescent="0.2">
      <c r="A34" s="370" t="s">
        <v>549</v>
      </c>
    </row>
    <row r="35" spans="1:12" ht="12.75" customHeight="1" x14ac:dyDescent="0.2">
      <c r="A35" s="592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592"/>
      <c r="C35" s="592"/>
      <c r="D35" s="592"/>
      <c r="E35" s="592"/>
      <c r="F35" s="592"/>
      <c r="G35" s="592"/>
      <c r="H35" s="592"/>
      <c r="I35" s="592"/>
      <c r="J35" s="592"/>
      <c r="K35" s="592"/>
      <c r="L35" s="273"/>
    </row>
    <row r="36" spans="1:12" x14ac:dyDescent="0.2">
      <c r="A36" s="592"/>
      <c r="B36" s="592"/>
      <c r="C36" s="592"/>
      <c r="D36" s="592"/>
      <c r="E36" s="592"/>
      <c r="F36" s="592"/>
      <c r="G36" s="592"/>
      <c r="H36" s="592"/>
      <c r="I36" s="592"/>
      <c r="J36" s="592"/>
      <c r="K36" s="592"/>
      <c r="L36" s="273"/>
    </row>
    <row r="37" spans="1:12" x14ac:dyDescent="0.2">
      <c r="A37" s="32" t="s">
        <v>193</v>
      </c>
    </row>
    <row r="38" spans="1:12" x14ac:dyDescent="0.2">
      <c r="A38" s="101" t="s">
        <v>188</v>
      </c>
      <c r="B38" s="593" t="s">
        <v>189</v>
      </c>
      <c r="C38" s="593"/>
      <c r="D38" s="593"/>
      <c r="E38" s="593"/>
      <c r="F38" s="593"/>
      <c r="G38" s="100" t="s">
        <v>190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RowHeight="12.75" x14ac:dyDescent="0.2"/>
  <cols>
    <col min="1" max="1" width="13.7109375" style="100" customWidth="1"/>
    <col min="2" max="2" width="10.28515625" style="100" customWidth="1"/>
    <col min="3" max="3" width="10.85546875" style="100" customWidth="1"/>
    <col min="4" max="6" width="9.140625" style="100"/>
    <col min="7" max="7" width="13.7109375" style="100" customWidth="1"/>
    <col min="8" max="16" width="9.140625" style="100"/>
    <col min="17" max="17" width="18.42578125" style="100" customWidth="1"/>
    <col min="18" max="18" width="14.5703125" style="100" customWidth="1"/>
    <col min="19" max="16384" width="9.140625" style="100"/>
  </cols>
  <sheetData>
    <row r="2" spans="1:18" ht="15.75" x14ac:dyDescent="0.25">
      <c r="A2" s="44" t="s">
        <v>547</v>
      </c>
      <c r="L2" s="119"/>
      <c r="M2" s="122"/>
    </row>
    <row r="3" spans="1:18" x14ac:dyDescent="0.2">
      <c r="A3" s="22" t="s">
        <v>16</v>
      </c>
      <c r="L3" s="122"/>
    </row>
    <row r="4" spans="1:18" ht="15.75" x14ac:dyDescent="0.25">
      <c r="A4" s="410"/>
      <c r="B4" s="186"/>
      <c r="C4" s="186"/>
      <c r="D4" s="186"/>
      <c r="E4" s="186"/>
      <c r="F4" s="186"/>
      <c r="G4" s="186"/>
      <c r="H4" s="186"/>
      <c r="I4" s="186"/>
      <c r="J4" s="186"/>
      <c r="L4" s="122"/>
    </row>
    <row r="5" spans="1:18" ht="15.75" x14ac:dyDescent="0.25">
      <c r="A5" s="410"/>
      <c r="B5" s="186"/>
      <c r="C5" s="186"/>
      <c r="D5" s="186"/>
      <c r="E5" s="186"/>
      <c r="F5" s="186"/>
      <c r="G5" s="186"/>
      <c r="H5" s="186"/>
      <c r="I5" s="186"/>
      <c r="J5" s="186"/>
      <c r="Q5" s="182" t="s">
        <v>369</v>
      </c>
      <c r="R5" s="183"/>
    </row>
    <row r="6" spans="1:18" ht="15.75" x14ac:dyDescent="0.25">
      <c r="A6" s="410"/>
      <c r="B6" s="186"/>
      <c r="C6" s="186"/>
      <c r="D6" s="186"/>
      <c r="E6" s="186"/>
      <c r="F6" s="186"/>
      <c r="G6" s="186"/>
      <c r="H6" s="186"/>
      <c r="I6" s="186"/>
      <c r="J6" s="186"/>
      <c r="Q6" s="551" t="s">
        <v>414</v>
      </c>
      <c r="R6" s="269" t="s">
        <v>416</v>
      </c>
    </row>
    <row r="7" spans="1:18" ht="15.75" x14ac:dyDescent="0.25">
      <c r="A7" s="410"/>
      <c r="B7" s="186"/>
      <c r="C7" s="186"/>
      <c r="D7" s="186"/>
      <c r="E7" s="186"/>
      <c r="F7" s="186"/>
      <c r="G7" s="186"/>
      <c r="H7" s="186"/>
      <c r="I7" s="186"/>
      <c r="J7" s="186"/>
      <c r="Q7" s="271" t="s">
        <v>415</v>
      </c>
      <c r="R7" s="270" t="s">
        <v>417</v>
      </c>
    </row>
    <row r="8" spans="1:18" ht="15.75" x14ac:dyDescent="0.25">
      <c r="A8" s="410"/>
      <c r="B8" s="186"/>
      <c r="C8" s="186"/>
      <c r="D8" s="186"/>
      <c r="E8" s="186"/>
      <c r="F8" s="186"/>
      <c r="G8" s="186"/>
      <c r="H8" s="186"/>
      <c r="I8" s="186"/>
      <c r="J8" s="186"/>
    </row>
    <row r="9" spans="1:18" ht="15.75" x14ac:dyDescent="0.25">
      <c r="A9" s="410"/>
      <c r="B9" s="186"/>
      <c r="C9" s="186"/>
      <c r="D9" s="186"/>
      <c r="E9" s="186"/>
      <c r="F9" s="186"/>
      <c r="G9" s="186"/>
      <c r="H9" s="186"/>
      <c r="I9" s="186"/>
      <c r="J9" s="186"/>
    </row>
    <row r="10" spans="1:18" ht="15.75" x14ac:dyDescent="0.25">
      <c r="A10" s="410"/>
      <c r="B10" s="186"/>
      <c r="C10" s="186"/>
      <c r="D10" s="186"/>
      <c r="E10" s="186"/>
      <c r="F10" s="186"/>
      <c r="G10" s="186"/>
      <c r="H10" s="186"/>
      <c r="I10" s="186"/>
      <c r="J10" s="186"/>
    </row>
    <row r="11" spans="1:18" ht="15.75" x14ac:dyDescent="0.25">
      <c r="A11" s="410"/>
      <c r="B11" s="186"/>
      <c r="C11" s="186"/>
      <c r="D11" s="186"/>
      <c r="E11" s="186"/>
      <c r="F11" s="186"/>
      <c r="G11" s="186"/>
      <c r="H11" s="186"/>
      <c r="I11" s="186"/>
      <c r="J11" s="186"/>
    </row>
    <row r="12" spans="1:18" ht="15.75" x14ac:dyDescent="0.25">
      <c r="A12" s="410"/>
      <c r="B12" s="186"/>
      <c r="C12" s="186"/>
      <c r="D12" s="186"/>
      <c r="E12" s="186"/>
      <c r="F12" s="186"/>
      <c r="G12" s="186"/>
      <c r="H12" s="186"/>
      <c r="I12" s="186"/>
      <c r="J12" s="186"/>
    </row>
    <row r="13" spans="1:18" ht="15.75" x14ac:dyDescent="0.25">
      <c r="A13" s="410"/>
      <c r="B13" s="186"/>
      <c r="C13" s="186"/>
      <c r="D13" s="186"/>
      <c r="E13" s="186"/>
      <c r="F13" s="186"/>
      <c r="G13" s="186"/>
      <c r="H13" s="186"/>
      <c r="I13" s="186"/>
      <c r="J13" s="186"/>
    </row>
    <row r="14" spans="1:18" ht="15.75" x14ac:dyDescent="0.25">
      <c r="A14" s="410"/>
      <c r="B14" s="186"/>
      <c r="C14" s="186"/>
      <c r="D14" s="186"/>
      <c r="E14" s="186"/>
      <c r="F14" s="186"/>
      <c r="G14" s="186"/>
      <c r="H14" s="186"/>
      <c r="I14" s="186"/>
      <c r="J14" s="186"/>
    </row>
    <row r="15" spans="1:18" ht="15.75" x14ac:dyDescent="0.25">
      <c r="A15" s="410"/>
      <c r="B15" s="186"/>
      <c r="C15" s="186"/>
      <c r="D15" s="186"/>
      <c r="E15" s="186"/>
      <c r="F15" s="186"/>
      <c r="G15" s="186"/>
      <c r="H15" s="186"/>
      <c r="I15" s="186"/>
      <c r="J15" s="186"/>
    </row>
    <row r="16" spans="1:18" ht="15.75" x14ac:dyDescent="0.25">
      <c r="A16" s="410"/>
      <c r="B16" s="186"/>
      <c r="C16" s="186"/>
      <c r="D16" s="186"/>
      <c r="E16" s="186"/>
      <c r="F16" s="186"/>
      <c r="G16" s="186"/>
      <c r="H16" s="186"/>
      <c r="I16" s="186"/>
      <c r="J16" s="186"/>
    </row>
    <row r="17" spans="1:24" ht="15.75" x14ac:dyDescent="0.25">
      <c r="A17" s="410"/>
      <c r="B17" s="186"/>
      <c r="C17" s="186"/>
      <c r="D17" s="186"/>
      <c r="E17" s="186"/>
      <c r="F17" s="186"/>
      <c r="G17" s="186"/>
      <c r="H17" s="186"/>
      <c r="I17" s="186"/>
      <c r="J17" s="186"/>
    </row>
    <row r="18" spans="1:24" ht="15.75" x14ac:dyDescent="0.25">
      <c r="A18" s="410"/>
      <c r="B18" s="186"/>
      <c r="C18" s="186"/>
      <c r="D18" s="186"/>
      <c r="E18" s="186"/>
      <c r="F18" s="186"/>
      <c r="G18" s="186"/>
      <c r="H18" s="186"/>
      <c r="I18" s="186"/>
      <c r="J18" s="186"/>
    </row>
    <row r="19" spans="1:24" ht="15.75" x14ac:dyDescent="0.25">
      <c r="A19" s="410"/>
      <c r="B19" s="186"/>
      <c r="C19" s="186"/>
      <c r="D19" s="186"/>
      <c r="E19" s="186"/>
      <c r="F19" s="186"/>
      <c r="G19" s="186"/>
      <c r="H19" s="186"/>
      <c r="I19" s="186"/>
      <c r="J19" s="186"/>
    </row>
    <row r="20" spans="1:24" ht="15.75" x14ac:dyDescent="0.25">
      <c r="A20" s="410"/>
      <c r="B20" s="186"/>
      <c r="C20" s="186"/>
      <c r="D20" s="186"/>
      <c r="E20" s="186"/>
      <c r="F20" s="186"/>
      <c r="G20" s="186"/>
      <c r="H20" s="186"/>
      <c r="I20" s="186"/>
      <c r="J20" s="186"/>
    </row>
    <row r="21" spans="1:24" ht="15.75" x14ac:dyDescent="0.25">
      <c r="A21" s="410"/>
      <c r="B21" s="186"/>
      <c r="C21" s="186"/>
      <c r="D21" s="186"/>
      <c r="E21" s="186"/>
      <c r="F21" s="186"/>
      <c r="G21" s="186"/>
      <c r="H21" s="186"/>
      <c r="I21" s="186"/>
      <c r="J21" s="186"/>
    </row>
    <row r="22" spans="1:24" ht="15.75" x14ac:dyDescent="0.25">
      <c r="A22" s="44"/>
    </row>
    <row r="23" spans="1:24" ht="15" x14ac:dyDescent="0.2">
      <c r="A23" s="252"/>
      <c r="B23" s="594" t="s">
        <v>528</v>
      </c>
      <c r="C23" s="595"/>
      <c r="D23" s="595"/>
      <c r="E23" s="595"/>
      <c r="F23" s="253"/>
      <c r="G23" s="252"/>
    </row>
    <row r="24" spans="1:24" x14ac:dyDescent="0.2">
      <c r="A24" s="254"/>
      <c r="B24" s="290" t="s">
        <v>592</v>
      </c>
      <c r="C24" s="290" t="s">
        <v>593</v>
      </c>
      <c r="D24" s="290" t="s">
        <v>594</v>
      </c>
      <c r="E24" s="290" t="s">
        <v>595</v>
      </c>
      <c r="F24" s="291" t="s">
        <v>596</v>
      </c>
      <c r="X24" s="121"/>
    </row>
    <row r="25" spans="1:24" x14ac:dyDescent="0.2">
      <c r="A25" s="252" t="s">
        <v>108</v>
      </c>
      <c r="B25" s="272">
        <v>227.19669819000001</v>
      </c>
      <c r="C25" s="272">
        <v>197.62480904</v>
      </c>
      <c r="D25" s="272">
        <v>192.56484164</v>
      </c>
      <c r="E25" s="272">
        <v>256.78129852000001</v>
      </c>
      <c r="F25" s="556">
        <v>262.98842388000003</v>
      </c>
    </row>
    <row r="26" spans="1:24" x14ac:dyDescent="0.2">
      <c r="A26" s="252" t="s">
        <v>109</v>
      </c>
      <c r="B26" s="25">
        <v>445.21403148000002</v>
      </c>
      <c r="C26" s="25">
        <v>418.19930539000001</v>
      </c>
      <c r="D26" s="25">
        <v>489.82057488999999</v>
      </c>
      <c r="E26" s="25">
        <v>502.93938850000001</v>
      </c>
      <c r="F26" s="557">
        <v>535.10604740999997</v>
      </c>
    </row>
    <row r="27" spans="1:24" x14ac:dyDescent="0.2">
      <c r="A27" s="252" t="s">
        <v>110</v>
      </c>
      <c r="B27" s="25">
        <v>581.27966792999996</v>
      </c>
      <c r="C27" s="25">
        <v>783.00140610000005</v>
      </c>
      <c r="D27" s="25">
        <v>797.30538935000004</v>
      </c>
      <c r="E27" s="25">
        <v>787.06540814000005</v>
      </c>
      <c r="F27" s="557">
        <v>826.05473530999996</v>
      </c>
    </row>
    <row r="28" spans="1:24" x14ac:dyDescent="0.2">
      <c r="A28" s="252" t="s">
        <v>111</v>
      </c>
      <c r="B28" s="25">
        <v>870.76340917000005</v>
      </c>
      <c r="C28" s="25">
        <v>766.82467790999999</v>
      </c>
      <c r="D28" s="25">
        <v>895.77260048999995</v>
      </c>
      <c r="E28" s="25">
        <v>859.34897053999998</v>
      </c>
      <c r="F28" s="557">
        <v>951.11093469000002</v>
      </c>
    </row>
    <row r="29" spans="1:24" x14ac:dyDescent="0.2">
      <c r="A29" s="252" t="s">
        <v>112</v>
      </c>
      <c r="B29" s="25">
        <v>627.98764239000002</v>
      </c>
      <c r="C29" s="25">
        <v>547.70913922</v>
      </c>
      <c r="D29" s="25">
        <v>624.57598235</v>
      </c>
      <c r="E29" s="25">
        <v>693.79158318999998</v>
      </c>
      <c r="F29" s="557">
        <v>694.42468494000002</v>
      </c>
    </row>
    <row r="30" spans="1:24" x14ac:dyDescent="0.2">
      <c r="A30" s="252" t="s">
        <v>113</v>
      </c>
      <c r="B30" s="25">
        <v>449.81198519999998</v>
      </c>
      <c r="C30" s="25">
        <v>542.83853899999997</v>
      </c>
      <c r="D30" s="25">
        <v>608.81037277999997</v>
      </c>
      <c r="E30" s="25">
        <v>564.63601244999995</v>
      </c>
      <c r="F30" s="557">
        <v>577.55354848000002</v>
      </c>
    </row>
    <row r="31" spans="1:24" x14ac:dyDescent="0.2">
      <c r="A31" s="254" t="s">
        <v>413</v>
      </c>
      <c r="B31" s="288">
        <f t="shared" ref="B31:F31" si="0">+SUM(B25:B30)</f>
        <v>3202.25343436</v>
      </c>
      <c r="C31" s="288">
        <f t="shared" si="0"/>
        <v>3256.19787666</v>
      </c>
      <c r="D31" s="288">
        <f t="shared" si="0"/>
        <v>3608.8497614999997</v>
      </c>
      <c r="E31" s="288">
        <f t="shared" si="0"/>
        <v>3664.56266134</v>
      </c>
      <c r="F31" s="289">
        <f t="shared" si="0"/>
        <v>3847.2383747100002</v>
      </c>
    </row>
    <row r="32" spans="1:24" x14ac:dyDescent="0.2">
      <c r="A32" s="370" t="s">
        <v>549</v>
      </c>
    </row>
    <row r="33" spans="1:24" ht="23.25" customHeight="1" x14ac:dyDescent="0.2">
      <c r="A33" s="592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592"/>
      <c r="C33" s="592"/>
      <c r="D33" s="592"/>
      <c r="E33" s="592"/>
      <c r="F33" s="592"/>
      <c r="G33" s="592"/>
      <c r="H33" s="592"/>
      <c r="I33" s="592"/>
      <c r="J33" s="592"/>
      <c r="K33" s="592"/>
      <c r="X33" s="255"/>
    </row>
    <row r="34" spans="1:24" x14ac:dyDescent="0.2">
      <c r="A34" s="592"/>
      <c r="B34" s="592"/>
      <c r="C34" s="592"/>
      <c r="D34" s="592"/>
      <c r="E34" s="592"/>
      <c r="F34" s="592"/>
      <c r="G34" s="592"/>
      <c r="H34" s="592"/>
      <c r="I34" s="592"/>
      <c r="J34" s="592"/>
      <c r="K34" s="592"/>
    </row>
    <row r="35" spans="1:24" x14ac:dyDescent="0.2">
      <c r="A35" s="30"/>
      <c r="G35" s="252"/>
      <c r="H35" s="252"/>
    </row>
    <row r="36" spans="1:24" x14ac:dyDescent="0.2">
      <c r="A36" s="101" t="s">
        <v>188</v>
      </c>
      <c r="B36" s="593" t="s">
        <v>189</v>
      </c>
      <c r="C36" s="593"/>
      <c r="D36" s="593"/>
      <c r="E36" s="593"/>
      <c r="F36" s="593"/>
      <c r="G36" s="100" t="s">
        <v>190</v>
      </c>
      <c r="H36"/>
    </row>
    <row r="37" spans="1:24" x14ac:dyDescent="0.2">
      <c r="A37" s="258"/>
      <c r="B37" s="258"/>
      <c r="C37" s="259"/>
      <c r="D37" s="258"/>
      <c r="E37" s="258"/>
      <c r="F37" s="258"/>
      <c r="G37" s="252"/>
      <c r="H37" s="252"/>
      <c r="I37" s="258"/>
      <c r="J37" s="258"/>
      <c r="K37" s="259"/>
      <c r="L37" s="258"/>
      <c r="M37" s="258"/>
      <c r="N37" s="258"/>
      <c r="O37" s="258"/>
    </row>
    <row r="38" spans="1:24" x14ac:dyDescent="0.2">
      <c r="A38" s="230"/>
      <c r="B38" s="230"/>
      <c r="C38" s="230"/>
      <c r="D38" s="260"/>
      <c r="E38" s="258"/>
      <c r="F38" s="258"/>
      <c r="G38" s="252"/>
      <c r="H38" s="252"/>
      <c r="I38" s="202"/>
      <c r="J38" s="202"/>
      <c r="K38" s="202"/>
      <c r="L38" s="260"/>
      <c r="M38" s="258"/>
      <c r="N38" s="258"/>
      <c r="O38" s="258"/>
    </row>
    <row r="39" spans="1:24" ht="15" x14ac:dyDescent="0.25">
      <c r="A39" s="252"/>
      <c r="B39" s="252"/>
      <c r="C39" s="252"/>
      <c r="D39" s="252"/>
      <c r="E39" s="252"/>
      <c r="F39" s="252"/>
      <c r="G39" s="252"/>
      <c r="H39" s="252"/>
      <c r="I39" s="261"/>
      <c r="J39" s="262"/>
      <c r="K39" s="263"/>
      <c r="L39" s="263"/>
      <c r="M39" s="258"/>
      <c r="N39" s="258"/>
      <c r="O39" s="258"/>
    </row>
    <row r="40" spans="1:24" ht="15" x14ac:dyDescent="0.25">
      <c r="A40" s="252"/>
      <c r="B40" s="252"/>
      <c r="C40" s="252"/>
      <c r="D40" s="252"/>
      <c r="E40" s="252"/>
      <c r="F40" s="252"/>
      <c r="G40" s="252"/>
      <c r="H40" s="252"/>
      <c r="I40" s="261"/>
      <c r="J40" s="258"/>
      <c r="K40" s="263"/>
      <c r="L40" s="263"/>
      <c r="M40" s="258"/>
      <c r="N40" s="258"/>
      <c r="O40" s="258"/>
    </row>
    <row r="41" spans="1:24" ht="15" x14ac:dyDescent="0.25">
      <c r="A41" s="264"/>
      <c r="B41" s="252"/>
      <c r="C41" s="252"/>
      <c r="D41" s="252"/>
      <c r="E41" s="252"/>
      <c r="F41" s="252"/>
      <c r="G41" s="252"/>
      <c r="H41" s="252"/>
      <c r="I41" s="261"/>
      <c r="J41" s="258"/>
      <c r="K41" s="263"/>
      <c r="L41" s="263"/>
      <c r="M41" s="258"/>
      <c r="N41" s="258"/>
      <c r="O41" s="258"/>
    </row>
    <row r="42" spans="1:24" ht="15" x14ac:dyDescent="0.25">
      <c r="A42" s="274"/>
      <c r="B42" s="274"/>
      <c r="C42" s="274"/>
      <c r="D42" s="274"/>
      <c r="E42" s="274"/>
      <c r="F42" s="252"/>
      <c r="G42" s="252"/>
      <c r="H42" s="252"/>
      <c r="I42" s="261"/>
      <c r="J42" s="258"/>
      <c r="K42" s="263"/>
      <c r="L42" s="263"/>
      <c r="M42" s="258"/>
      <c r="N42" s="258"/>
      <c r="O42" s="258"/>
    </row>
    <row r="43" spans="1:24" ht="15" x14ac:dyDescent="0.25">
      <c r="A43" s="264"/>
      <c r="B43" s="274"/>
      <c r="C43" s="274"/>
      <c r="D43" s="274"/>
      <c r="E43" s="274"/>
      <c r="F43" s="274"/>
      <c r="G43" s="252"/>
      <c r="H43" s="252"/>
      <c r="I43" s="261"/>
      <c r="J43" s="258"/>
      <c r="K43" s="263"/>
      <c r="L43" s="263"/>
      <c r="M43" s="258"/>
      <c r="N43" s="258"/>
      <c r="O43" s="258"/>
    </row>
    <row r="44" spans="1:24" ht="15" x14ac:dyDescent="0.25">
      <c r="A44" s="275"/>
      <c r="B44" s="252"/>
      <c r="C44" s="252"/>
      <c r="D44" s="252"/>
      <c r="E44" s="252"/>
      <c r="F44" s="252"/>
      <c r="G44" s="252"/>
      <c r="H44" s="252"/>
      <c r="I44" s="261"/>
      <c r="J44" s="258"/>
      <c r="K44" s="263"/>
      <c r="L44" s="263"/>
      <c r="M44" s="258"/>
      <c r="N44" s="258"/>
      <c r="O44" s="258"/>
    </row>
    <row r="45" spans="1:24" ht="15" x14ac:dyDescent="0.25">
      <c r="A45" s="276"/>
      <c r="B45" s="252"/>
      <c r="D45" s="252"/>
      <c r="E45" s="252"/>
      <c r="F45" s="252"/>
      <c r="G45" s="252"/>
      <c r="H45" s="252"/>
      <c r="I45" s="261"/>
      <c r="J45" s="258"/>
      <c r="K45" s="263"/>
      <c r="L45" s="263"/>
      <c r="M45" s="258"/>
      <c r="N45" s="258"/>
      <c r="O45" s="258"/>
    </row>
    <row r="46" spans="1:24" ht="15" x14ac:dyDescent="0.25">
      <c r="A46" s="252"/>
      <c r="B46" s="277"/>
      <c r="D46" s="252"/>
      <c r="E46" s="252"/>
      <c r="F46" s="252"/>
      <c r="G46" s="252"/>
      <c r="H46" s="252"/>
      <c r="I46" s="261"/>
      <c r="J46" s="258"/>
      <c r="K46" s="263"/>
      <c r="L46" s="263"/>
      <c r="M46" s="258"/>
      <c r="N46" s="258"/>
      <c r="O46" s="258"/>
    </row>
    <row r="47" spans="1:24" ht="15" x14ac:dyDescent="0.25">
      <c r="A47" s="256"/>
      <c r="B47" s="257"/>
      <c r="C47" s="257"/>
      <c r="D47" s="257"/>
      <c r="F47" s="252"/>
      <c r="G47" s="260"/>
      <c r="H47" s="278"/>
      <c r="J47" s="265"/>
      <c r="K47" s="265"/>
    </row>
    <row r="48" spans="1:24" ht="15" x14ac:dyDescent="0.25">
      <c r="G48" s="266"/>
      <c r="H48" s="278"/>
      <c r="J48" s="265"/>
      <c r="K48" s="265"/>
    </row>
    <row r="49" spans="1:11" ht="15" x14ac:dyDescent="0.25">
      <c r="G49" s="281"/>
      <c r="H49" s="278"/>
      <c r="J49" s="265"/>
      <c r="K49" s="265"/>
    </row>
    <row r="50" spans="1:11" ht="15" x14ac:dyDescent="0.25">
      <c r="A50" s="258"/>
      <c r="B50" s="258"/>
      <c r="C50" s="259"/>
      <c r="D50" s="258"/>
      <c r="E50" s="258"/>
      <c r="F50" s="258"/>
      <c r="G50" s="283"/>
      <c r="H50" s="278"/>
      <c r="J50" s="265"/>
      <c r="K50" s="265"/>
    </row>
    <row r="51" spans="1:11" ht="15" x14ac:dyDescent="0.25">
      <c r="A51" s="230"/>
      <c r="B51" s="230"/>
      <c r="C51" s="230"/>
      <c r="D51" s="260"/>
      <c r="E51" s="258"/>
      <c r="F51" s="258"/>
      <c r="G51" s="283"/>
      <c r="H51" s="278"/>
      <c r="J51" s="265"/>
      <c r="K51" s="265"/>
    </row>
    <row r="52" spans="1:11" ht="15" x14ac:dyDescent="0.25">
      <c r="A52" s="252"/>
      <c r="B52" s="252"/>
      <c r="C52" s="252"/>
      <c r="D52" s="252"/>
      <c r="E52" s="252"/>
      <c r="F52" s="252"/>
      <c r="G52" s="283"/>
      <c r="H52" s="278"/>
      <c r="J52" s="265"/>
      <c r="K52" s="265"/>
    </row>
    <row r="53" spans="1:11" ht="15" x14ac:dyDescent="0.25">
      <c r="A53" s="252"/>
      <c r="B53" s="252"/>
      <c r="C53" s="252"/>
      <c r="D53" s="252"/>
      <c r="E53" s="252"/>
      <c r="F53" s="252"/>
      <c r="G53" s="283"/>
      <c r="H53" s="278"/>
      <c r="J53" s="265"/>
      <c r="K53" s="265"/>
    </row>
    <row r="54" spans="1:11" ht="15" x14ac:dyDescent="0.25">
      <c r="A54" s="264"/>
      <c r="B54" s="252"/>
      <c r="C54" s="252"/>
      <c r="D54" s="252"/>
      <c r="E54" s="252"/>
      <c r="F54" s="252"/>
      <c r="G54" s="283"/>
      <c r="H54" s="278"/>
      <c r="J54" s="265"/>
      <c r="K54" s="265"/>
    </row>
    <row r="55" spans="1:11" ht="15" x14ac:dyDescent="0.25">
      <c r="A55" s="274"/>
      <c r="B55" s="274"/>
      <c r="C55" s="274"/>
      <c r="D55" s="274"/>
      <c r="E55" s="274"/>
      <c r="F55" s="252"/>
      <c r="G55" s="284"/>
      <c r="H55" s="278"/>
      <c r="J55" s="265"/>
      <c r="K55" s="265"/>
    </row>
    <row r="56" spans="1:11" x14ac:dyDescent="0.2">
      <c r="A56" s="264"/>
      <c r="B56" s="274"/>
      <c r="C56" s="274"/>
      <c r="D56" s="274"/>
      <c r="E56" s="274"/>
      <c r="F56" s="274"/>
      <c r="G56" s="284"/>
      <c r="H56" s="252"/>
    </row>
    <row r="57" spans="1:11" x14ac:dyDescent="0.2">
      <c r="A57" s="275"/>
      <c r="B57" s="252"/>
      <c r="C57" s="252"/>
      <c r="D57" s="252"/>
      <c r="E57" s="252"/>
      <c r="F57" s="252"/>
      <c r="G57" s="284"/>
      <c r="H57" s="252"/>
    </row>
    <row r="58" spans="1:11" x14ac:dyDescent="0.2">
      <c r="A58" s="267"/>
      <c r="B58" s="279"/>
      <c r="C58" s="282"/>
      <c r="D58" s="279"/>
      <c r="E58" s="280"/>
      <c r="F58" s="280"/>
      <c r="G58" s="284"/>
      <c r="H58" s="252"/>
    </row>
    <row r="59" spans="1:11" x14ac:dyDescent="0.2">
      <c r="A59" s="267"/>
      <c r="B59" s="279"/>
      <c r="C59" s="282"/>
      <c r="D59" s="279"/>
      <c r="E59" s="280"/>
      <c r="F59" s="280"/>
      <c r="G59" s="284"/>
      <c r="H59" s="252"/>
    </row>
    <row r="60" spans="1:11" x14ac:dyDescent="0.2">
      <c r="A60" s="267"/>
      <c r="B60" s="279"/>
      <c r="C60" s="282"/>
      <c r="D60" s="279"/>
      <c r="E60" s="280"/>
      <c r="F60" s="280"/>
      <c r="G60" s="284"/>
      <c r="H60" s="252"/>
    </row>
    <row r="61" spans="1:11" x14ac:dyDescent="0.2">
      <c r="A61" s="267"/>
      <c r="B61" s="279"/>
      <c r="C61" s="282"/>
      <c r="D61" s="279"/>
      <c r="E61" s="280"/>
      <c r="F61" s="280"/>
      <c r="G61" s="284"/>
      <c r="H61" s="252"/>
    </row>
    <row r="62" spans="1:11" x14ac:dyDescent="0.2">
      <c r="A62" s="267"/>
      <c r="B62" s="279"/>
      <c r="C62" s="282"/>
      <c r="D62" s="279"/>
      <c r="E62" s="280"/>
      <c r="F62" s="280"/>
      <c r="G62" s="284"/>
      <c r="H62" s="252"/>
    </row>
    <row r="63" spans="1:11" x14ac:dyDescent="0.2">
      <c r="A63" s="267"/>
      <c r="B63" s="279"/>
      <c r="C63" s="282"/>
      <c r="D63" s="279"/>
      <c r="E63" s="280"/>
      <c r="F63" s="280"/>
      <c r="G63" s="284"/>
      <c r="H63" s="252"/>
    </row>
    <row r="64" spans="1:11" x14ac:dyDescent="0.2">
      <c r="A64" s="267"/>
      <c r="B64" s="279"/>
      <c r="C64" s="285"/>
      <c r="D64" s="279"/>
      <c r="E64" s="252"/>
      <c r="F64" s="252"/>
      <c r="G64" s="252"/>
      <c r="H64" s="252"/>
    </row>
    <row r="65" spans="1:8" x14ac:dyDescent="0.2">
      <c r="A65" s="267"/>
      <c r="B65" s="279"/>
      <c r="C65" s="285"/>
      <c r="D65" s="279"/>
      <c r="E65" s="252"/>
      <c r="F65" s="252"/>
      <c r="G65" s="252"/>
      <c r="H65" s="252"/>
    </row>
    <row r="66" spans="1:8" x14ac:dyDescent="0.2">
      <c r="A66" s="267"/>
      <c r="B66" s="279"/>
      <c r="C66" s="285"/>
      <c r="D66" s="279"/>
      <c r="E66" s="252"/>
      <c r="F66" s="252"/>
      <c r="G66" s="252"/>
      <c r="H66" s="252"/>
    </row>
    <row r="67" spans="1:8" x14ac:dyDescent="0.2">
      <c r="A67" s="267"/>
      <c r="B67" s="279"/>
      <c r="C67" s="285"/>
      <c r="D67" s="279"/>
      <c r="E67" s="252"/>
      <c r="F67" s="252"/>
      <c r="G67" s="252"/>
      <c r="H67" s="252"/>
    </row>
    <row r="68" spans="1:8" x14ac:dyDescent="0.2">
      <c r="A68" s="267"/>
      <c r="B68" s="279"/>
      <c r="C68" s="285"/>
      <c r="D68" s="279"/>
      <c r="E68" s="252"/>
      <c r="F68" s="252"/>
      <c r="G68" s="252"/>
      <c r="H68" s="252"/>
    </row>
    <row r="69" spans="1:8" x14ac:dyDescent="0.2">
      <c r="A69" s="267"/>
      <c r="B69" s="279"/>
      <c r="C69" s="285"/>
      <c r="D69" s="279"/>
      <c r="E69" s="252"/>
      <c r="F69" s="252"/>
      <c r="G69" s="252"/>
      <c r="H69" s="252"/>
    </row>
    <row r="70" spans="1:8" x14ac:dyDescent="0.2">
      <c r="A70" s="267"/>
      <c r="B70" s="279"/>
      <c r="C70" s="285"/>
      <c r="D70" s="279"/>
      <c r="E70" s="252"/>
      <c r="F70" s="252"/>
      <c r="G70" s="252"/>
      <c r="H70" s="252"/>
    </row>
    <row r="71" spans="1:8" x14ac:dyDescent="0.2">
      <c r="A71" s="267"/>
      <c r="B71" s="279"/>
      <c r="C71" s="285"/>
      <c r="D71" s="279"/>
      <c r="E71" s="252"/>
      <c r="F71" s="252"/>
      <c r="G71" s="252"/>
      <c r="H71" s="252"/>
    </row>
    <row r="72" spans="1:8" x14ac:dyDescent="0.2">
      <c r="A72" s="267"/>
      <c r="B72" s="279"/>
      <c r="C72" s="285"/>
      <c r="D72" s="279"/>
      <c r="E72" s="252"/>
      <c r="F72" s="252"/>
      <c r="G72" s="252"/>
      <c r="H72" s="252"/>
    </row>
    <row r="73" spans="1:8" x14ac:dyDescent="0.2">
      <c r="A73" s="267"/>
      <c r="B73" s="279"/>
      <c r="C73" s="285"/>
      <c r="D73" s="279"/>
      <c r="E73" s="252"/>
      <c r="F73" s="252"/>
      <c r="G73" s="252"/>
      <c r="H73" s="252"/>
    </row>
    <row r="74" spans="1:8" x14ac:dyDescent="0.2">
      <c r="A74" s="267"/>
      <c r="B74" s="279"/>
      <c r="C74" s="285"/>
      <c r="D74" s="279"/>
      <c r="E74" s="252"/>
      <c r="F74" s="252"/>
      <c r="G74" s="252"/>
      <c r="H74" s="252"/>
    </row>
    <row r="75" spans="1:8" x14ac:dyDescent="0.2">
      <c r="A75" s="267"/>
      <c r="B75" s="279"/>
      <c r="C75" s="285"/>
      <c r="D75" s="279"/>
      <c r="E75" s="252"/>
      <c r="F75" s="252"/>
      <c r="G75" s="252"/>
      <c r="H75" s="252"/>
    </row>
    <row r="76" spans="1:8" x14ac:dyDescent="0.2">
      <c r="A76" s="267"/>
      <c r="B76" s="279"/>
      <c r="C76" s="285"/>
      <c r="D76" s="279"/>
      <c r="E76" s="252"/>
      <c r="F76" s="252"/>
      <c r="G76" s="252"/>
      <c r="H76" s="252"/>
    </row>
    <row r="77" spans="1:8" x14ac:dyDescent="0.2">
      <c r="A77" s="267"/>
      <c r="B77" s="279"/>
      <c r="C77" s="285"/>
      <c r="D77" s="279"/>
      <c r="E77" s="252"/>
      <c r="F77" s="252"/>
      <c r="G77" s="252"/>
      <c r="H77" s="252"/>
    </row>
    <row r="78" spans="1:8" x14ac:dyDescent="0.2">
      <c r="A78" s="267"/>
      <c r="B78" s="279"/>
      <c r="C78" s="285"/>
      <c r="D78" s="279"/>
      <c r="E78" s="252"/>
      <c r="F78" s="252"/>
      <c r="G78" s="252"/>
      <c r="H78" s="252"/>
    </row>
    <row r="79" spans="1:8" x14ac:dyDescent="0.2">
      <c r="A79" s="267"/>
      <c r="B79" s="279"/>
      <c r="C79" s="285"/>
      <c r="D79" s="279"/>
      <c r="E79" s="252"/>
      <c r="F79" s="252"/>
      <c r="G79" s="252"/>
      <c r="H79" s="252"/>
    </row>
    <row r="80" spans="1:8" x14ac:dyDescent="0.2">
      <c r="A80" s="267"/>
      <c r="B80" s="279"/>
      <c r="C80" s="285"/>
      <c r="D80" s="279"/>
      <c r="E80" s="252"/>
      <c r="F80" s="252"/>
      <c r="G80" s="252"/>
      <c r="H80" s="252"/>
    </row>
    <row r="81" spans="1:8" x14ac:dyDescent="0.2">
      <c r="A81" s="267"/>
      <c r="B81" s="279"/>
      <c r="C81" s="285"/>
      <c r="D81" s="279"/>
      <c r="E81" s="252"/>
      <c r="F81" s="252"/>
      <c r="G81" s="252"/>
      <c r="H81" s="252"/>
    </row>
    <row r="82" spans="1:8" x14ac:dyDescent="0.2">
      <c r="A82" s="267"/>
      <c r="B82" s="279"/>
      <c r="C82" s="285"/>
      <c r="D82" s="279"/>
      <c r="E82" s="252"/>
      <c r="F82" s="252"/>
      <c r="G82" s="252"/>
      <c r="H82" s="252"/>
    </row>
    <row r="83" spans="1:8" x14ac:dyDescent="0.2">
      <c r="A83" s="267"/>
      <c r="B83" s="279"/>
      <c r="C83" s="285"/>
      <c r="D83" s="279"/>
      <c r="E83" s="252"/>
      <c r="F83" s="252"/>
      <c r="G83" s="252"/>
      <c r="H83" s="252"/>
    </row>
    <row r="84" spans="1:8" x14ac:dyDescent="0.2">
      <c r="A84" s="267"/>
      <c r="B84" s="279"/>
      <c r="C84" s="285"/>
      <c r="D84" s="279"/>
      <c r="E84" s="252"/>
      <c r="F84" s="252"/>
      <c r="G84" s="252"/>
      <c r="H84" s="252"/>
    </row>
    <row r="85" spans="1:8" x14ac:dyDescent="0.2">
      <c r="A85" s="267"/>
      <c r="B85" s="279"/>
      <c r="C85" s="285"/>
      <c r="D85" s="279"/>
      <c r="E85" s="252"/>
      <c r="F85" s="252"/>
      <c r="G85" s="252"/>
      <c r="H85" s="252"/>
    </row>
    <row r="86" spans="1:8" x14ac:dyDescent="0.2">
      <c r="A86" s="267"/>
      <c r="B86" s="279"/>
      <c r="C86" s="285"/>
      <c r="D86" s="279"/>
      <c r="E86" s="252"/>
      <c r="F86" s="252"/>
      <c r="G86" s="252"/>
      <c r="H86" s="252"/>
    </row>
    <row r="87" spans="1:8" x14ac:dyDescent="0.2">
      <c r="A87" s="267"/>
      <c r="B87" s="279"/>
      <c r="C87" s="285"/>
      <c r="D87" s="279"/>
      <c r="E87" s="252"/>
      <c r="F87" s="252"/>
      <c r="G87" s="252"/>
      <c r="H87" s="252"/>
    </row>
    <row r="88" spans="1:8" x14ac:dyDescent="0.2">
      <c r="A88" s="267"/>
      <c r="B88" s="279"/>
      <c r="C88" s="285"/>
      <c r="D88" s="279"/>
      <c r="E88" s="252"/>
      <c r="F88" s="252"/>
      <c r="G88" s="252"/>
      <c r="H88" s="252"/>
    </row>
    <row r="89" spans="1:8" x14ac:dyDescent="0.2">
      <c r="A89" s="267"/>
      <c r="B89" s="279"/>
      <c r="C89" s="286"/>
      <c r="D89" s="279"/>
      <c r="E89" s="252"/>
      <c r="F89" s="252"/>
      <c r="G89" s="252"/>
      <c r="H89" s="252"/>
    </row>
    <row r="90" spans="1:8" x14ac:dyDescent="0.2">
      <c r="A90" s="267"/>
      <c r="B90" s="279"/>
      <c r="C90" s="285"/>
      <c r="D90" s="279"/>
      <c r="E90" s="252"/>
      <c r="F90" s="252"/>
      <c r="G90" s="252"/>
      <c r="H90" s="252"/>
    </row>
    <row r="91" spans="1:8" x14ac:dyDescent="0.2">
      <c r="A91" s="267"/>
      <c r="B91" s="279"/>
      <c r="C91" s="285"/>
      <c r="D91" s="279"/>
      <c r="E91" s="252"/>
      <c r="F91" s="252"/>
      <c r="G91" s="252"/>
      <c r="H91" s="252"/>
    </row>
    <row r="92" spans="1:8" x14ac:dyDescent="0.2">
      <c r="A92" s="267"/>
      <c r="B92" s="279"/>
      <c r="C92" s="285"/>
      <c r="D92" s="279"/>
      <c r="E92" s="252"/>
      <c r="F92" s="252"/>
      <c r="G92" s="252"/>
      <c r="H92" s="252"/>
    </row>
    <row r="93" spans="1:8" x14ac:dyDescent="0.2">
      <c r="A93" s="267"/>
      <c r="B93" s="279"/>
      <c r="C93" s="285"/>
      <c r="D93" s="279"/>
      <c r="E93" s="252"/>
      <c r="F93" s="252"/>
      <c r="G93" s="252"/>
      <c r="H93" s="252"/>
    </row>
    <row r="94" spans="1:8" x14ac:dyDescent="0.2">
      <c r="A94" s="267"/>
      <c r="B94" s="279"/>
      <c r="C94" s="285"/>
      <c r="D94" s="279"/>
      <c r="E94" s="252"/>
      <c r="F94" s="252"/>
      <c r="G94" s="252"/>
      <c r="H94" s="252"/>
    </row>
    <row r="95" spans="1:8" x14ac:dyDescent="0.2">
      <c r="A95" s="267"/>
      <c r="B95" s="279"/>
      <c r="C95" s="285"/>
      <c r="D95" s="279"/>
      <c r="E95" s="252"/>
      <c r="F95" s="252"/>
      <c r="G95" s="252"/>
      <c r="H95" s="252"/>
    </row>
    <row r="96" spans="1:8" x14ac:dyDescent="0.2">
      <c r="A96" s="267"/>
      <c r="B96" s="279"/>
      <c r="C96" s="285"/>
      <c r="D96" s="279"/>
      <c r="E96" s="252"/>
      <c r="F96" s="252"/>
      <c r="G96" s="252"/>
      <c r="H96" s="252"/>
    </row>
    <row r="97" spans="1:8" x14ac:dyDescent="0.2">
      <c r="A97" s="267"/>
      <c r="B97" s="279"/>
      <c r="C97" s="285"/>
      <c r="D97" s="279"/>
      <c r="E97" s="252"/>
      <c r="F97" s="252"/>
      <c r="G97" s="252"/>
      <c r="H97" s="252"/>
    </row>
    <row r="98" spans="1:8" x14ac:dyDescent="0.2">
      <c r="A98" s="267"/>
      <c r="B98" s="279"/>
      <c r="C98" s="285"/>
      <c r="D98" s="279"/>
      <c r="E98" s="252"/>
      <c r="F98" s="252"/>
      <c r="G98" s="252"/>
      <c r="H98" s="252"/>
    </row>
    <row r="99" spans="1:8" x14ac:dyDescent="0.2">
      <c r="A99" s="267"/>
      <c r="B99" s="279"/>
      <c r="C99" s="285"/>
      <c r="D99" s="279"/>
      <c r="E99" s="252"/>
      <c r="F99" s="252"/>
      <c r="G99" s="252"/>
      <c r="H99" s="252"/>
    </row>
    <row r="100" spans="1:8" x14ac:dyDescent="0.2">
      <c r="A100" s="267"/>
      <c r="B100" s="279"/>
      <c r="C100" s="252"/>
      <c r="D100" s="279"/>
      <c r="E100" s="252"/>
      <c r="F100" s="252"/>
      <c r="G100" s="252"/>
      <c r="H100" s="252"/>
    </row>
    <row r="101" spans="1:8" x14ac:dyDescent="0.2">
      <c r="A101" s="267"/>
      <c r="B101" s="279"/>
      <c r="C101" s="252"/>
      <c r="D101" s="279"/>
      <c r="E101" s="252"/>
      <c r="F101" s="252"/>
      <c r="G101" s="252"/>
      <c r="H101" s="252"/>
    </row>
    <row r="102" spans="1:8" x14ac:dyDescent="0.2">
      <c r="A102" s="267"/>
      <c r="B102" s="279"/>
      <c r="C102" s="252"/>
      <c r="D102" s="279"/>
      <c r="E102" s="252"/>
      <c r="F102" s="252"/>
      <c r="G102" s="252"/>
      <c r="H102" s="252"/>
    </row>
    <row r="103" spans="1:8" x14ac:dyDescent="0.2">
      <c r="A103" s="267"/>
      <c r="B103" s="279"/>
      <c r="C103" s="252"/>
      <c r="D103" s="279"/>
      <c r="E103" s="252"/>
      <c r="F103" s="252"/>
      <c r="G103" s="252"/>
      <c r="H103" s="252"/>
    </row>
    <row r="104" spans="1:8" x14ac:dyDescent="0.2">
      <c r="A104" s="267"/>
      <c r="B104" s="279"/>
      <c r="C104" s="252"/>
      <c r="D104" s="279"/>
      <c r="E104" s="252"/>
      <c r="F104" s="252"/>
      <c r="G104" s="252"/>
      <c r="H104" s="252"/>
    </row>
    <row r="105" spans="1:8" x14ac:dyDescent="0.2">
      <c r="A105" s="267"/>
      <c r="B105" s="279"/>
      <c r="C105" s="252"/>
      <c r="D105" s="279"/>
      <c r="E105" s="252"/>
      <c r="F105" s="252"/>
      <c r="G105" s="252"/>
      <c r="H105" s="252"/>
    </row>
    <row r="106" spans="1:8" x14ac:dyDescent="0.2">
      <c r="A106" s="267"/>
      <c r="B106" s="279"/>
      <c r="C106" s="252"/>
      <c r="D106" s="279"/>
      <c r="E106" s="252"/>
      <c r="F106" s="252"/>
      <c r="G106" s="252"/>
      <c r="H106" s="252"/>
    </row>
    <row r="107" spans="1:8" x14ac:dyDescent="0.2">
      <c r="A107" s="267"/>
      <c r="B107" s="279"/>
      <c r="C107" s="252"/>
      <c r="D107" s="279"/>
      <c r="E107" s="252"/>
      <c r="F107" s="252"/>
      <c r="G107" s="252"/>
      <c r="H107" s="252"/>
    </row>
    <row r="108" spans="1:8" x14ac:dyDescent="0.2">
      <c r="A108" s="267"/>
      <c r="B108" s="279"/>
      <c r="C108" s="252"/>
      <c r="D108" s="279"/>
      <c r="E108" s="252"/>
      <c r="F108" s="252"/>
      <c r="G108" s="252"/>
      <c r="H108" s="252"/>
    </row>
    <row r="109" spans="1:8" x14ac:dyDescent="0.2">
      <c r="A109" s="267"/>
      <c r="B109" s="279"/>
      <c r="C109" s="252"/>
      <c r="D109" s="279"/>
      <c r="E109" s="252"/>
      <c r="F109" s="252"/>
      <c r="G109" s="252"/>
      <c r="H109" s="252"/>
    </row>
    <row r="110" spans="1:8" x14ac:dyDescent="0.2">
      <c r="A110" s="267"/>
      <c r="B110" s="279"/>
      <c r="C110" s="252"/>
      <c r="D110" s="279"/>
      <c r="E110" s="252"/>
      <c r="F110" s="252"/>
      <c r="G110" s="252"/>
      <c r="H110" s="252"/>
    </row>
    <row r="111" spans="1:8" x14ac:dyDescent="0.2">
      <c r="A111" s="267"/>
      <c r="B111" s="279"/>
      <c r="C111" s="252"/>
      <c r="D111" s="279"/>
      <c r="E111" s="252"/>
      <c r="F111" s="252"/>
      <c r="G111" s="252"/>
      <c r="H111" s="252"/>
    </row>
    <row r="112" spans="1:8" x14ac:dyDescent="0.2">
      <c r="A112" s="287"/>
      <c r="B112" s="252"/>
      <c r="C112" s="252"/>
      <c r="D112" s="252"/>
      <c r="E112" s="252"/>
      <c r="F112" s="252"/>
      <c r="G112" s="252"/>
      <c r="H112" s="252"/>
    </row>
    <row r="113" spans="1:8" x14ac:dyDescent="0.2">
      <c r="A113" s="287"/>
      <c r="B113" s="252"/>
      <c r="C113" s="252"/>
      <c r="D113" s="252"/>
      <c r="E113" s="252"/>
      <c r="F113" s="252"/>
      <c r="G113" s="252"/>
      <c r="H113" s="252"/>
    </row>
    <row r="114" spans="1:8" x14ac:dyDescent="0.2">
      <c r="A114" s="287"/>
      <c r="B114" s="252"/>
      <c r="C114" s="252"/>
      <c r="D114" s="252"/>
      <c r="E114" s="252"/>
      <c r="F114" s="252"/>
      <c r="G114" s="252"/>
      <c r="H114" s="252"/>
    </row>
    <row r="115" spans="1:8" x14ac:dyDescent="0.2">
      <c r="A115" s="287"/>
      <c r="B115" s="252"/>
      <c r="C115" s="252"/>
      <c r="D115" s="252"/>
      <c r="E115" s="252"/>
      <c r="F115" s="252"/>
      <c r="G115" s="252"/>
      <c r="H115" s="252"/>
    </row>
    <row r="116" spans="1:8" x14ac:dyDescent="0.2">
      <c r="A116" s="287"/>
      <c r="B116" s="252"/>
      <c r="C116" s="252"/>
      <c r="D116" s="252"/>
      <c r="E116" s="252"/>
      <c r="F116" s="252"/>
      <c r="G116" s="252"/>
      <c r="H116" s="252"/>
    </row>
    <row r="117" spans="1:8" x14ac:dyDescent="0.2">
      <c r="A117" s="287"/>
      <c r="B117" s="252"/>
      <c r="C117" s="252"/>
      <c r="D117" s="252"/>
      <c r="E117" s="252"/>
      <c r="F117" s="252"/>
      <c r="G117" s="252"/>
      <c r="H117" s="252"/>
    </row>
    <row r="118" spans="1:8" x14ac:dyDescent="0.2">
      <c r="A118" s="287"/>
      <c r="B118" s="252"/>
      <c r="C118" s="252"/>
      <c r="D118" s="252"/>
      <c r="E118" s="252"/>
      <c r="F118" s="252"/>
      <c r="G118" s="252"/>
      <c r="H118" s="252"/>
    </row>
    <row r="119" spans="1:8" x14ac:dyDescent="0.2">
      <c r="A119" s="287"/>
      <c r="B119" s="252"/>
      <c r="C119" s="252"/>
      <c r="D119" s="252"/>
      <c r="E119" s="252"/>
      <c r="F119" s="252"/>
      <c r="G119" s="252"/>
      <c r="H119" s="252"/>
    </row>
    <row r="120" spans="1:8" x14ac:dyDescent="0.2">
      <c r="A120" s="287"/>
      <c r="B120" s="252"/>
      <c r="C120" s="252"/>
      <c r="D120" s="252"/>
      <c r="E120" s="252"/>
      <c r="F120" s="252"/>
      <c r="G120" s="252"/>
      <c r="H120" s="252"/>
    </row>
    <row r="121" spans="1:8" x14ac:dyDescent="0.2">
      <c r="A121" s="287"/>
      <c r="B121" s="252"/>
      <c r="C121" s="252"/>
      <c r="D121" s="252"/>
      <c r="E121" s="252"/>
      <c r="F121" s="252"/>
      <c r="G121" s="252"/>
      <c r="H121" s="252"/>
    </row>
    <row r="122" spans="1:8" x14ac:dyDescent="0.2">
      <c r="A122" s="287"/>
      <c r="B122" s="252"/>
      <c r="C122" s="252"/>
      <c r="D122" s="252"/>
      <c r="E122" s="252"/>
      <c r="F122" s="252"/>
      <c r="G122" s="252"/>
      <c r="H122" s="252"/>
    </row>
    <row r="123" spans="1:8" x14ac:dyDescent="0.2">
      <c r="A123" s="287"/>
      <c r="B123" s="252"/>
      <c r="C123" s="252"/>
      <c r="D123" s="252"/>
      <c r="E123" s="252"/>
      <c r="F123" s="252"/>
      <c r="G123" s="252"/>
      <c r="H123" s="252"/>
    </row>
    <row r="124" spans="1:8" x14ac:dyDescent="0.2">
      <c r="A124" s="287"/>
      <c r="B124" s="252"/>
      <c r="C124" s="252"/>
      <c r="D124" s="252"/>
      <c r="E124" s="252"/>
      <c r="F124" s="252"/>
      <c r="G124" s="252"/>
      <c r="H124" s="252"/>
    </row>
    <row r="125" spans="1:8" x14ac:dyDescent="0.2">
      <c r="A125" s="268"/>
    </row>
    <row r="126" spans="1:8" x14ac:dyDescent="0.2">
      <c r="A126" s="268"/>
    </row>
    <row r="127" spans="1:8" x14ac:dyDescent="0.2">
      <c r="A127" s="268"/>
    </row>
    <row r="128" spans="1:8" x14ac:dyDescent="0.2">
      <c r="A128" s="268"/>
    </row>
    <row r="129" spans="1:2" x14ac:dyDescent="0.2">
      <c r="A129" s="268"/>
    </row>
    <row r="130" spans="1:2" x14ac:dyDescent="0.2">
      <c r="A130" s="268"/>
    </row>
    <row r="131" spans="1:2" x14ac:dyDescent="0.2">
      <c r="A131" s="268"/>
    </row>
    <row r="132" spans="1:2" x14ac:dyDescent="0.2">
      <c r="A132" s="268"/>
    </row>
    <row r="133" spans="1:2" x14ac:dyDescent="0.2">
      <c r="A133" s="268"/>
    </row>
    <row r="134" spans="1:2" x14ac:dyDescent="0.2">
      <c r="A134" s="268"/>
    </row>
    <row r="135" spans="1:2" x14ac:dyDescent="0.2">
      <c r="A135" s="268"/>
    </row>
    <row r="136" spans="1:2" x14ac:dyDescent="0.2">
      <c r="A136" s="268"/>
    </row>
    <row r="137" spans="1:2" x14ac:dyDescent="0.2">
      <c r="A137" s="268"/>
    </row>
    <row r="138" spans="1:2" x14ac:dyDescent="0.2">
      <c r="A138" s="268"/>
    </row>
    <row r="139" spans="1:2" x14ac:dyDescent="0.2">
      <c r="A139" s="268"/>
    </row>
    <row r="140" spans="1:2" x14ac:dyDescent="0.2">
      <c r="B140" s="268"/>
    </row>
    <row r="141" spans="1:2" x14ac:dyDescent="0.2">
      <c r="B141" s="268"/>
    </row>
    <row r="142" spans="1:2" x14ac:dyDescent="0.2">
      <c r="B142" s="268"/>
    </row>
    <row r="143" spans="1:2" x14ac:dyDescent="0.2">
      <c r="B143" s="268"/>
    </row>
    <row r="144" spans="1:2" x14ac:dyDescent="0.2">
      <c r="B144" s="268"/>
    </row>
    <row r="145" spans="2:2" x14ac:dyDescent="0.2">
      <c r="B145" s="268"/>
    </row>
    <row r="146" spans="2:2" x14ac:dyDescent="0.2">
      <c r="B146" s="268"/>
    </row>
    <row r="147" spans="2:2" x14ac:dyDescent="0.2">
      <c r="B147" s="268"/>
    </row>
    <row r="148" spans="2:2" x14ac:dyDescent="0.2">
      <c r="B148" s="268"/>
    </row>
    <row r="149" spans="2:2" x14ac:dyDescent="0.2">
      <c r="B149" s="268"/>
    </row>
    <row r="150" spans="2:2" x14ac:dyDescent="0.2">
      <c r="B150" s="268"/>
    </row>
    <row r="151" spans="2:2" x14ac:dyDescent="0.2">
      <c r="B151" s="268"/>
    </row>
    <row r="152" spans="2:2" x14ac:dyDescent="0.2">
      <c r="B152" s="268"/>
    </row>
    <row r="153" spans="2:2" x14ac:dyDescent="0.2">
      <c r="B153" s="268"/>
    </row>
    <row r="154" spans="2:2" x14ac:dyDescent="0.2">
      <c r="B154" s="268"/>
    </row>
    <row r="155" spans="2:2" x14ac:dyDescent="0.2">
      <c r="B155" s="268"/>
    </row>
    <row r="156" spans="2:2" x14ac:dyDescent="0.2">
      <c r="B156" s="268"/>
    </row>
    <row r="157" spans="2:2" x14ac:dyDescent="0.2">
      <c r="B157" s="268"/>
    </row>
    <row r="158" spans="2:2" x14ac:dyDescent="0.2">
      <c r="B158" s="268"/>
    </row>
    <row r="159" spans="2:2" x14ac:dyDescent="0.2">
      <c r="B159" s="268"/>
    </row>
    <row r="160" spans="2:2" x14ac:dyDescent="0.2">
      <c r="B160" s="268"/>
    </row>
    <row r="161" spans="2:2" x14ac:dyDescent="0.2">
      <c r="B161" s="268"/>
    </row>
    <row r="162" spans="2:2" x14ac:dyDescent="0.2">
      <c r="B162" s="268"/>
    </row>
    <row r="163" spans="2:2" x14ac:dyDescent="0.2">
      <c r="B163" s="268"/>
    </row>
    <row r="164" spans="2:2" x14ac:dyDescent="0.2">
      <c r="B164" s="268"/>
    </row>
    <row r="165" spans="2:2" x14ac:dyDescent="0.2">
      <c r="B165" s="268"/>
    </row>
    <row r="166" spans="2:2" x14ac:dyDescent="0.2">
      <c r="B166" s="268"/>
    </row>
    <row r="167" spans="2:2" x14ac:dyDescent="0.2">
      <c r="B167" s="268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zoomScaleNormal="100" workbookViewId="0"/>
  </sheetViews>
  <sheetFormatPr defaultRowHeight="12.75" x14ac:dyDescent="0.2"/>
  <sheetData>
    <row r="2" spans="1:18" ht="15.75" x14ac:dyDescent="0.25">
      <c r="A2" s="44" t="s">
        <v>547</v>
      </c>
      <c r="H2" s="119"/>
    </row>
    <row r="3" spans="1:18" x14ac:dyDescent="0.2">
      <c r="A3" s="22" t="s">
        <v>16</v>
      </c>
    </row>
    <row r="4" spans="1:18" x14ac:dyDescent="0.2">
      <c r="A4" s="19"/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</row>
    <row r="5" spans="1:18" x14ac:dyDescent="0.2">
      <c r="A5" s="19"/>
      <c r="B5" s="384"/>
      <c r="C5" s="384"/>
      <c r="D5" s="384"/>
      <c r="E5" s="384"/>
      <c r="F5" s="384"/>
      <c r="G5" s="384"/>
      <c r="H5" s="384"/>
      <c r="I5" s="384"/>
      <c r="J5" s="384"/>
      <c r="K5" s="384"/>
      <c r="L5" s="384"/>
      <c r="M5" s="384"/>
      <c r="N5" s="384"/>
      <c r="O5" s="384"/>
      <c r="P5" s="384"/>
      <c r="Q5" s="384"/>
      <c r="R5" s="384"/>
    </row>
    <row r="6" spans="1:18" x14ac:dyDescent="0.2">
      <c r="A6" s="19"/>
      <c r="B6" s="384"/>
      <c r="C6" s="384"/>
      <c r="D6" s="384"/>
      <c r="E6" s="384"/>
      <c r="F6" s="384"/>
      <c r="G6" s="384"/>
      <c r="H6" s="384"/>
      <c r="I6" s="384"/>
      <c r="J6" s="384"/>
      <c r="K6" s="384"/>
      <c r="L6" s="384"/>
      <c r="M6" s="384"/>
      <c r="N6" s="384"/>
      <c r="O6" s="384"/>
      <c r="P6" s="384"/>
      <c r="Q6" s="384"/>
      <c r="R6" s="384"/>
    </row>
    <row r="7" spans="1:18" x14ac:dyDescent="0.2">
      <c r="A7" s="19"/>
      <c r="B7" s="384"/>
      <c r="C7" s="384"/>
      <c r="D7" s="384"/>
      <c r="E7" s="384"/>
      <c r="F7" s="384"/>
      <c r="G7" s="384"/>
      <c r="H7" s="384"/>
      <c r="I7" s="384"/>
      <c r="J7" s="384"/>
      <c r="K7" s="384"/>
      <c r="L7" s="384"/>
      <c r="M7" s="384"/>
      <c r="N7" s="384"/>
      <c r="O7" s="384"/>
      <c r="P7" s="384"/>
      <c r="Q7" s="384"/>
      <c r="R7" s="384"/>
    </row>
    <row r="8" spans="1:18" x14ac:dyDescent="0.2">
      <c r="A8" s="19"/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</row>
    <row r="9" spans="1:18" x14ac:dyDescent="0.2">
      <c r="A9" s="19"/>
      <c r="B9" s="384"/>
      <c r="C9" s="384"/>
      <c r="D9" s="384"/>
      <c r="E9" s="384"/>
      <c r="F9" s="384"/>
      <c r="G9" s="384"/>
      <c r="H9" s="384"/>
      <c r="I9" s="384"/>
      <c r="J9" s="384"/>
      <c r="K9" s="384"/>
      <c r="L9" s="384"/>
      <c r="M9" s="384"/>
      <c r="N9" s="384"/>
      <c r="O9" s="384"/>
      <c r="P9" s="384"/>
      <c r="Q9" s="384"/>
      <c r="R9" s="384"/>
    </row>
    <row r="10" spans="1:18" x14ac:dyDescent="0.2">
      <c r="A10" s="19"/>
      <c r="B10" s="384"/>
      <c r="C10" s="384"/>
      <c r="D10" s="384"/>
      <c r="E10" s="384"/>
      <c r="F10" s="384"/>
      <c r="G10" s="384"/>
      <c r="H10" s="384"/>
      <c r="I10" s="384"/>
      <c r="J10" s="384"/>
      <c r="K10" s="384"/>
      <c r="L10" s="384"/>
      <c r="M10" s="384"/>
      <c r="N10" s="384"/>
      <c r="O10" s="384"/>
      <c r="P10" s="384"/>
      <c r="Q10" s="384"/>
      <c r="R10" s="384"/>
    </row>
    <row r="11" spans="1:18" x14ac:dyDescent="0.2">
      <c r="A11" s="19"/>
      <c r="B11" s="384"/>
      <c r="C11" s="384"/>
      <c r="D11" s="384"/>
      <c r="E11" s="384"/>
      <c r="F11" s="384"/>
      <c r="G11" s="384"/>
      <c r="H11" s="384"/>
      <c r="I11" s="384"/>
      <c r="J11" s="384"/>
      <c r="K11" s="384"/>
      <c r="L11" s="384"/>
      <c r="M11" s="384"/>
      <c r="N11" s="384"/>
      <c r="O11" s="384"/>
      <c r="P11" s="384"/>
      <c r="Q11" s="384"/>
      <c r="R11" s="384"/>
    </row>
    <row r="12" spans="1:18" x14ac:dyDescent="0.2">
      <c r="A12" s="19"/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L12" s="384"/>
      <c r="M12" s="384"/>
      <c r="N12" s="384"/>
      <c r="O12" s="384"/>
      <c r="P12" s="384"/>
      <c r="Q12" s="384"/>
      <c r="R12" s="384"/>
    </row>
    <row r="13" spans="1:18" x14ac:dyDescent="0.2">
      <c r="A13" s="19"/>
      <c r="B13" s="384"/>
      <c r="C13" s="384"/>
      <c r="D13" s="384"/>
      <c r="E13" s="384"/>
      <c r="F13" s="384"/>
      <c r="G13" s="384"/>
      <c r="H13" s="384"/>
      <c r="I13" s="384"/>
      <c r="J13" s="384"/>
      <c r="K13" s="384"/>
      <c r="L13" s="384"/>
      <c r="M13" s="384"/>
      <c r="N13" s="384"/>
      <c r="O13" s="384"/>
      <c r="P13" s="384"/>
      <c r="Q13" s="384"/>
      <c r="R13" s="384"/>
    </row>
    <row r="14" spans="1:18" x14ac:dyDescent="0.2">
      <c r="A14" s="19"/>
      <c r="B14" s="384"/>
      <c r="C14" s="384"/>
      <c r="D14" s="384"/>
      <c r="E14" s="384"/>
      <c r="F14" s="384"/>
      <c r="G14" s="384"/>
      <c r="H14" s="384"/>
      <c r="I14" s="384"/>
      <c r="J14" s="384"/>
      <c r="K14" s="384"/>
      <c r="L14" s="384"/>
      <c r="M14" s="384"/>
      <c r="N14" s="384"/>
      <c r="O14" s="384"/>
      <c r="P14" s="384"/>
      <c r="Q14" s="384"/>
      <c r="R14" s="384"/>
    </row>
    <row r="15" spans="1:18" x14ac:dyDescent="0.2">
      <c r="A15" s="19"/>
      <c r="B15" s="384"/>
      <c r="C15" s="384"/>
      <c r="D15" s="384"/>
      <c r="E15" s="384"/>
      <c r="F15" s="384"/>
      <c r="G15" s="384"/>
      <c r="H15" s="384"/>
      <c r="I15" s="384"/>
      <c r="J15" s="384"/>
      <c r="K15" s="384"/>
      <c r="L15" s="384"/>
      <c r="M15" s="384"/>
      <c r="N15" s="384"/>
      <c r="O15" s="384"/>
      <c r="P15" s="384"/>
      <c r="Q15" s="384"/>
      <c r="R15" s="384"/>
    </row>
    <row r="16" spans="1:18" x14ac:dyDescent="0.2">
      <c r="A16" s="19"/>
      <c r="B16" s="384"/>
      <c r="C16" s="384"/>
      <c r="D16" s="384"/>
      <c r="E16" s="384"/>
      <c r="F16" s="384"/>
      <c r="G16" s="384"/>
      <c r="H16" s="384"/>
      <c r="I16" s="384"/>
      <c r="J16" s="384"/>
      <c r="K16" s="384"/>
      <c r="L16" s="384"/>
      <c r="M16" s="384"/>
      <c r="N16" s="384"/>
      <c r="O16" s="384"/>
      <c r="P16" s="384"/>
      <c r="Q16" s="384"/>
      <c r="R16" s="384"/>
    </row>
    <row r="17" spans="1:18" x14ac:dyDescent="0.2">
      <c r="A17" s="19"/>
      <c r="B17" s="384"/>
      <c r="C17" s="384"/>
      <c r="D17" s="384"/>
      <c r="E17" s="384"/>
      <c r="F17" s="384"/>
      <c r="G17" s="384"/>
      <c r="H17" s="384"/>
      <c r="I17" s="384"/>
      <c r="J17" s="384"/>
      <c r="K17" s="384"/>
      <c r="L17" s="384"/>
      <c r="M17" s="384"/>
      <c r="N17" s="384"/>
      <c r="O17" s="384"/>
      <c r="P17" s="384"/>
      <c r="Q17" s="384"/>
      <c r="R17" s="384"/>
    </row>
    <row r="18" spans="1:18" x14ac:dyDescent="0.2">
      <c r="A18" s="19"/>
      <c r="B18" s="384"/>
      <c r="C18" s="384"/>
      <c r="D18" s="384"/>
      <c r="E18" s="384"/>
      <c r="F18" s="384"/>
      <c r="G18" s="384"/>
      <c r="H18" s="384"/>
      <c r="I18" s="384"/>
      <c r="J18" s="384"/>
      <c r="K18" s="384"/>
      <c r="L18" s="384"/>
      <c r="M18" s="384"/>
      <c r="N18" s="384"/>
      <c r="O18" s="384"/>
      <c r="P18" s="384"/>
      <c r="Q18" s="384"/>
      <c r="R18" s="384"/>
    </row>
    <row r="19" spans="1:18" x14ac:dyDescent="0.2">
      <c r="A19" s="19"/>
      <c r="B19" s="384"/>
      <c r="C19" s="384"/>
      <c r="D19" s="384"/>
      <c r="E19" s="384"/>
      <c r="F19" s="384"/>
      <c r="G19" s="384"/>
      <c r="H19" s="384"/>
      <c r="I19" s="384"/>
      <c r="J19" s="384"/>
      <c r="K19" s="384"/>
      <c r="L19" s="384"/>
      <c r="M19" s="384"/>
      <c r="N19" s="384"/>
      <c r="O19" s="384"/>
      <c r="P19" s="384"/>
      <c r="Q19" s="384"/>
      <c r="R19" s="384"/>
    </row>
    <row r="20" spans="1:18" x14ac:dyDescent="0.2">
      <c r="A20" s="19"/>
      <c r="B20" s="384"/>
      <c r="C20" s="384"/>
      <c r="D20" s="384"/>
      <c r="E20" s="384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4"/>
    </row>
    <row r="21" spans="1:18" x14ac:dyDescent="0.2">
      <c r="A21" s="19"/>
      <c r="B21" s="384"/>
      <c r="C21" s="384"/>
      <c r="D21" s="384"/>
      <c r="E21" s="384"/>
      <c r="F21" s="384"/>
      <c r="G21" s="384"/>
      <c r="H21" s="384"/>
      <c r="I21" s="384"/>
      <c r="J21" s="384"/>
      <c r="K21" s="384"/>
      <c r="L21" s="384"/>
      <c r="M21" s="384"/>
      <c r="N21" s="384"/>
      <c r="O21" s="384"/>
      <c r="P21" s="384"/>
      <c r="Q21" s="384"/>
      <c r="R21" s="384"/>
    </row>
    <row r="22" spans="1:18" x14ac:dyDescent="0.2">
      <c r="A22" s="19"/>
      <c r="B22" s="384"/>
      <c r="C22" s="384"/>
      <c r="D22" s="384"/>
      <c r="E22" s="384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4"/>
    </row>
    <row r="23" spans="1:18" x14ac:dyDescent="0.2">
      <c r="A23" s="19"/>
      <c r="B23" s="384"/>
      <c r="C23" s="384"/>
      <c r="D23" s="384"/>
      <c r="E23" s="384"/>
      <c r="F23" s="384"/>
      <c r="G23" s="384"/>
      <c r="H23" s="384"/>
      <c r="I23" s="384"/>
      <c r="J23" s="384"/>
      <c r="K23" s="384"/>
      <c r="L23" s="384"/>
      <c r="M23" s="384"/>
      <c r="N23" s="384"/>
      <c r="O23" s="384"/>
      <c r="P23" s="384"/>
      <c r="Q23" s="384"/>
      <c r="R23" s="384"/>
    </row>
    <row r="24" spans="1:18" x14ac:dyDescent="0.2">
      <c r="A24" s="19"/>
      <c r="B24" s="384"/>
      <c r="C24" s="384"/>
      <c r="D24" s="384"/>
      <c r="E24" s="384"/>
      <c r="F24" s="384"/>
      <c r="G24" s="384"/>
      <c r="H24" s="384"/>
      <c r="I24" s="384"/>
      <c r="J24" s="384"/>
      <c r="K24" s="384"/>
      <c r="L24" s="384"/>
      <c r="M24" s="384"/>
      <c r="N24" s="384"/>
      <c r="O24" s="384"/>
      <c r="P24" s="384"/>
      <c r="Q24" s="384"/>
      <c r="R24" s="384"/>
    </row>
    <row r="25" spans="1:18" x14ac:dyDescent="0.2">
      <c r="A25" s="19"/>
      <c r="B25" s="384"/>
      <c r="C25" s="384"/>
      <c r="D25" s="384"/>
      <c r="E25" s="384"/>
      <c r="F25" s="384"/>
      <c r="G25" s="384"/>
      <c r="H25" s="384"/>
      <c r="I25" s="384"/>
      <c r="J25" s="384"/>
      <c r="K25" s="384"/>
      <c r="L25" s="384"/>
      <c r="M25" s="384"/>
      <c r="N25" s="384"/>
      <c r="O25" s="384"/>
      <c r="P25" s="384"/>
      <c r="Q25" s="384"/>
      <c r="R25" s="384"/>
    </row>
    <row r="26" spans="1:18" x14ac:dyDescent="0.2">
      <c r="A26" s="19"/>
      <c r="B26" s="384"/>
      <c r="C26" s="384"/>
      <c r="D26" s="384"/>
      <c r="E26" s="384"/>
      <c r="F26" s="384"/>
      <c r="G26" s="384"/>
      <c r="H26" s="384"/>
      <c r="I26" s="384"/>
      <c r="J26" s="384"/>
      <c r="K26" s="384"/>
      <c r="L26" s="384"/>
      <c r="M26" s="384"/>
      <c r="N26" s="384"/>
      <c r="O26" s="384"/>
      <c r="P26" s="384"/>
      <c r="Q26" s="384"/>
      <c r="R26" s="384"/>
    </row>
    <row r="27" spans="1:18" x14ac:dyDescent="0.2">
      <c r="A27" s="19"/>
      <c r="B27" s="384"/>
      <c r="C27" s="384"/>
      <c r="D27" s="384"/>
      <c r="E27" s="384"/>
      <c r="F27" s="384"/>
      <c r="G27" s="384"/>
      <c r="H27" s="384"/>
      <c r="I27" s="384"/>
      <c r="J27" s="384"/>
      <c r="K27" s="384"/>
      <c r="L27" s="384"/>
      <c r="M27" s="384"/>
      <c r="N27" s="384"/>
      <c r="O27" s="384"/>
      <c r="P27" s="384"/>
      <c r="Q27" s="384"/>
      <c r="R27" s="384"/>
    </row>
    <row r="28" spans="1:18" x14ac:dyDescent="0.2">
      <c r="A28" s="19"/>
      <c r="B28" s="384"/>
      <c r="C28" s="384"/>
      <c r="D28" s="384"/>
      <c r="E28" s="384"/>
      <c r="F28" s="384"/>
      <c r="G28" s="384"/>
      <c r="H28" s="384"/>
      <c r="I28" s="384"/>
      <c r="J28" s="384"/>
      <c r="K28" s="384"/>
      <c r="L28" s="384"/>
      <c r="M28" s="384"/>
      <c r="N28" s="384"/>
      <c r="O28" s="384"/>
      <c r="P28" s="384"/>
      <c r="Q28" s="384"/>
      <c r="R28" s="384"/>
    </row>
    <row r="29" spans="1:18" x14ac:dyDescent="0.2">
      <c r="A29" s="19"/>
      <c r="B29" s="384"/>
      <c r="C29" s="384"/>
      <c r="D29" s="384"/>
      <c r="E29" s="384"/>
      <c r="F29" s="384"/>
      <c r="G29" s="384"/>
      <c r="H29" s="384"/>
      <c r="I29" s="384"/>
      <c r="J29" s="384"/>
      <c r="K29" s="384"/>
      <c r="L29" s="384"/>
      <c r="M29" s="384"/>
      <c r="N29" s="384"/>
      <c r="O29" s="384"/>
      <c r="P29" s="384"/>
      <c r="Q29" s="384"/>
      <c r="R29" s="384"/>
    </row>
    <row r="30" spans="1:18" x14ac:dyDescent="0.2">
      <c r="A30" s="19"/>
      <c r="B30" s="384"/>
      <c r="C30" s="384"/>
      <c r="D30" s="384"/>
      <c r="E30" s="384"/>
      <c r="F30" s="384"/>
      <c r="G30" s="384"/>
      <c r="H30" s="384"/>
      <c r="I30" s="384"/>
      <c r="J30" s="384"/>
      <c r="K30" s="384"/>
      <c r="L30" s="384"/>
      <c r="M30" s="384"/>
      <c r="N30" s="384"/>
      <c r="O30" s="384"/>
      <c r="P30" s="384"/>
      <c r="Q30" s="384"/>
      <c r="R30" s="384"/>
    </row>
    <row r="31" spans="1:18" x14ac:dyDescent="0.2">
      <c r="A31" s="19"/>
      <c r="B31" s="384"/>
      <c r="C31" s="384"/>
      <c r="D31" s="384"/>
      <c r="E31" s="384"/>
      <c r="F31" s="384"/>
      <c r="G31" s="384"/>
      <c r="H31" s="384"/>
      <c r="I31" s="384"/>
      <c r="J31" s="384"/>
      <c r="K31" s="384"/>
      <c r="L31" s="384"/>
      <c r="M31" s="384"/>
      <c r="N31" s="384"/>
      <c r="O31" s="384"/>
      <c r="P31" s="384"/>
      <c r="Q31" s="384"/>
      <c r="R31" s="384"/>
    </row>
    <row r="32" spans="1:18" x14ac:dyDescent="0.2">
      <c r="A32" s="19"/>
      <c r="B32" s="384"/>
      <c r="C32" s="384"/>
      <c r="D32" s="384"/>
      <c r="E32" s="384"/>
      <c r="F32" s="384"/>
      <c r="G32" s="384"/>
      <c r="H32" s="384"/>
      <c r="I32" s="384"/>
      <c r="J32" s="384"/>
      <c r="K32" s="384"/>
      <c r="L32" s="384"/>
      <c r="M32" s="384"/>
      <c r="N32" s="384"/>
      <c r="O32" s="384"/>
      <c r="P32" s="384"/>
      <c r="Q32" s="384"/>
      <c r="R32" s="384"/>
    </row>
    <row r="33" spans="1:18" x14ac:dyDescent="0.2">
      <c r="A33" s="19"/>
      <c r="B33" s="384"/>
      <c r="C33" s="384"/>
      <c r="D33" s="384"/>
      <c r="E33" s="384"/>
      <c r="F33" s="384"/>
      <c r="G33" s="384"/>
      <c r="H33" s="384"/>
      <c r="I33" s="384"/>
      <c r="J33" s="384"/>
      <c r="K33" s="384"/>
      <c r="L33" s="384"/>
      <c r="M33" s="384"/>
      <c r="N33" s="384"/>
      <c r="O33" s="384"/>
      <c r="P33" s="384"/>
      <c r="Q33" s="384"/>
      <c r="R33" s="384"/>
    </row>
    <row r="34" spans="1:18" x14ac:dyDescent="0.2">
      <c r="A34" s="19"/>
      <c r="B34" s="384"/>
      <c r="C34" s="384"/>
      <c r="D34" s="384"/>
      <c r="E34" s="384"/>
      <c r="F34" s="384"/>
      <c r="G34" s="384"/>
      <c r="H34" s="384"/>
      <c r="I34" s="384"/>
      <c r="J34" s="384"/>
      <c r="K34" s="384"/>
      <c r="L34" s="384"/>
      <c r="M34" s="384"/>
      <c r="N34" s="384"/>
      <c r="O34" s="384"/>
      <c r="P34" s="384"/>
      <c r="Q34" s="384"/>
      <c r="R34" s="384"/>
    </row>
    <row r="35" spans="1:18" x14ac:dyDescent="0.2">
      <c r="A35" s="19"/>
      <c r="B35" s="384"/>
      <c r="C35" s="384"/>
      <c r="D35" s="384"/>
      <c r="E35" s="384"/>
      <c r="F35" s="384"/>
      <c r="G35" s="384"/>
      <c r="H35" s="384"/>
      <c r="I35" s="384"/>
      <c r="J35" s="384"/>
      <c r="K35" s="384"/>
      <c r="L35" s="384"/>
      <c r="M35" s="384"/>
      <c r="N35" s="384"/>
      <c r="O35" s="384"/>
      <c r="P35" s="384"/>
      <c r="Q35" s="384"/>
      <c r="R35" s="384"/>
    </row>
    <row r="36" spans="1:18" x14ac:dyDescent="0.2">
      <c r="A36" s="19"/>
      <c r="B36" s="384"/>
      <c r="C36" s="384"/>
      <c r="D36" s="384"/>
      <c r="E36" s="384"/>
      <c r="F36" s="384"/>
      <c r="G36" s="384"/>
      <c r="H36" s="384"/>
      <c r="I36" s="384"/>
      <c r="J36" s="384"/>
      <c r="K36" s="384"/>
      <c r="L36" s="384"/>
      <c r="M36" s="384"/>
      <c r="N36" s="384"/>
      <c r="O36" s="384"/>
      <c r="P36" s="384"/>
      <c r="Q36" s="384"/>
      <c r="R36" s="384"/>
    </row>
    <row r="37" spans="1:18" x14ac:dyDescent="0.2">
      <c r="A37" s="19"/>
      <c r="B37" s="384"/>
      <c r="C37" s="384"/>
      <c r="D37" s="384"/>
      <c r="E37" s="384"/>
      <c r="F37" s="384"/>
      <c r="G37" s="384"/>
      <c r="H37" s="384"/>
      <c r="I37" s="384"/>
      <c r="J37" s="384"/>
      <c r="K37" s="384"/>
      <c r="L37" s="384"/>
      <c r="M37" s="384"/>
      <c r="N37" s="384"/>
      <c r="O37" s="384"/>
      <c r="P37" s="384"/>
      <c r="Q37" s="384"/>
      <c r="R37" s="384"/>
    </row>
    <row r="38" spans="1:18" x14ac:dyDescent="0.2">
      <c r="A38" s="19"/>
      <c r="B38" s="384"/>
      <c r="C38" s="384"/>
      <c r="D38" s="384"/>
      <c r="E38" s="384"/>
      <c r="F38" s="384"/>
      <c r="G38" s="384"/>
      <c r="H38" s="384"/>
      <c r="I38" s="384"/>
      <c r="J38" s="384"/>
      <c r="K38" s="384"/>
      <c r="L38" s="384"/>
      <c r="M38" s="384"/>
      <c r="N38" s="384"/>
      <c r="O38" s="384"/>
      <c r="P38" s="384"/>
      <c r="Q38" s="384"/>
      <c r="R38" s="384"/>
    </row>
    <row r="39" spans="1:18" x14ac:dyDescent="0.2">
      <c r="A39" s="19"/>
      <c r="B39" s="384"/>
      <c r="C39" s="384"/>
      <c r="D39" s="384"/>
      <c r="E39" s="384"/>
      <c r="F39" s="384"/>
      <c r="G39" s="384"/>
      <c r="H39" s="384"/>
      <c r="I39" s="384"/>
      <c r="J39" s="384"/>
      <c r="K39" s="384"/>
      <c r="L39" s="384"/>
      <c r="M39" s="384"/>
      <c r="N39" s="384"/>
      <c r="O39" s="384"/>
      <c r="P39" s="384"/>
      <c r="Q39" s="384"/>
      <c r="R39" s="384"/>
    </row>
    <row r="40" spans="1:18" x14ac:dyDescent="0.2">
      <c r="A40" s="19"/>
      <c r="B40" s="384"/>
      <c r="C40" s="384"/>
      <c r="D40" s="384"/>
      <c r="E40" s="384"/>
      <c r="F40" s="384"/>
      <c r="G40" s="384"/>
      <c r="H40" s="384"/>
      <c r="I40" s="384"/>
      <c r="J40" s="384"/>
      <c r="K40" s="384"/>
      <c r="L40" s="384"/>
      <c r="M40" s="384"/>
      <c r="N40" s="384"/>
      <c r="O40" s="384"/>
      <c r="P40" s="384"/>
      <c r="Q40" s="384"/>
      <c r="R40" s="384"/>
    </row>
    <row r="41" spans="1:18" x14ac:dyDescent="0.2">
      <c r="A41" s="19"/>
      <c r="B41" s="384"/>
      <c r="C41" s="384"/>
      <c r="D41" s="384"/>
      <c r="E41" s="384"/>
      <c r="F41" s="384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384"/>
      <c r="R41" s="384"/>
    </row>
    <row r="42" spans="1:18" x14ac:dyDescent="0.2">
      <c r="A42" s="19"/>
      <c r="B42" s="384"/>
      <c r="C42" s="384"/>
      <c r="D42" s="384"/>
      <c r="E42" s="384"/>
      <c r="F42" s="384"/>
      <c r="G42" s="384"/>
      <c r="H42" s="384"/>
      <c r="I42" s="384"/>
      <c r="J42" s="384"/>
      <c r="K42" s="384"/>
      <c r="L42" s="384"/>
      <c r="M42" s="384"/>
      <c r="N42" s="384"/>
      <c r="O42" s="384"/>
      <c r="P42" s="384"/>
      <c r="Q42" s="384"/>
      <c r="R42" s="384"/>
    </row>
    <row r="43" spans="1:18" x14ac:dyDescent="0.2">
      <c r="A43" s="19"/>
      <c r="B43" s="384"/>
      <c r="C43" s="384"/>
      <c r="D43" s="384"/>
      <c r="E43" s="384"/>
      <c r="F43" s="384"/>
      <c r="G43" s="384"/>
      <c r="H43" s="384"/>
      <c r="I43" s="384"/>
      <c r="J43" s="384"/>
      <c r="K43" s="384"/>
      <c r="L43" s="384"/>
      <c r="M43" s="384"/>
      <c r="N43" s="384"/>
      <c r="O43" s="384"/>
      <c r="P43" s="384"/>
      <c r="Q43" s="384"/>
      <c r="R43" s="384"/>
    </row>
    <row r="44" spans="1:18" x14ac:dyDescent="0.2">
      <c r="A44" s="19"/>
      <c r="B44" s="384"/>
      <c r="C44" s="384"/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4"/>
      <c r="O44" s="384"/>
      <c r="P44" s="384"/>
      <c r="Q44" s="384"/>
      <c r="R44" s="384"/>
    </row>
    <row r="45" spans="1:18" x14ac:dyDescent="0.2">
      <c r="A45" s="19"/>
      <c r="B45" s="384"/>
      <c r="C45" s="384"/>
      <c r="D45" s="384"/>
      <c r="E45" s="384"/>
      <c r="F45" s="384"/>
      <c r="G45" s="384"/>
      <c r="H45" s="384"/>
      <c r="I45" s="384"/>
      <c r="J45" s="384"/>
      <c r="K45" s="384"/>
      <c r="L45" s="384"/>
      <c r="M45" s="384"/>
      <c r="N45" s="384"/>
      <c r="O45" s="384"/>
      <c r="P45" s="384"/>
      <c r="Q45" s="384"/>
      <c r="R45" s="384"/>
    </row>
    <row r="46" spans="1:18" x14ac:dyDescent="0.2">
      <c r="A46" s="19"/>
      <c r="B46" s="384"/>
      <c r="C46" s="384"/>
      <c r="D46" s="384"/>
      <c r="E46" s="384"/>
      <c r="F46" s="384"/>
      <c r="G46" s="384"/>
      <c r="H46" s="384"/>
      <c r="I46" s="384"/>
      <c r="J46" s="384"/>
      <c r="K46" s="384"/>
      <c r="L46" s="384"/>
      <c r="M46" s="384"/>
      <c r="N46" s="384"/>
      <c r="O46" s="384"/>
      <c r="P46" s="384"/>
      <c r="Q46" s="384"/>
      <c r="R46" s="384"/>
    </row>
    <row r="47" spans="1:18" x14ac:dyDescent="0.2">
      <c r="A47" s="19"/>
      <c r="B47" s="384"/>
      <c r="C47" s="384"/>
      <c r="D47" s="384"/>
      <c r="E47" s="384"/>
      <c r="F47" s="384"/>
      <c r="G47" s="384"/>
      <c r="H47" s="384"/>
      <c r="I47" s="384"/>
      <c r="J47" s="384"/>
      <c r="K47" s="384"/>
      <c r="L47" s="384"/>
      <c r="M47" s="384"/>
      <c r="N47" s="384"/>
      <c r="O47" s="384"/>
      <c r="P47" s="384"/>
      <c r="Q47" s="384"/>
      <c r="R47" s="384"/>
    </row>
    <row r="48" spans="1:18" x14ac:dyDescent="0.2">
      <c r="A48" s="19"/>
      <c r="B48" s="384"/>
      <c r="C48" s="384"/>
      <c r="D48" s="384"/>
      <c r="E48" s="384"/>
      <c r="F48" s="384"/>
      <c r="G48" s="384"/>
      <c r="H48" s="384"/>
      <c r="I48" s="384"/>
      <c r="J48" s="384"/>
      <c r="K48" s="384"/>
      <c r="L48" s="384"/>
      <c r="M48" s="384"/>
      <c r="N48" s="384"/>
      <c r="O48" s="384"/>
      <c r="P48" s="384"/>
      <c r="Q48" s="384"/>
      <c r="R48" s="384"/>
    </row>
    <row r="49" spans="1:18" x14ac:dyDescent="0.2">
      <c r="A49" s="19"/>
      <c r="B49" s="384"/>
      <c r="C49" s="384"/>
      <c r="D49" s="384"/>
      <c r="E49" s="384"/>
      <c r="F49" s="384"/>
      <c r="G49" s="384"/>
      <c r="H49" s="384"/>
      <c r="I49" s="384"/>
      <c r="J49" s="384"/>
      <c r="K49" s="384"/>
      <c r="L49" s="384"/>
      <c r="M49" s="384"/>
      <c r="N49" s="384"/>
      <c r="O49" s="384"/>
      <c r="P49" s="384"/>
      <c r="Q49" s="384"/>
      <c r="R49" s="384"/>
    </row>
    <row r="50" spans="1:18" x14ac:dyDescent="0.2">
      <c r="A50" s="9" t="s">
        <v>117</v>
      </c>
      <c r="B50" s="9" t="s">
        <v>119</v>
      </c>
      <c r="C50" s="9"/>
      <c r="D50" s="9" t="s">
        <v>118</v>
      </c>
    </row>
    <row r="51" spans="1:18" x14ac:dyDescent="0.2">
      <c r="A51" t="s">
        <v>120</v>
      </c>
      <c r="B51" t="s">
        <v>122</v>
      </c>
      <c r="C51" s="15"/>
      <c r="D51" t="s">
        <v>121</v>
      </c>
    </row>
    <row r="52" spans="1:18" x14ac:dyDescent="0.2">
      <c r="A52" s="15" t="s">
        <v>123</v>
      </c>
      <c r="B52" s="15" t="s">
        <v>125</v>
      </c>
      <c r="D52" s="15" t="s">
        <v>124</v>
      </c>
    </row>
    <row r="53" spans="1:18" x14ac:dyDescent="0.2">
      <c r="A53" t="s">
        <v>126</v>
      </c>
      <c r="B53" t="s">
        <v>127</v>
      </c>
      <c r="D53" t="s">
        <v>124</v>
      </c>
    </row>
    <row r="54" spans="1:18" x14ac:dyDescent="0.2">
      <c r="A54" t="s">
        <v>128</v>
      </c>
      <c r="B54" t="s">
        <v>129</v>
      </c>
      <c r="D54" t="s">
        <v>121</v>
      </c>
    </row>
    <row r="55" spans="1:18" x14ac:dyDescent="0.2">
      <c r="A55" t="s">
        <v>130</v>
      </c>
      <c r="B55" t="s">
        <v>122</v>
      </c>
      <c r="D55" t="s">
        <v>121</v>
      </c>
    </row>
    <row r="56" spans="1:18" x14ac:dyDescent="0.2">
      <c r="A56" t="s">
        <v>131</v>
      </c>
      <c r="B56" t="s">
        <v>129</v>
      </c>
      <c r="D56" t="s">
        <v>121</v>
      </c>
    </row>
    <row r="57" spans="1:18" x14ac:dyDescent="0.2">
      <c r="A57" t="s">
        <v>132</v>
      </c>
      <c r="B57" t="s">
        <v>134</v>
      </c>
      <c r="D57" t="s">
        <v>133</v>
      </c>
    </row>
    <row r="58" spans="1:18" x14ac:dyDescent="0.2">
      <c r="A58" t="s">
        <v>135</v>
      </c>
      <c r="B58" t="s">
        <v>136</v>
      </c>
      <c r="D58" t="s">
        <v>124</v>
      </c>
    </row>
    <row r="59" spans="1:18" x14ac:dyDescent="0.2">
      <c r="A59" t="s">
        <v>137</v>
      </c>
      <c r="B59" t="s">
        <v>136</v>
      </c>
      <c r="D59" t="s">
        <v>124</v>
      </c>
    </row>
    <row r="60" spans="1:18" x14ac:dyDescent="0.2">
      <c r="A60" t="s">
        <v>138</v>
      </c>
      <c r="B60" t="s">
        <v>136</v>
      </c>
      <c r="D60" t="s">
        <v>124</v>
      </c>
    </row>
    <row r="61" spans="1:18" x14ac:dyDescent="0.2">
      <c r="A61" t="s">
        <v>139</v>
      </c>
      <c r="B61" t="s">
        <v>136</v>
      </c>
      <c r="D61" t="s">
        <v>124</v>
      </c>
    </row>
    <row r="62" spans="1:18" x14ac:dyDescent="0.2">
      <c r="A62" t="s">
        <v>140</v>
      </c>
      <c r="B62" t="s">
        <v>122</v>
      </c>
      <c r="D62" t="s">
        <v>121</v>
      </c>
    </row>
    <row r="63" spans="1:18" x14ac:dyDescent="0.2">
      <c r="A63" t="s">
        <v>141</v>
      </c>
      <c r="B63" t="s">
        <v>143</v>
      </c>
      <c r="D63" t="s">
        <v>142</v>
      </c>
    </row>
    <row r="64" spans="1:18" x14ac:dyDescent="0.2">
      <c r="A64" t="s">
        <v>144</v>
      </c>
      <c r="B64" t="s">
        <v>129</v>
      </c>
      <c r="D64" t="s">
        <v>121</v>
      </c>
    </row>
    <row r="65" spans="1:4" x14ac:dyDescent="0.2">
      <c r="A65" t="s">
        <v>145</v>
      </c>
      <c r="B65" t="s">
        <v>146</v>
      </c>
      <c r="D65" t="s">
        <v>142</v>
      </c>
    </row>
    <row r="66" spans="1:4" x14ac:dyDescent="0.2">
      <c r="A66" t="s">
        <v>147</v>
      </c>
      <c r="B66" t="s">
        <v>146</v>
      </c>
      <c r="D66" t="s">
        <v>142</v>
      </c>
    </row>
    <row r="67" spans="1:4" x14ac:dyDescent="0.2">
      <c r="A67" t="s">
        <v>148</v>
      </c>
      <c r="B67" t="s">
        <v>143</v>
      </c>
      <c r="D67" t="s">
        <v>142</v>
      </c>
    </row>
    <row r="68" spans="1:4" x14ac:dyDescent="0.2">
      <c r="A68" t="s">
        <v>149</v>
      </c>
      <c r="B68" t="s">
        <v>125</v>
      </c>
      <c r="D68" t="s">
        <v>124</v>
      </c>
    </row>
    <row r="69" spans="1:4" x14ac:dyDescent="0.2">
      <c r="A69" t="s">
        <v>150</v>
      </c>
      <c r="B69" t="s">
        <v>127</v>
      </c>
      <c r="D69" t="s">
        <v>124</v>
      </c>
    </row>
    <row r="70" spans="1:4" x14ac:dyDescent="0.2">
      <c r="A70" t="s">
        <v>151</v>
      </c>
      <c r="B70" t="s">
        <v>134</v>
      </c>
      <c r="D70" t="s">
        <v>133</v>
      </c>
    </row>
    <row r="71" spans="1:4" x14ac:dyDescent="0.2">
      <c r="A71" t="s">
        <v>152</v>
      </c>
      <c r="B71" t="s">
        <v>136</v>
      </c>
      <c r="D71" t="s">
        <v>124</v>
      </c>
    </row>
    <row r="72" spans="1:4" x14ac:dyDescent="0.2">
      <c r="A72" t="s">
        <v>153</v>
      </c>
      <c r="B72" t="s">
        <v>134</v>
      </c>
      <c r="D72" t="s">
        <v>133</v>
      </c>
    </row>
    <row r="73" spans="1:4" x14ac:dyDescent="0.2">
      <c r="A73" t="s">
        <v>154</v>
      </c>
      <c r="B73" t="s">
        <v>146</v>
      </c>
      <c r="D73" t="s">
        <v>142</v>
      </c>
    </row>
    <row r="74" spans="1:4" x14ac:dyDescent="0.2">
      <c r="A74" t="s">
        <v>155</v>
      </c>
      <c r="B74" t="s">
        <v>143</v>
      </c>
      <c r="D74" t="s">
        <v>142</v>
      </c>
    </row>
    <row r="75" spans="1:4" x14ac:dyDescent="0.2">
      <c r="A75" t="s">
        <v>156</v>
      </c>
      <c r="B75" t="s">
        <v>143</v>
      </c>
      <c r="D75" t="s">
        <v>142</v>
      </c>
    </row>
    <row r="76" spans="1:4" x14ac:dyDescent="0.2">
      <c r="A76" t="s">
        <v>157</v>
      </c>
      <c r="B76" t="s">
        <v>125</v>
      </c>
      <c r="D76" t="s">
        <v>124</v>
      </c>
    </row>
    <row r="77" spans="1:4" x14ac:dyDescent="0.2">
      <c r="A77" t="s">
        <v>158</v>
      </c>
      <c r="B77" t="s">
        <v>129</v>
      </c>
      <c r="D77" t="s">
        <v>121</v>
      </c>
    </row>
    <row r="78" spans="1:4" x14ac:dyDescent="0.2">
      <c r="A78" t="s">
        <v>159</v>
      </c>
      <c r="B78" t="s">
        <v>136</v>
      </c>
      <c r="D78" t="s">
        <v>124</v>
      </c>
    </row>
    <row r="79" spans="1:4" x14ac:dyDescent="0.2">
      <c r="A79" t="s">
        <v>160</v>
      </c>
      <c r="B79" t="s">
        <v>143</v>
      </c>
      <c r="D79" t="s">
        <v>142</v>
      </c>
    </row>
    <row r="80" spans="1:4" x14ac:dyDescent="0.2">
      <c r="A80" t="s">
        <v>161</v>
      </c>
      <c r="B80" t="s">
        <v>143</v>
      </c>
      <c r="D80" t="s">
        <v>142</v>
      </c>
    </row>
    <row r="81" spans="1:4" x14ac:dyDescent="0.2">
      <c r="A81" t="s">
        <v>162</v>
      </c>
      <c r="B81" t="s">
        <v>134</v>
      </c>
      <c r="D81" t="s">
        <v>133</v>
      </c>
    </row>
    <row r="82" spans="1:4" x14ac:dyDescent="0.2">
      <c r="A82" t="s">
        <v>163</v>
      </c>
      <c r="B82" t="s">
        <v>164</v>
      </c>
      <c r="D82" t="s">
        <v>133</v>
      </c>
    </row>
    <row r="83" spans="1:4" x14ac:dyDescent="0.2">
      <c r="A83" t="s">
        <v>165</v>
      </c>
      <c r="B83" t="s">
        <v>129</v>
      </c>
      <c r="D83" t="s">
        <v>121</v>
      </c>
    </row>
    <row r="84" spans="1:4" x14ac:dyDescent="0.2">
      <c r="A84" t="s">
        <v>166</v>
      </c>
      <c r="B84" t="s">
        <v>129</v>
      </c>
      <c r="D84" t="s">
        <v>121</v>
      </c>
    </row>
    <row r="85" spans="1:4" x14ac:dyDescent="0.2">
      <c r="A85" t="s">
        <v>167</v>
      </c>
      <c r="B85" t="s">
        <v>164</v>
      </c>
      <c r="D85" t="s">
        <v>133</v>
      </c>
    </row>
    <row r="86" spans="1:4" x14ac:dyDescent="0.2">
      <c r="A86" t="s">
        <v>168</v>
      </c>
      <c r="B86" t="s">
        <v>146</v>
      </c>
      <c r="D86" t="s">
        <v>142</v>
      </c>
    </row>
    <row r="87" spans="1:4" x14ac:dyDescent="0.2">
      <c r="A87" t="s">
        <v>169</v>
      </c>
      <c r="B87" t="s">
        <v>127</v>
      </c>
      <c r="D87" t="s">
        <v>124</v>
      </c>
    </row>
    <row r="88" spans="1:4" x14ac:dyDescent="0.2">
      <c r="A88" t="s">
        <v>170</v>
      </c>
      <c r="B88" t="s">
        <v>122</v>
      </c>
      <c r="D88" t="s">
        <v>121</v>
      </c>
    </row>
    <row r="89" spans="1:4" x14ac:dyDescent="0.2">
      <c r="A89" t="s">
        <v>171</v>
      </c>
      <c r="B89" t="s">
        <v>164</v>
      </c>
      <c r="D89" t="s">
        <v>133</v>
      </c>
    </row>
    <row r="90" spans="1:4" x14ac:dyDescent="0.2">
      <c r="A90" t="s">
        <v>172</v>
      </c>
      <c r="B90" t="s">
        <v>134</v>
      </c>
      <c r="D90" t="s">
        <v>133</v>
      </c>
    </row>
    <row r="91" spans="1:4" x14ac:dyDescent="0.2">
      <c r="A91" t="s">
        <v>173</v>
      </c>
      <c r="B91" t="s">
        <v>136</v>
      </c>
      <c r="D91" t="s">
        <v>124</v>
      </c>
    </row>
    <row r="92" spans="1:4" x14ac:dyDescent="0.2">
      <c r="A92" t="s">
        <v>174</v>
      </c>
      <c r="B92" t="s">
        <v>143</v>
      </c>
      <c r="D92" t="s">
        <v>142</v>
      </c>
    </row>
    <row r="93" spans="1:4" x14ac:dyDescent="0.2">
      <c r="A93" t="s">
        <v>175</v>
      </c>
      <c r="B93" t="s">
        <v>125</v>
      </c>
      <c r="D93" t="s">
        <v>124</v>
      </c>
    </row>
    <row r="94" spans="1:4" x14ac:dyDescent="0.2">
      <c r="A94" t="s">
        <v>176</v>
      </c>
      <c r="B94" t="s">
        <v>127</v>
      </c>
      <c r="D94" t="s">
        <v>124</v>
      </c>
    </row>
    <row r="95" spans="1:4" x14ac:dyDescent="0.2">
      <c r="A95" t="s">
        <v>177</v>
      </c>
      <c r="B95" t="s">
        <v>129</v>
      </c>
      <c r="D95" t="s">
        <v>121</v>
      </c>
    </row>
    <row r="96" spans="1:4" x14ac:dyDescent="0.2">
      <c r="A96" t="s">
        <v>178</v>
      </c>
      <c r="B96" t="s">
        <v>136</v>
      </c>
      <c r="D96" t="s">
        <v>124</v>
      </c>
    </row>
    <row r="97" spans="1:4" x14ac:dyDescent="0.2">
      <c r="A97" t="s">
        <v>179</v>
      </c>
      <c r="B97" t="s">
        <v>134</v>
      </c>
      <c r="D97" t="s">
        <v>133</v>
      </c>
    </row>
    <row r="98" spans="1:4" x14ac:dyDescent="0.2">
      <c r="A98" t="s">
        <v>180</v>
      </c>
      <c r="B98" t="s">
        <v>122</v>
      </c>
      <c r="D98" t="s">
        <v>121</v>
      </c>
    </row>
    <row r="99" spans="1:4" x14ac:dyDescent="0.2">
      <c r="A99" t="s">
        <v>181</v>
      </c>
      <c r="B99" t="s">
        <v>146</v>
      </c>
      <c r="D99" t="s">
        <v>142</v>
      </c>
    </row>
    <row r="100" spans="1:4" x14ac:dyDescent="0.2">
      <c r="A100" t="s">
        <v>182</v>
      </c>
      <c r="B100" t="s">
        <v>136</v>
      </c>
      <c r="D100" t="s">
        <v>124</v>
      </c>
    </row>
    <row r="101" spans="1:4" x14ac:dyDescent="0.2">
      <c r="A101" s="9" t="s">
        <v>183</v>
      </c>
      <c r="B101" s="9" t="s">
        <v>129</v>
      </c>
      <c r="C101" s="9"/>
      <c r="D101" s="9" t="s">
        <v>121</v>
      </c>
    </row>
    <row r="102" spans="1:4" x14ac:dyDescent="0.2">
      <c r="A102" t="s">
        <v>597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17</vt:i4>
      </vt:variant>
    </vt:vector>
  </HeadingPairs>
  <TitlesOfParts>
    <vt:vector size="58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Gearhart, Scott (CONTR)</cp:lastModifiedBy>
  <cp:lastPrinted>2018-10-29T15:41:37Z</cp:lastPrinted>
  <dcterms:created xsi:type="dcterms:W3CDTF">2007-07-17T17:37:22Z</dcterms:created>
  <dcterms:modified xsi:type="dcterms:W3CDTF">2018-11-06T15:58:43Z</dcterms:modified>
</cp:coreProperties>
</file>